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01. WORK\00. MSO\2025\CDC 2025\"/>
    </mc:Choice>
  </mc:AlternateContent>
  <xr:revisionPtr revIDLastSave="0" documentId="13_ncr:1_{458DC6A8-3E45-4B4C-B81D-FC509BC32301}" xr6:coauthVersionLast="47" xr6:coauthVersionMax="47" xr10:uidLastSave="{00000000-0000-0000-0000-000000000000}"/>
  <bookViews>
    <workbookView xWindow="-108" yWindow="-108" windowWidth="23256" windowHeight="12576" tabRatio="695" activeTab="4" xr2:uid="{3E376890-0B9A-408B-882B-B7FEAA394BE3}"/>
  </bookViews>
  <sheets>
    <sheet name="Sheet2" sheetId="10" r:id="rId1"/>
    <sheet name="Site List" sheetId="1" r:id="rId2"/>
    <sheet name="JANUARI" sheetId="11" r:id="rId3"/>
    <sheet name="FEBRUARI" sheetId="12" r:id="rId4"/>
    <sheet name="MARET" sheetId="13" r:id="rId5"/>
    <sheet name="Issue Regional" sheetId="5" state="hidden" r:id="rId6"/>
    <sheet name="Hutang BBM dan CM" sheetId="3" r:id="rId7"/>
    <sheet name="Sheet1" sheetId="14" r:id="rId8"/>
    <sheet name="IF REENG" sheetId="4" state="hidden" r:id="rId9"/>
  </sheets>
  <definedNames>
    <definedName name="_xlnm._FilterDatabase" localSheetId="3" hidden="1">FEBRUARI!$A$2:$R$198</definedName>
    <definedName name="_xlnm._FilterDatabase" localSheetId="8" hidden="1">'IF REENG'!$H$3:$M$3</definedName>
    <definedName name="_xlnm._FilterDatabase" localSheetId="2" hidden="1">JANUARI!$A$2:$R$198</definedName>
    <definedName name="_xlnm._FilterDatabase" localSheetId="4" hidden="1">MARET!$A$2:$R$198</definedName>
    <definedName name="_xlnm._FilterDatabase" localSheetId="1" hidden="1">'Site List'!$A$2:$AH$201</definedName>
  </definedNames>
  <calcPr calcId="191029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2" l="1"/>
  <c r="E4" i="14"/>
  <c r="E5" i="14"/>
  <c r="U34" i="12" l="1"/>
  <c r="U35" i="12" s="1"/>
  <c r="P4" i="11" l="1"/>
  <c r="H1" i="11"/>
  <c r="O4" i="13" l="1"/>
  <c r="O5" i="13"/>
  <c r="O6" i="13"/>
  <c r="O7" i="13"/>
  <c r="O8" i="13"/>
  <c r="O9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9" i="13"/>
  <c r="O120" i="13"/>
  <c r="O121" i="13"/>
  <c r="O122" i="13"/>
  <c r="O123" i="13"/>
  <c r="O124" i="13"/>
  <c r="O125" i="13"/>
  <c r="O126" i="13"/>
  <c r="O127" i="13"/>
  <c r="O128" i="13"/>
  <c r="O129" i="13"/>
  <c r="O131" i="13"/>
  <c r="O132" i="13"/>
  <c r="O133" i="13"/>
  <c r="O134" i="13"/>
  <c r="O135" i="13"/>
  <c r="O136" i="13"/>
  <c r="O137" i="13"/>
  <c r="O138" i="13"/>
  <c r="O139" i="13"/>
  <c r="O140" i="13"/>
  <c r="O141" i="13"/>
  <c r="O143" i="13"/>
  <c r="O144" i="13"/>
  <c r="O145" i="13"/>
  <c r="O146" i="13"/>
  <c r="O147" i="13"/>
  <c r="O149" i="13"/>
  <c r="O150" i="13"/>
  <c r="O151" i="13"/>
  <c r="O152" i="13"/>
  <c r="O153" i="13"/>
  <c r="O154" i="13"/>
  <c r="O155" i="13"/>
  <c r="O156" i="13"/>
  <c r="O157" i="13"/>
  <c r="O158" i="13"/>
  <c r="O159" i="13"/>
  <c r="O161" i="13"/>
  <c r="O162" i="13"/>
  <c r="O163" i="13"/>
  <c r="O164" i="13"/>
  <c r="O165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1" i="13"/>
  <c r="O192" i="13"/>
  <c r="O193" i="13"/>
  <c r="O194" i="13"/>
  <c r="O195" i="13"/>
  <c r="O196" i="13"/>
  <c r="O197" i="13"/>
  <c r="O198" i="13"/>
  <c r="O3" i="13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90" i="12"/>
  <c r="O191" i="12"/>
  <c r="O192" i="12"/>
  <c r="O193" i="12"/>
  <c r="O194" i="12"/>
  <c r="O195" i="12"/>
  <c r="O196" i="12"/>
  <c r="O197" i="12"/>
  <c r="O198" i="12"/>
  <c r="O3" i="12"/>
  <c r="P198" i="13"/>
  <c r="L198" i="13"/>
  <c r="P197" i="13"/>
  <c r="L197" i="13"/>
  <c r="P196" i="13"/>
  <c r="L196" i="13"/>
  <c r="P195" i="13"/>
  <c r="L195" i="13"/>
  <c r="P194" i="13"/>
  <c r="L194" i="13"/>
  <c r="P193" i="13"/>
  <c r="L193" i="13"/>
  <c r="P192" i="13"/>
  <c r="L192" i="13"/>
  <c r="P191" i="13"/>
  <c r="L191" i="13"/>
  <c r="P190" i="13"/>
  <c r="O190" i="13"/>
  <c r="L190" i="13"/>
  <c r="P189" i="13"/>
  <c r="L189" i="13"/>
  <c r="P188" i="13"/>
  <c r="L188" i="13"/>
  <c r="P187" i="13"/>
  <c r="L187" i="13"/>
  <c r="P186" i="13"/>
  <c r="L186" i="13"/>
  <c r="P185" i="13"/>
  <c r="L185" i="13"/>
  <c r="P184" i="13"/>
  <c r="L184" i="13"/>
  <c r="P183" i="13"/>
  <c r="L183" i="13"/>
  <c r="P182" i="13"/>
  <c r="L182" i="13"/>
  <c r="P181" i="13"/>
  <c r="L181" i="13"/>
  <c r="P180" i="13"/>
  <c r="L180" i="13"/>
  <c r="P179" i="13"/>
  <c r="L179" i="13"/>
  <c r="P178" i="13"/>
  <c r="L178" i="13"/>
  <c r="P177" i="13"/>
  <c r="L177" i="13"/>
  <c r="P176" i="13"/>
  <c r="L176" i="13"/>
  <c r="P175" i="13"/>
  <c r="L175" i="13"/>
  <c r="P174" i="13"/>
  <c r="L174" i="13"/>
  <c r="P173" i="13"/>
  <c r="L173" i="13"/>
  <c r="P172" i="13"/>
  <c r="L172" i="13"/>
  <c r="P171" i="13"/>
  <c r="L171" i="13"/>
  <c r="P170" i="13"/>
  <c r="L170" i="13"/>
  <c r="P169" i="13"/>
  <c r="L169" i="13"/>
  <c r="P168" i="13"/>
  <c r="L168" i="13"/>
  <c r="P167" i="13"/>
  <c r="O167" i="13"/>
  <c r="L167" i="13"/>
  <c r="P166" i="13"/>
  <c r="O166" i="13"/>
  <c r="L166" i="13"/>
  <c r="P165" i="13"/>
  <c r="L165" i="13"/>
  <c r="P164" i="13"/>
  <c r="L164" i="13"/>
  <c r="P163" i="13"/>
  <c r="L163" i="13"/>
  <c r="P162" i="13"/>
  <c r="L162" i="13"/>
  <c r="P161" i="13"/>
  <c r="L161" i="13"/>
  <c r="P160" i="13"/>
  <c r="O160" i="13"/>
  <c r="L160" i="13"/>
  <c r="P159" i="13"/>
  <c r="L159" i="13"/>
  <c r="P158" i="13"/>
  <c r="L158" i="13"/>
  <c r="P157" i="13"/>
  <c r="L157" i="13"/>
  <c r="P156" i="13"/>
  <c r="L156" i="13"/>
  <c r="P155" i="13"/>
  <c r="L155" i="13"/>
  <c r="P154" i="13"/>
  <c r="L154" i="13"/>
  <c r="P153" i="13"/>
  <c r="L153" i="13"/>
  <c r="P152" i="13"/>
  <c r="L152" i="13"/>
  <c r="P151" i="13"/>
  <c r="L151" i="13"/>
  <c r="P150" i="13"/>
  <c r="L150" i="13"/>
  <c r="P149" i="13"/>
  <c r="L149" i="13"/>
  <c r="P148" i="13"/>
  <c r="O148" i="13"/>
  <c r="L148" i="13"/>
  <c r="P147" i="13"/>
  <c r="L147" i="13"/>
  <c r="P146" i="13"/>
  <c r="L146" i="13"/>
  <c r="P145" i="13"/>
  <c r="L145" i="13"/>
  <c r="P144" i="13"/>
  <c r="L144" i="13"/>
  <c r="P143" i="13"/>
  <c r="L143" i="13"/>
  <c r="P142" i="13"/>
  <c r="O142" i="13"/>
  <c r="L142" i="13"/>
  <c r="P141" i="13"/>
  <c r="L141" i="13"/>
  <c r="P140" i="13"/>
  <c r="L140" i="13"/>
  <c r="P139" i="13"/>
  <c r="L139" i="13"/>
  <c r="P138" i="13"/>
  <c r="L138" i="13"/>
  <c r="P137" i="13"/>
  <c r="L137" i="13"/>
  <c r="P136" i="13"/>
  <c r="L136" i="13"/>
  <c r="P135" i="13"/>
  <c r="L135" i="13"/>
  <c r="P134" i="13"/>
  <c r="L134" i="13"/>
  <c r="P133" i="13"/>
  <c r="L133" i="13"/>
  <c r="P132" i="13"/>
  <c r="L132" i="13"/>
  <c r="P131" i="13"/>
  <c r="L131" i="13"/>
  <c r="P130" i="13"/>
  <c r="O130" i="13"/>
  <c r="L130" i="13"/>
  <c r="P129" i="13"/>
  <c r="L129" i="13"/>
  <c r="P128" i="13"/>
  <c r="L128" i="13"/>
  <c r="P127" i="13"/>
  <c r="L127" i="13"/>
  <c r="P126" i="13"/>
  <c r="L126" i="13"/>
  <c r="P125" i="13"/>
  <c r="L125" i="13"/>
  <c r="P124" i="13"/>
  <c r="L124" i="13"/>
  <c r="P123" i="13"/>
  <c r="L123" i="13"/>
  <c r="P122" i="13"/>
  <c r="L122" i="13"/>
  <c r="P121" i="13"/>
  <c r="L121" i="13"/>
  <c r="P120" i="13"/>
  <c r="L120" i="13"/>
  <c r="P119" i="13"/>
  <c r="L119" i="13"/>
  <c r="P118" i="13"/>
  <c r="O118" i="13"/>
  <c r="L118" i="13"/>
  <c r="P117" i="13"/>
  <c r="L117" i="13"/>
  <c r="P116" i="13"/>
  <c r="L116" i="13"/>
  <c r="P115" i="13"/>
  <c r="L115" i="13"/>
  <c r="P114" i="13"/>
  <c r="L114" i="13"/>
  <c r="P113" i="13"/>
  <c r="L113" i="13"/>
  <c r="P112" i="13"/>
  <c r="L112" i="13"/>
  <c r="P111" i="13"/>
  <c r="L111" i="13"/>
  <c r="P110" i="13"/>
  <c r="L110" i="13"/>
  <c r="P109" i="13"/>
  <c r="L109" i="13"/>
  <c r="P108" i="13"/>
  <c r="L108" i="13"/>
  <c r="P107" i="13"/>
  <c r="L107" i="13"/>
  <c r="P106" i="13"/>
  <c r="L106" i="13"/>
  <c r="P105" i="13"/>
  <c r="L105" i="13"/>
  <c r="P104" i="13"/>
  <c r="L104" i="13"/>
  <c r="P103" i="13"/>
  <c r="L103" i="13"/>
  <c r="P102" i="13"/>
  <c r="L102" i="13"/>
  <c r="P101" i="13"/>
  <c r="L101" i="13"/>
  <c r="P100" i="13"/>
  <c r="L100" i="13"/>
  <c r="P99" i="13"/>
  <c r="L99" i="13"/>
  <c r="P98" i="13"/>
  <c r="L98" i="13"/>
  <c r="P97" i="13"/>
  <c r="L97" i="13"/>
  <c r="P96" i="13"/>
  <c r="L96" i="13"/>
  <c r="P95" i="13"/>
  <c r="L95" i="13"/>
  <c r="P94" i="13"/>
  <c r="L94" i="13"/>
  <c r="P93" i="13"/>
  <c r="L93" i="13"/>
  <c r="P92" i="13"/>
  <c r="L92" i="13"/>
  <c r="P91" i="13"/>
  <c r="L91" i="13"/>
  <c r="P90" i="13"/>
  <c r="L90" i="13"/>
  <c r="P89" i="13"/>
  <c r="L89" i="13"/>
  <c r="P88" i="13"/>
  <c r="L88" i="13"/>
  <c r="P87" i="13"/>
  <c r="L87" i="13"/>
  <c r="P86" i="13"/>
  <c r="L86" i="13"/>
  <c r="P85" i="13"/>
  <c r="L85" i="13"/>
  <c r="P84" i="13"/>
  <c r="L84" i="13"/>
  <c r="P83" i="13"/>
  <c r="L83" i="13"/>
  <c r="P82" i="13"/>
  <c r="L82" i="13"/>
  <c r="P81" i="13"/>
  <c r="L81" i="13"/>
  <c r="P80" i="13"/>
  <c r="L80" i="13"/>
  <c r="P79" i="13"/>
  <c r="L79" i="13"/>
  <c r="P78" i="13"/>
  <c r="L78" i="13"/>
  <c r="P77" i="13"/>
  <c r="L77" i="13"/>
  <c r="P76" i="13"/>
  <c r="L76" i="13"/>
  <c r="P75" i="13"/>
  <c r="L75" i="13"/>
  <c r="P74" i="13"/>
  <c r="L74" i="13"/>
  <c r="P73" i="13"/>
  <c r="L73" i="13"/>
  <c r="P72" i="13"/>
  <c r="L72" i="13"/>
  <c r="P71" i="13"/>
  <c r="L71" i="13"/>
  <c r="P70" i="13"/>
  <c r="L70" i="13"/>
  <c r="P69" i="13"/>
  <c r="L69" i="13"/>
  <c r="P68" i="13"/>
  <c r="L68" i="13"/>
  <c r="P67" i="13"/>
  <c r="L67" i="13"/>
  <c r="P66" i="13"/>
  <c r="L66" i="13"/>
  <c r="P65" i="13"/>
  <c r="L65" i="13"/>
  <c r="P64" i="13"/>
  <c r="L64" i="13"/>
  <c r="P63" i="13"/>
  <c r="L63" i="13"/>
  <c r="P62" i="13"/>
  <c r="L62" i="13"/>
  <c r="P61" i="13"/>
  <c r="L61" i="13"/>
  <c r="P60" i="13"/>
  <c r="L60" i="13"/>
  <c r="P59" i="13"/>
  <c r="L59" i="13"/>
  <c r="P58" i="13"/>
  <c r="L58" i="13"/>
  <c r="P57" i="13"/>
  <c r="L57" i="13"/>
  <c r="P56" i="13"/>
  <c r="L56" i="13"/>
  <c r="P55" i="13"/>
  <c r="L55" i="13"/>
  <c r="P54" i="13"/>
  <c r="L54" i="13"/>
  <c r="P53" i="13"/>
  <c r="L53" i="13"/>
  <c r="P52" i="13"/>
  <c r="L52" i="13"/>
  <c r="P51" i="13"/>
  <c r="L51" i="13"/>
  <c r="P50" i="13"/>
  <c r="L50" i="13"/>
  <c r="P49" i="13"/>
  <c r="L49" i="13"/>
  <c r="P48" i="13"/>
  <c r="L48" i="13"/>
  <c r="P47" i="13"/>
  <c r="L47" i="13"/>
  <c r="P46" i="13"/>
  <c r="L46" i="13"/>
  <c r="P45" i="13"/>
  <c r="L45" i="13"/>
  <c r="P44" i="13"/>
  <c r="L44" i="13"/>
  <c r="P43" i="13"/>
  <c r="L43" i="13"/>
  <c r="P42" i="13"/>
  <c r="L42" i="13"/>
  <c r="P41" i="13"/>
  <c r="L41" i="13"/>
  <c r="P40" i="13"/>
  <c r="L40" i="13"/>
  <c r="P39" i="13"/>
  <c r="L39" i="13"/>
  <c r="P38" i="13"/>
  <c r="L38" i="13"/>
  <c r="P37" i="13"/>
  <c r="L37" i="13"/>
  <c r="P36" i="13"/>
  <c r="L36" i="13"/>
  <c r="P35" i="13"/>
  <c r="L35" i="13"/>
  <c r="P34" i="13"/>
  <c r="L34" i="13"/>
  <c r="P33" i="13"/>
  <c r="L33" i="13"/>
  <c r="P32" i="13"/>
  <c r="L32" i="13"/>
  <c r="P31" i="13"/>
  <c r="L31" i="13"/>
  <c r="P30" i="13"/>
  <c r="L30" i="13"/>
  <c r="P29" i="13"/>
  <c r="L29" i="13"/>
  <c r="P28" i="13"/>
  <c r="L28" i="13"/>
  <c r="P27" i="13"/>
  <c r="L27" i="13"/>
  <c r="P26" i="13"/>
  <c r="L26" i="13"/>
  <c r="P25" i="13"/>
  <c r="L25" i="13"/>
  <c r="P24" i="13"/>
  <c r="L24" i="13"/>
  <c r="P23" i="13"/>
  <c r="L23" i="13"/>
  <c r="P22" i="13"/>
  <c r="L22" i="13"/>
  <c r="P21" i="13"/>
  <c r="L21" i="13"/>
  <c r="P20" i="13"/>
  <c r="L20" i="13"/>
  <c r="P19" i="13"/>
  <c r="L19" i="13"/>
  <c r="P18" i="13"/>
  <c r="L18" i="13"/>
  <c r="P17" i="13"/>
  <c r="L17" i="13"/>
  <c r="P16" i="13"/>
  <c r="L16" i="13"/>
  <c r="P15" i="13"/>
  <c r="L15" i="13"/>
  <c r="P14" i="13"/>
  <c r="L14" i="13"/>
  <c r="P13" i="13"/>
  <c r="L13" i="13"/>
  <c r="P12" i="13"/>
  <c r="L12" i="13"/>
  <c r="P11" i="13"/>
  <c r="L11" i="13"/>
  <c r="P10" i="13"/>
  <c r="O10" i="13"/>
  <c r="L10" i="13"/>
  <c r="P9" i="13"/>
  <c r="L9" i="13"/>
  <c r="P8" i="13"/>
  <c r="L8" i="13"/>
  <c r="P7" i="13"/>
  <c r="L7" i="13"/>
  <c r="P6" i="13"/>
  <c r="L6" i="13"/>
  <c r="P5" i="13"/>
  <c r="L5" i="13"/>
  <c r="P4" i="13"/>
  <c r="L4" i="13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P3" i="13"/>
  <c r="L3" i="13"/>
  <c r="I1" i="13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3" i="12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3" i="11"/>
  <c r="O166" i="12"/>
  <c r="O18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O151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L3" i="12"/>
  <c r="I1" i="12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3" i="11"/>
  <c r="I1" i="11"/>
  <c r="Q188" i="11" l="1"/>
  <c r="Q176" i="11"/>
  <c r="Q164" i="11"/>
  <c r="Q152" i="11"/>
  <c r="Q140" i="11"/>
  <c r="Q128" i="11"/>
  <c r="Q116" i="11"/>
  <c r="Q104" i="11"/>
  <c r="Q92" i="11"/>
  <c r="Q80" i="11"/>
  <c r="Q68" i="11"/>
  <c r="Q56" i="11"/>
  <c r="Q146" i="13"/>
  <c r="P1" i="13"/>
  <c r="P1" i="12"/>
  <c r="P1" i="11"/>
  <c r="Q135" i="13"/>
  <c r="Q21" i="13"/>
  <c r="Q190" i="13"/>
  <c r="Q122" i="13"/>
  <c r="Q171" i="13"/>
  <c r="Q81" i="13"/>
  <c r="Q74" i="13"/>
  <c r="Q37" i="13"/>
  <c r="Q108" i="13"/>
  <c r="Q134" i="13"/>
  <c r="Q150" i="13"/>
  <c r="Q158" i="13"/>
  <c r="Q198" i="13"/>
  <c r="Q154" i="13"/>
  <c r="Q32" i="13"/>
  <c r="Q6" i="13"/>
  <c r="Q42" i="13"/>
  <c r="Q34" i="13"/>
  <c r="Q111" i="13"/>
  <c r="Q136" i="13"/>
  <c r="Q130" i="13"/>
  <c r="Q142" i="13"/>
  <c r="Q33" i="13"/>
  <c r="Q90" i="13"/>
  <c r="Q102" i="13"/>
  <c r="Q118" i="13"/>
  <c r="Q107" i="13"/>
  <c r="Q194" i="13"/>
  <c r="Q48" i="13"/>
  <c r="Q76" i="13"/>
  <c r="Q58" i="13"/>
  <c r="Q65" i="13"/>
  <c r="Q126" i="13"/>
  <c r="Q68" i="13"/>
  <c r="Q77" i="13"/>
  <c r="Q84" i="13"/>
  <c r="Q167" i="13"/>
  <c r="Q183" i="13"/>
  <c r="Q162" i="13"/>
  <c r="Q40" i="13"/>
  <c r="Q45" i="13"/>
  <c r="Q52" i="13"/>
  <c r="Q66" i="13"/>
  <c r="Q80" i="13"/>
  <c r="Q99" i="13"/>
  <c r="Q106" i="13"/>
  <c r="Q179" i="13"/>
  <c r="Q193" i="13"/>
  <c r="Q29" i="13"/>
  <c r="Q36" i="13"/>
  <c r="Q64" i="13"/>
  <c r="Q132" i="13"/>
  <c r="Q175" i="13"/>
  <c r="Q112" i="13"/>
  <c r="Q187" i="13"/>
  <c r="Q131" i="13"/>
  <c r="Q156" i="13"/>
  <c r="Q114" i="13"/>
  <c r="Q182" i="13"/>
  <c r="Q15" i="13"/>
  <c r="Q140" i="13"/>
  <c r="Q144" i="13"/>
  <c r="Q124" i="13"/>
  <c r="Q70" i="13"/>
  <c r="Q168" i="13"/>
  <c r="Q79" i="13"/>
  <c r="Q83" i="13"/>
  <c r="Q11" i="13"/>
  <c r="Q60" i="13"/>
  <c r="Q148" i="13"/>
  <c r="Q20" i="13"/>
  <c r="Q35" i="13"/>
  <c r="Q54" i="13"/>
  <c r="Q67" i="13"/>
  <c r="Q86" i="13"/>
  <c r="Q195" i="13"/>
  <c r="Q197" i="13"/>
  <c r="Q50" i="13"/>
  <c r="Q61" i="13"/>
  <c r="Q159" i="13"/>
  <c r="Q191" i="13"/>
  <c r="Q138" i="13"/>
  <c r="Q155" i="13"/>
  <c r="Q116" i="13"/>
  <c r="Q128" i="13"/>
  <c r="Q3" i="13"/>
  <c r="Q120" i="13"/>
  <c r="Q57" i="13"/>
  <c r="Q96" i="13"/>
  <c r="Q139" i="13"/>
  <c r="Q152" i="13"/>
  <c r="Q160" i="13"/>
  <c r="Q164" i="13"/>
  <c r="Q7" i="13"/>
  <c r="Q56" i="13"/>
  <c r="Q38" i="13"/>
  <c r="Q121" i="13"/>
  <c r="Q51" i="13"/>
  <c r="Q25" i="13"/>
  <c r="Q17" i="13"/>
  <c r="Q19" i="13"/>
  <c r="Q26" i="13"/>
  <c r="Q28" i="13"/>
  <c r="Q49" i="13"/>
  <c r="Q110" i="13"/>
  <c r="Q170" i="13"/>
  <c r="Q180" i="13"/>
  <c r="Q104" i="13"/>
  <c r="Q123" i="13"/>
  <c r="Q92" i="13"/>
  <c r="Q9" i="13"/>
  <c r="Q41" i="13"/>
  <c r="Q47" i="13"/>
  <c r="Q78" i="13"/>
  <c r="Q95" i="13"/>
  <c r="Q18" i="13"/>
  <c r="Q31" i="13"/>
  <c r="Q82" i="13"/>
  <c r="Q14" i="13"/>
  <c r="Q89" i="13"/>
  <c r="Q98" i="13"/>
  <c r="Q10" i="13"/>
  <c r="O1" i="13"/>
  <c r="Q178" i="13"/>
  <c r="Q185" i="13"/>
  <c r="Q192" i="13"/>
  <c r="Q24" i="13"/>
  <c r="Q63" i="13"/>
  <c r="Q22" i="13"/>
  <c r="Q44" i="13"/>
  <c r="Q69" i="13"/>
  <c r="Q53" i="13"/>
  <c r="Q151" i="13"/>
  <c r="Q73" i="13"/>
  <c r="Q127" i="13"/>
  <c r="Q59" i="13"/>
  <c r="Q163" i="13"/>
  <c r="Q176" i="13"/>
  <c r="Q8" i="13"/>
  <c r="Q16" i="13"/>
  <c r="Q75" i="13"/>
  <c r="Q87" i="13"/>
  <c r="Q115" i="13"/>
  <c r="Q145" i="13"/>
  <c r="Q181" i="13"/>
  <c r="Q5" i="13"/>
  <c r="Q13" i="13"/>
  <c r="Q147" i="13"/>
  <c r="Q165" i="13"/>
  <c r="Q161" i="13"/>
  <c r="Q189" i="13"/>
  <c r="Q71" i="13"/>
  <c r="Q85" i="13"/>
  <c r="Q113" i="13"/>
  <c r="Q174" i="13"/>
  <c r="Q46" i="13"/>
  <c r="Q72" i="13"/>
  <c r="Q119" i="13"/>
  <c r="Q166" i="13"/>
  <c r="Q173" i="13"/>
  <c r="Q39" i="13"/>
  <c r="Q141" i="13"/>
  <c r="Q143" i="13"/>
  <c r="Q94" i="13"/>
  <c r="Q101" i="13"/>
  <c r="Q23" i="13"/>
  <c r="Q30" i="13"/>
  <c r="Q100" i="13"/>
  <c r="Q186" i="13"/>
  <c r="Q55" i="13"/>
  <c r="Q137" i="13"/>
  <c r="Q103" i="13"/>
  <c r="Q43" i="13"/>
  <c r="Q91" i="13"/>
  <c r="Q117" i="13"/>
  <c r="Q4" i="13"/>
  <c r="Q12" i="13"/>
  <c r="Q27" i="13"/>
  <c r="Q62" i="13"/>
  <c r="Q88" i="13"/>
  <c r="Q188" i="13"/>
  <c r="Q196" i="13"/>
  <c r="Q172" i="13"/>
  <c r="Q177" i="13"/>
  <c r="Q109" i="13"/>
  <c r="Q129" i="13"/>
  <c r="Q153" i="13"/>
  <c r="Q184" i="13"/>
  <c r="Q97" i="13"/>
  <c r="Q157" i="13"/>
  <c r="Q169" i="13"/>
  <c r="Q133" i="13"/>
  <c r="Q93" i="13"/>
  <c r="Q105" i="13"/>
  <c r="Q125" i="13"/>
  <c r="Q149" i="13"/>
  <c r="Q189" i="12"/>
  <c r="Q6" i="12"/>
  <c r="Q18" i="12"/>
  <c r="Q175" i="12"/>
  <c r="Q58" i="12"/>
  <c r="Q22" i="12"/>
  <c r="Q44" i="11"/>
  <c r="Q32" i="11"/>
  <c r="Q8" i="11"/>
  <c r="Q171" i="12"/>
  <c r="Q198" i="12"/>
  <c r="Q26" i="12"/>
  <c r="Q146" i="12"/>
  <c r="Q85" i="12"/>
  <c r="Q150" i="12"/>
  <c r="Q167" i="12"/>
  <c r="Q35" i="12"/>
  <c r="Q71" i="12"/>
  <c r="Q83" i="12"/>
  <c r="Q43" i="12"/>
  <c r="Q103" i="12"/>
  <c r="Q142" i="12"/>
  <c r="Q179" i="12"/>
  <c r="Q7" i="12"/>
  <c r="Q55" i="12"/>
  <c r="Q60" i="12"/>
  <c r="Q67" i="12"/>
  <c r="Q89" i="12"/>
  <c r="Q130" i="12"/>
  <c r="Q154" i="12"/>
  <c r="Q190" i="12"/>
  <c r="Q88" i="12"/>
  <c r="Q162" i="12"/>
  <c r="Q42" i="12"/>
  <c r="Q134" i="12"/>
  <c r="Q187" i="12"/>
  <c r="Q76" i="12"/>
  <c r="Q151" i="12"/>
  <c r="Q183" i="12"/>
  <c r="Q87" i="12"/>
  <c r="Q38" i="12"/>
  <c r="Q192" i="12"/>
  <c r="Q102" i="12"/>
  <c r="Q39" i="12"/>
  <c r="Q53" i="12"/>
  <c r="Q126" i="12"/>
  <c r="Q147" i="12"/>
  <c r="Q158" i="12"/>
  <c r="Q40" i="12"/>
  <c r="Q92" i="12"/>
  <c r="Q56" i="12"/>
  <c r="Q104" i="12"/>
  <c r="Q23" i="12"/>
  <c r="Q30" i="12"/>
  <c r="Q37" i="12"/>
  <c r="Q72" i="12"/>
  <c r="Q91" i="12"/>
  <c r="Q138" i="12"/>
  <c r="Q156" i="12"/>
  <c r="Q191" i="12"/>
  <c r="Q132" i="12"/>
  <c r="Q148" i="12"/>
  <c r="Q193" i="12"/>
  <c r="Q31" i="12"/>
  <c r="Q11" i="12"/>
  <c r="Q36" i="12"/>
  <c r="Q19" i="12"/>
  <c r="Q166" i="12"/>
  <c r="Q54" i="12"/>
  <c r="Q140" i="12"/>
  <c r="Q10" i="12"/>
  <c r="Q14" i="12"/>
  <c r="Q27" i="12"/>
  <c r="Q136" i="12"/>
  <c r="Q164" i="12"/>
  <c r="Q177" i="12"/>
  <c r="Q181" i="12"/>
  <c r="Q143" i="12"/>
  <c r="Q196" i="12"/>
  <c r="Q108" i="12"/>
  <c r="Q152" i="12"/>
  <c r="Q41" i="12"/>
  <c r="Q77" i="12"/>
  <c r="Q79" i="12"/>
  <c r="Q144" i="12"/>
  <c r="Q160" i="12"/>
  <c r="Q197" i="12"/>
  <c r="Q75" i="12"/>
  <c r="Q86" i="12"/>
  <c r="Q101" i="12"/>
  <c r="Q3" i="12"/>
  <c r="Q16" i="12"/>
  <c r="Q69" i="12"/>
  <c r="Q73" i="12"/>
  <c r="Q99" i="12"/>
  <c r="Q105" i="12"/>
  <c r="Q15" i="12"/>
  <c r="Q70" i="12"/>
  <c r="Q168" i="12"/>
  <c r="Q24" i="12"/>
  <c r="Q149" i="12"/>
  <c r="Q78" i="12"/>
  <c r="Q172" i="12"/>
  <c r="Q68" i="12"/>
  <c r="Q44" i="12"/>
  <c r="Q51" i="12"/>
  <c r="Q57" i="12"/>
  <c r="Q59" i="12"/>
  <c r="Q80" i="12"/>
  <c r="Q194" i="12"/>
  <c r="Q47" i="12"/>
  <c r="Q63" i="12"/>
  <c r="Q135" i="12"/>
  <c r="Q139" i="12"/>
  <c r="Q62" i="12"/>
  <c r="Q95" i="12"/>
  <c r="Q118" i="12"/>
  <c r="Q170" i="12"/>
  <c r="Q4" i="12"/>
  <c r="Q21" i="12"/>
  <c r="Q28" i="12"/>
  <c r="Q34" i="12"/>
  <c r="Q49" i="12"/>
  <c r="Q66" i="12"/>
  <c r="Q141" i="12"/>
  <c r="Q174" i="12"/>
  <c r="Q178" i="12"/>
  <c r="Q195" i="12"/>
  <c r="Q90" i="12"/>
  <c r="Q157" i="12"/>
  <c r="Q159" i="12"/>
  <c r="Q180" i="12"/>
  <c r="Q182" i="12"/>
  <c r="Q29" i="12"/>
  <c r="Q52" i="12"/>
  <c r="Q133" i="12"/>
  <c r="Q45" i="12"/>
  <c r="Q8" i="12"/>
  <c r="Q114" i="12"/>
  <c r="Q17" i="12"/>
  <c r="Q163" i="12"/>
  <c r="Q96" i="12"/>
  <c r="Q13" i="12"/>
  <c r="Q20" i="12"/>
  <c r="Q46" i="12"/>
  <c r="Q48" i="12"/>
  <c r="Q82" i="12"/>
  <c r="Q94" i="12"/>
  <c r="Q98" i="12"/>
  <c r="Q107" i="12"/>
  <c r="Q109" i="12"/>
  <c r="Q115" i="12"/>
  <c r="Q123" i="12"/>
  <c r="Q131" i="12"/>
  <c r="Q5" i="12"/>
  <c r="Q155" i="12"/>
  <c r="Q25" i="12"/>
  <c r="Q32" i="12"/>
  <c r="Q112" i="12"/>
  <c r="Q116" i="12"/>
  <c r="Q120" i="12"/>
  <c r="Q122" i="12"/>
  <c r="Q106" i="12"/>
  <c r="Q110" i="12"/>
  <c r="Q61" i="12"/>
  <c r="Q127" i="12"/>
  <c r="Q84" i="12"/>
  <c r="Q100" i="12"/>
  <c r="Q111" i="12"/>
  <c r="Q119" i="12"/>
  <c r="Q165" i="12"/>
  <c r="Q169" i="12"/>
  <c r="Q186" i="12"/>
  <c r="Q12" i="12"/>
  <c r="Q93" i="12"/>
  <c r="Q124" i="12"/>
  <c r="Q128" i="12"/>
  <c r="Q64" i="12"/>
  <c r="Q81" i="12"/>
  <c r="Q97" i="12"/>
  <c r="Q74" i="12"/>
  <c r="Q9" i="12"/>
  <c r="Q33" i="12"/>
  <c r="Q50" i="12"/>
  <c r="Q65" i="12"/>
  <c r="Q113" i="12"/>
  <c r="Q125" i="12"/>
  <c r="Q145" i="12"/>
  <c r="Q173" i="12"/>
  <c r="Q176" i="12"/>
  <c r="Q185" i="12"/>
  <c r="Q188" i="12"/>
  <c r="Q121" i="12"/>
  <c r="Q137" i="12"/>
  <c r="Q161" i="12"/>
  <c r="Q184" i="12"/>
  <c r="Q117" i="12"/>
  <c r="Q129" i="12"/>
  <c r="Q153" i="12"/>
  <c r="O1" i="11"/>
  <c r="Q171" i="11"/>
  <c r="Q135" i="11"/>
  <c r="Q99" i="11"/>
  <c r="Q87" i="11"/>
  <c r="Q63" i="11"/>
  <c r="Q51" i="11"/>
  <c r="Q194" i="11"/>
  <c r="Q182" i="11"/>
  <c r="Q170" i="11"/>
  <c r="Q158" i="11"/>
  <c r="Q146" i="11"/>
  <c r="Q134" i="11"/>
  <c r="Q122" i="11"/>
  <c r="Q110" i="11"/>
  <c r="Q98" i="11"/>
  <c r="Q86" i="11"/>
  <c r="Q74" i="11"/>
  <c r="Q62" i="11"/>
  <c r="Q50" i="11"/>
  <c r="Q38" i="11"/>
  <c r="Q26" i="11"/>
  <c r="Q14" i="11"/>
  <c r="Q183" i="11"/>
  <c r="Q111" i="11"/>
  <c r="Q15" i="11"/>
  <c r="Q195" i="11"/>
  <c r="Q147" i="11"/>
  <c r="Q27" i="11"/>
  <c r="Q159" i="11"/>
  <c r="Q123" i="11"/>
  <c r="Q75" i="11"/>
  <c r="Q39" i="11"/>
  <c r="Q72" i="11"/>
  <c r="Q60" i="11"/>
  <c r="Q48" i="11"/>
  <c r="Q36" i="11"/>
  <c r="Q24" i="11"/>
  <c r="Q12" i="11"/>
  <c r="Q163" i="11"/>
  <c r="Q127" i="11"/>
  <c r="Q91" i="11"/>
  <c r="Q67" i="11"/>
  <c r="Q19" i="11"/>
  <c r="Q162" i="11"/>
  <c r="Q114" i="11"/>
  <c r="Q66" i="11"/>
  <c r="Q6" i="11"/>
  <c r="Q197" i="11"/>
  <c r="Q185" i="11"/>
  <c r="Q173" i="11"/>
  <c r="Q161" i="11"/>
  <c r="Q149" i="11"/>
  <c r="Q137" i="11"/>
  <c r="Q125" i="11"/>
  <c r="Q113" i="11"/>
  <c r="Q101" i="11"/>
  <c r="Q89" i="11"/>
  <c r="Q77" i="11"/>
  <c r="Q65" i="11"/>
  <c r="Q53" i="11"/>
  <c r="Q41" i="11"/>
  <c r="Q29" i="11"/>
  <c r="Q17" i="11"/>
  <c r="Q5" i="11"/>
  <c r="Q20" i="11"/>
  <c r="Q175" i="11"/>
  <c r="Q139" i="11"/>
  <c r="Q103" i="11"/>
  <c r="Q31" i="11"/>
  <c r="Q174" i="11"/>
  <c r="Q126" i="11"/>
  <c r="Q90" i="11"/>
  <c r="Q42" i="11"/>
  <c r="Q196" i="11"/>
  <c r="Q184" i="11"/>
  <c r="Q172" i="11"/>
  <c r="Q160" i="11"/>
  <c r="Q148" i="11"/>
  <c r="Q136" i="11"/>
  <c r="Q124" i="11"/>
  <c r="Q112" i="11"/>
  <c r="Q100" i="11"/>
  <c r="Q88" i="11"/>
  <c r="Q76" i="11"/>
  <c r="Q64" i="11"/>
  <c r="Q52" i="11"/>
  <c r="Q40" i="11"/>
  <c r="Q28" i="11"/>
  <c r="Q16" i="11"/>
  <c r="Q4" i="11"/>
  <c r="Q187" i="11"/>
  <c r="Q43" i="11"/>
  <c r="Q186" i="11"/>
  <c r="Q138" i="11"/>
  <c r="Q78" i="11"/>
  <c r="Q30" i="11"/>
  <c r="Q3" i="11"/>
  <c r="Q151" i="11"/>
  <c r="Q115" i="11"/>
  <c r="Q79" i="11"/>
  <c r="Q55" i="11"/>
  <c r="Q7" i="11"/>
  <c r="Q198" i="11"/>
  <c r="Q150" i="11"/>
  <c r="Q102" i="11"/>
  <c r="Q54" i="11"/>
  <c r="Q18" i="11"/>
  <c r="Q193" i="11"/>
  <c r="Q181" i="11"/>
  <c r="Q169" i="11"/>
  <c r="Q157" i="11"/>
  <c r="Q145" i="11"/>
  <c r="Q133" i="11"/>
  <c r="Q121" i="11"/>
  <c r="Q109" i="11"/>
  <c r="Q97" i="11"/>
  <c r="Q85" i="11"/>
  <c r="Q73" i="11"/>
  <c r="Q61" i="11"/>
  <c r="Q49" i="11"/>
  <c r="Q37" i="11"/>
  <c r="Q25" i="11"/>
  <c r="Q13" i="11"/>
  <c r="Q192" i="11"/>
  <c r="Q180" i="11"/>
  <c r="Q168" i="11"/>
  <c r="Q156" i="11"/>
  <c r="Q144" i="11"/>
  <c r="Q132" i="11"/>
  <c r="Q120" i="11"/>
  <c r="Q108" i="11"/>
  <c r="Q96" i="11"/>
  <c r="Q84" i="11"/>
  <c r="Q191" i="11"/>
  <c r="Q179" i="11"/>
  <c r="Q167" i="11"/>
  <c r="Q155" i="11"/>
  <c r="Q143" i="11"/>
  <c r="Q131" i="11"/>
  <c r="Q119" i="11"/>
  <c r="Q107" i="11"/>
  <c r="Q95" i="11"/>
  <c r="Q83" i="11"/>
  <c r="Q71" i="11"/>
  <c r="Q59" i="11"/>
  <c r="Q47" i="11"/>
  <c r="Q11" i="11"/>
  <c r="Q190" i="11"/>
  <c r="Q178" i="11"/>
  <c r="Q166" i="11"/>
  <c r="Q154" i="11"/>
  <c r="Q142" i="11"/>
  <c r="Q130" i="11"/>
  <c r="Q118" i="11"/>
  <c r="Q106" i="11"/>
  <c r="Q94" i="11"/>
  <c r="Q82" i="11"/>
  <c r="Q70" i="11"/>
  <c r="Q58" i="11"/>
  <c r="Q46" i="11"/>
  <c r="Q10" i="11"/>
  <c r="Q189" i="11"/>
  <c r="Q177" i="11"/>
  <c r="Q165" i="11"/>
  <c r="Q141" i="11"/>
  <c r="Q129" i="11"/>
  <c r="Q117" i="11"/>
  <c r="Q105" i="11"/>
  <c r="Q93" i="11"/>
  <c r="Q81" i="11"/>
  <c r="Q69" i="11"/>
  <c r="Q57" i="11"/>
  <c r="Q45" i="11"/>
  <c r="Q33" i="11"/>
  <c r="Q21" i="11"/>
  <c r="Q23" i="11"/>
  <c r="Q34" i="11"/>
  <c r="Q153" i="11"/>
  <c r="Q9" i="11"/>
  <c r="Q35" i="11"/>
  <c r="Q22" i="11"/>
  <c r="R1" i="13" l="1"/>
  <c r="S2" i="13" s="1"/>
  <c r="R1" i="12"/>
  <c r="Q1" i="12"/>
  <c r="Q1" i="11"/>
  <c r="Q1" i="13"/>
  <c r="A4" i="11" l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P1" i="1" l="1"/>
  <c r="L1" i="1" s="1"/>
  <c r="O1" i="1"/>
  <c r="N1" i="1" s="1"/>
  <c r="M1" i="1" s="1"/>
  <c r="S131" i="1"/>
  <c r="T131" i="1"/>
  <c r="K1" i="1" l="1"/>
  <c r="N25" i="4"/>
  <c r="AH3" i="1"/>
  <c r="AH4" i="1" s="1"/>
  <c r="AH6" i="1" s="1"/>
  <c r="AH2" i="1"/>
  <c r="Q21" i="1" l="1"/>
  <c r="H1" i="1" l="1"/>
  <c r="N37" i="1"/>
  <c r="N35" i="1"/>
  <c r="T52" i="1" l="1"/>
  <c r="S52" i="1"/>
  <c r="AC53" i="1" l="1"/>
  <c r="N19" i="1" l="1"/>
  <c r="N16" i="1"/>
  <c r="N11" i="1"/>
  <c r="N10" i="1"/>
  <c r="N9" i="1"/>
  <c r="N8" i="1"/>
  <c r="N7" i="1"/>
  <c r="N5" i="1"/>
  <c r="AA201" i="1" l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N166" i="1"/>
  <c r="N165" i="1"/>
  <c r="N163" i="1"/>
  <c r="N162" i="1"/>
  <c r="N161" i="1"/>
  <c r="N134" i="1"/>
  <c r="N132" i="1"/>
  <c r="N125" i="1"/>
  <c r="N124" i="1"/>
  <c r="N111" i="1"/>
  <c r="N108" i="1"/>
  <c r="N106" i="1"/>
  <c r="N100" i="1"/>
  <c r="N97" i="1"/>
  <c r="N92" i="1"/>
  <c r="N91" i="1"/>
  <c r="N88" i="1"/>
  <c r="N85" i="1"/>
  <c r="N82" i="1"/>
  <c r="N81" i="1"/>
  <c r="N73" i="1"/>
  <c r="N70" i="1"/>
  <c r="N69" i="1"/>
  <c r="N64" i="1"/>
  <c r="N63" i="1"/>
  <c r="N62" i="1"/>
  <c r="N60" i="1"/>
  <c r="N58" i="1"/>
  <c r="N56" i="1"/>
  <c r="N53" i="1"/>
  <c r="Y200" i="1"/>
  <c r="Y199" i="1"/>
  <c r="Y196" i="1"/>
  <c r="Y195" i="1"/>
  <c r="Y194" i="1"/>
  <c r="Y193" i="1"/>
  <c r="Y188" i="1"/>
  <c r="Y185" i="1"/>
  <c r="Y184" i="1"/>
  <c r="Y183" i="1"/>
  <c r="Y179" i="1"/>
  <c r="Y176" i="1"/>
  <c r="Y174" i="1"/>
  <c r="Y172" i="1"/>
  <c r="Y171" i="1"/>
  <c r="Y168" i="1"/>
  <c r="Y159" i="1"/>
  <c r="Y157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2" i="1"/>
  <c r="Y141" i="1"/>
  <c r="Y140" i="1"/>
  <c r="Y139" i="1"/>
  <c r="Y138" i="1"/>
  <c r="Y137" i="1"/>
  <c r="Y135" i="1"/>
  <c r="Y122" i="1"/>
  <c r="Y121" i="1"/>
  <c r="Y117" i="1"/>
  <c r="Y116" i="1"/>
  <c r="Y110" i="1"/>
  <c r="Y109" i="1"/>
  <c r="Y107" i="1"/>
  <c r="Y105" i="1"/>
  <c r="Y103" i="1"/>
  <c r="Y96" i="1"/>
  <c r="Y95" i="1"/>
  <c r="Y94" i="1"/>
  <c r="Y93" i="1"/>
  <c r="Y90" i="1"/>
  <c r="Y87" i="1"/>
  <c r="Y86" i="1"/>
  <c r="Y84" i="1"/>
  <c r="Y80" i="1"/>
  <c r="Y77" i="1"/>
  <c r="Y76" i="1"/>
  <c r="Y72" i="1"/>
  <c r="Y67" i="1"/>
  <c r="Y66" i="1"/>
  <c r="Y61" i="1"/>
  <c r="Y57" i="1"/>
  <c r="Y55" i="1"/>
  <c r="Y54" i="1"/>
  <c r="W200" i="1"/>
  <c r="W199" i="1"/>
  <c r="W196" i="1"/>
  <c r="W195" i="1"/>
  <c r="W194" i="1"/>
  <c r="W193" i="1"/>
  <c r="W188" i="1"/>
  <c r="W185" i="1"/>
  <c r="W184" i="1"/>
  <c r="W183" i="1"/>
  <c r="W179" i="1"/>
  <c r="W176" i="1"/>
  <c r="W174" i="1"/>
  <c r="W172" i="1"/>
  <c r="W171" i="1"/>
  <c r="W168" i="1"/>
  <c r="W159" i="1"/>
  <c r="W157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2" i="1"/>
  <c r="W141" i="1"/>
  <c r="W140" i="1"/>
  <c r="W139" i="1"/>
  <c r="W138" i="1"/>
  <c r="W137" i="1"/>
  <c r="W135" i="1"/>
  <c r="W122" i="1"/>
  <c r="W121" i="1"/>
  <c r="W117" i="1"/>
  <c r="W116" i="1"/>
  <c r="W110" i="1"/>
  <c r="W109" i="1"/>
  <c r="W107" i="1"/>
  <c r="W105" i="1"/>
  <c r="W103" i="1"/>
  <c r="W96" i="1"/>
  <c r="W95" i="1"/>
  <c r="W94" i="1"/>
  <c r="W93" i="1"/>
  <c r="W90" i="1"/>
  <c r="W87" i="1"/>
  <c r="W86" i="1"/>
  <c r="W84" i="1"/>
  <c r="W80" i="1"/>
  <c r="W77" i="1"/>
  <c r="W76" i="1"/>
  <c r="W72" i="1"/>
  <c r="W67" i="1"/>
  <c r="W66" i="1"/>
  <c r="W61" i="1"/>
  <c r="W57" i="1"/>
  <c r="W55" i="1"/>
  <c r="W54" i="1"/>
  <c r="W53" i="1" l="1"/>
  <c r="AA1" i="1"/>
  <c r="Y53" i="1"/>
  <c r="Y132" i="1"/>
  <c r="W92" i="1"/>
  <c r="W88" i="1"/>
  <c r="Y165" i="1"/>
  <c r="W165" i="1"/>
  <c r="Y100" i="1"/>
  <c r="Y166" i="1"/>
  <c r="W100" i="1"/>
  <c r="W166" i="1"/>
  <c r="Y63" i="1"/>
  <c r="W63" i="1"/>
  <c r="Y88" i="1"/>
  <c r="Y108" i="1"/>
  <c r="W163" i="1"/>
  <c r="Y60" i="1"/>
  <c r="Y92" i="1"/>
  <c r="Y82" i="1"/>
  <c r="Y56" i="1"/>
  <c r="W161" i="1"/>
  <c r="W132" i="1"/>
  <c r="W82" i="1"/>
  <c r="Y161" i="1"/>
  <c r="W56" i="1"/>
  <c r="W60" i="1"/>
  <c r="W108" i="1"/>
  <c r="Y163" i="1"/>
  <c r="Y1" i="1" l="1"/>
  <c r="N22" i="4" l="1"/>
  <c r="N23" i="4"/>
  <c r="N24" i="4"/>
  <c r="N26" i="4"/>
  <c r="N27" i="4"/>
  <c r="N28" i="4"/>
  <c r="N29" i="4"/>
  <c r="N30" i="4"/>
  <c r="N31" i="4"/>
  <c r="N32" i="4"/>
  <c r="N33" i="4"/>
  <c r="N21" i="4"/>
  <c r="N34" i="4" s="1"/>
  <c r="L34" i="4"/>
  <c r="N6" i="4" l="1"/>
  <c r="N16" i="4" s="1"/>
  <c r="L15" i="4"/>
  <c r="L14" i="4"/>
  <c r="L13" i="4"/>
  <c r="L12" i="4"/>
  <c r="L11" i="4"/>
  <c r="L10" i="4"/>
  <c r="L9" i="4"/>
  <c r="L7" i="4"/>
  <c r="L6" i="4"/>
  <c r="L5" i="4"/>
  <c r="L4" i="4"/>
  <c r="O17" i="4" l="1"/>
  <c r="N17" i="4"/>
  <c r="K16" i="4"/>
  <c r="J8" i="4"/>
  <c r="J16" i="4" l="1"/>
  <c r="L8" i="4"/>
  <c r="E15" i="4"/>
  <c r="F1" i="3"/>
  <c r="C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3" i="1"/>
  <c r="Q4" i="1"/>
  <c r="T6" i="1"/>
  <c r="X9" i="1"/>
  <c r="X11" i="1"/>
  <c r="Q14" i="1"/>
  <c r="Q15" i="1"/>
  <c r="Q17" i="1"/>
  <c r="Q18" i="1"/>
  <c r="X19" i="1"/>
  <c r="Q22" i="1"/>
  <c r="Q26" i="1"/>
  <c r="Q27" i="1"/>
  <c r="Q28" i="1"/>
  <c r="Q29" i="1"/>
  <c r="Q30" i="1"/>
  <c r="Q33" i="1"/>
  <c r="Q34" i="1"/>
  <c r="Q38" i="1"/>
  <c r="Q39" i="1"/>
  <c r="Q40" i="1"/>
  <c r="Q41" i="1"/>
  <c r="Q42" i="1"/>
  <c r="Q45" i="1"/>
  <c r="Q46" i="1"/>
  <c r="Q50" i="1"/>
  <c r="Q51" i="1"/>
  <c r="Q53" i="1"/>
  <c r="Q54" i="1"/>
  <c r="Q57" i="1"/>
  <c r="Q58" i="1"/>
  <c r="Q63" i="1"/>
  <c r="Q66" i="1"/>
  <c r="Q76" i="1"/>
  <c r="Q77" i="1"/>
  <c r="Q82" i="1"/>
  <c r="Q86" i="1"/>
  <c r="Q87" i="1"/>
  <c r="Q88" i="1"/>
  <c r="Q90" i="1"/>
  <c r="Q93" i="1"/>
  <c r="Q94" i="1"/>
  <c r="Q100" i="1"/>
  <c r="Q105" i="1"/>
  <c r="Q106" i="1"/>
  <c r="Q110" i="1"/>
  <c r="Q117" i="1"/>
  <c r="Q122" i="1"/>
  <c r="Q135" i="1"/>
  <c r="Q137" i="1"/>
  <c r="Q138" i="1"/>
  <c r="Q142" i="1"/>
  <c r="Q146" i="1"/>
  <c r="Q147" i="1"/>
  <c r="Q148" i="1"/>
  <c r="Q149" i="1"/>
  <c r="Q150" i="1"/>
  <c r="Q154" i="1"/>
  <c r="Q159" i="1"/>
  <c r="Q161" i="1"/>
  <c r="Q165" i="1"/>
  <c r="Q166" i="1"/>
  <c r="Q171" i="1"/>
  <c r="Q172" i="1"/>
  <c r="Q174" i="1"/>
  <c r="Q183" i="1"/>
  <c r="Q184" i="1"/>
  <c r="Q185" i="1"/>
  <c r="Q193" i="1"/>
  <c r="Q194" i="1"/>
  <c r="Q195" i="1"/>
  <c r="Q196" i="1"/>
  <c r="Q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Q5" i="1" l="1"/>
  <c r="X5" i="1"/>
  <c r="Q16" i="1"/>
  <c r="X16" i="1"/>
  <c r="Q10" i="1"/>
  <c r="X10" i="1"/>
  <c r="T8" i="1"/>
  <c r="U8" i="1" s="1"/>
  <c r="X8" i="1"/>
  <c r="T7" i="1"/>
  <c r="U7" i="1" s="1"/>
  <c r="X7" i="1"/>
  <c r="Q7" i="1"/>
  <c r="Q6" i="1"/>
  <c r="Q8" i="1"/>
  <c r="T105" i="1"/>
  <c r="U105" i="1" s="1"/>
  <c r="T29" i="1"/>
  <c r="U29" i="1" s="1"/>
  <c r="T18" i="1"/>
  <c r="U18" i="1" s="1"/>
  <c r="T106" i="1"/>
  <c r="U106" i="1" s="1"/>
  <c r="T161" i="1"/>
  <c r="U161" i="1" s="1"/>
  <c r="T17" i="1"/>
  <c r="U17" i="1" s="1"/>
  <c r="T42" i="1"/>
  <c r="U42" i="1" s="1"/>
  <c r="T33" i="1"/>
  <c r="U33" i="1" s="1"/>
  <c r="T146" i="1"/>
  <c r="U146" i="1" s="1"/>
  <c r="T122" i="1"/>
  <c r="U122" i="1" s="1"/>
  <c r="T86" i="1"/>
  <c r="U86" i="1" s="1"/>
  <c r="T45" i="1"/>
  <c r="U45" i="1" s="1"/>
  <c r="T34" i="1"/>
  <c r="U34" i="1" s="1"/>
  <c r="T194" i="1"/>
  <c r="U194" i="1" s="1"/>
  <c r="T137" i="1"/>
  <c r="U137" i="1" s="1"/>
  <c r="T117" i="1"/>
  <c r="U117" i="1" s="1"/>
  <c r="T90" i="1"/>
  <c r="U90" i="1" s="1"/>
  <c r="T50" i="1"/>
  <c r="U50" i="1" s="1"/>
  <c r="T14" i="1"/>
  <c r="U14" i="1" s="1"/>
  <c r="Q157" i="1"/>
  <c r="T157" i="1"/>
  <c r="U157" i="1" s="1"/>
  <c r="Q145" i="1"/>
  <c r="T145" i="1"/>
  <c r="U145" i="1" s="1"/>
  <c r="Q121" i="1"/>
  <c r="T121" i="1"/>
  <c r="U121" i="1" s="1"/>
  <c r="Q109" i="1"/>
  <c r="T109" i="1"/>
  <c r="U109" i="1" s="1"/>
  <c r="Q61" i="1"/>
  <c r="T61" i="1"/>
  <c r="U61" i="1" s="1"/>
  <c r="Q49" i="1"/>
  <c r="T49" i="1"/>
  <c r="U49" i="1" s="1"/>
  <c r="Q37" i="1"/>
  <c r="T37" i="1"/>
  <c r="U37" i="1" s="1"/>
  <c r="Q25" i="1"/>
  <c r="T25" i="1"/>
  <c r="U25" i="1" s="1"/>
  <c r="Q13" i="1"/>
  <c r="T13" i="1"/>
  <c r="U13" i="1" s="1"/>
  <c r="Q192" i="1"/>
  <c r="T192" i="1"/>
  <c r="U192" i="1" s="1"/>
  <c r="Q168" i="1"/>
  <c r="T168" i="1"/>
  <c r="U168" i="1" s="1"/>
  <c r="Q144" i="1"/>
  <c r="T144" i="1"/>
  <c r="U144" i="1" s="1"/>
  <c r="Q132" i="1"/>
  <c r="T132" i="1"/>
  <c r="U132" i="1" s="1"/>
  <c r="Q108" i="1"/>
  <c r="T108" i="1"/>
  <c r="U108" i="1" s="1"/>
  <c r="Q96" i="1"/>
  <c r="T96" i="1"/>
  <c r="U96" i="1" s="1"/>
  <c r="Q84" i="1"/>
  <c r="T84" i="1"/>
  <c r="U84" i="1" s="1"/>
  <c r="Q72" i="1"/>
  <c r="T72" i="1"/>
  <c r="U72" i="1" s="1"/>
  <c r="Q60" i="1"/>
  <c r="T60" i="1"/>
  <c r="U60" i="1" s="1"/>
  <c r="Q48" i="1"/>
  <c r="T48" i="1"/>
  <c r="U48" i="1" s="1"/>
  <c r="Q36" i="1"/>
  <c r="T36" i="1"/>
  <c r="U36" i="1" s="1"/>
  <c r="Q24" i="1"/>
  <c r="T24" i="1"/>
  <c r="U24" i="1" s="1"/>
  <c r="Q12" i="1"/>
  <c r="T12" i="1"/>
  <c r="U12" i="1" s="1"/>
  <c r="T193" i="1"/>
  <c r="U193" i="1" s="1"/>
  <c r="U6" i="1"/>
  <c r="Q153" i="1"/>
  <c r="T153" i="1"/>
  <c r="U153" i="1" s="1"/>
  <c r="Q141" i="1"/>
  <c r="T141" i="1"/>
  <c r="U141" i="1" s="1"/>
  <c r="Q9" i="1"/>
  <c r="T9" i="1"/>
  <c r="U9" i="1" s="1"/>
  <c r="T54" i="1"/>
  <c r="U54" i="1" s="1"/>
  <c r="T53" i="1"/>
  <c r="U53" i="1" s="1"/>
  <c r="T150" i="1"/>
  <c r="U150" i="1" s="1"/>
  <c r="T110" i="1"/>
  <c r="U110" i="1" s="1"/>
  <c r="T38" i="1"/>
  <c r="U38" i="1" s="1"/>
  <c r="T26" i="1"/>
  <c r="U26" i="1" s="1"/>
  <c r="T142" i="1"/>
  <c r="U142" i="1" s="1"/>
  <c r="S1" i="1"/>
  <c r="Q167" i="1"/>
  <c r="T167" i="1"/>
  <c r="U167" i="1" s="1"/>
  <c r="Q107" i="1"/>
  <c r="T107" i="1"/>
  <c r="U107" i="1" s="1"/>
  <c r="Q35" i="1"/>
  <c r="T35" i="1"/>
  <c r="U35" i="1" s="1"/>
  <c r="T3" i="1"/>
  <c r="U3" i="1" s="1"/>
  <c r="T58" i="1"/>
  <c r="U58" i="1" s="1"/>
  <c r="Q188" i="1"/>
  <c r="T188" i="1"/>
  <c r="U188" i="1" s="1"/>
  <c r="Q152" i="1"/>
  <c r="T152" i="1"/>
  <c r="U152" i="1" s="1"/>
  <c r="Q140" i="1"/>
  <c r="T140" i="1"/>
  <c r="U140" i="1" s="1"/>
  <c r="Q92" i="1"/>
  <c r="T92" i="1"/>
  <c r="U92" i="1" s="1"/>
  <c r="Q56" i="1"/>
  <c r="T56" i="1"/>
  <c r="U56" i="1" s="1"/>
  <c r="Q32" i="1"/>
  <c r="T32" i="1"/>
  <c r="U32" i="1" s="1"/>
  <c r="Q199" i="1"/>
  <c r="T199" i="1"/>
  <c r="U199" i="1" s="1"/>
  <c r="Q151" i="1"/>
  <c r="T151" i="1"/>
  <c r="U151" i="1" s="1"/>
  <c r="Q67" i="1"/>
  <c r="T67" i="1"/>
  <c r="U67" i="1" s="1"/>
  <c r="Q31" i="1"/>
  <c r="T31" i="1"/>
  <c r="U31" i="1" s="1"/>
  <c r="T185" i="1"/>
  <c r="U185" i="1" s="1"/>
  <c r="T154" i="1"/>
  <c r="U154" i="1" s="1"/>
  <c r="T149" i="1"/>
  <c r="U149" i="1" s="1"/>
  <c r="T82" i="1"/>
  <c r="U82" i="1" s="1"/>
  <c r="T77" i="1"/>
  <c r="U77" i="1" s="1"/>
  <c r="T46" i="1"/>
  <c r="U46" i="1" s="1"/>
  <c r="T41" i="1"/>
  <c r="U41" i="1" s="1"/>
  <c r="T10" i="1"/>
  <c r="U10" i="1" s="1"/>
  <c r="T5" i="1"/>
  <c r="U5" i="1" s="1"/>
  <c r="Q155" i="1"/>
  <c r="T155" i="1"/>
  <c r="U155" i="1" s="1"/>
  <c r="Q47" i="1"/>
  <c r="T47" i="1"/>
  <c r="U47" i="1" s="1"/>
  <c r="Q11" i="1"/>
  <c r="T11" i="1"/>
  <c r="U11" i="1" s="1"/>
  <c r="Q164" i="1"/>
  <c r="T164" i="1"/>
  <c r="U164" i="1" s="1"/>
  <c r="Q116" i="1"/>
  <c r="T116" i="1"/>
  <c r="U116" i="1" s="1"/>
  <c r="Q80" i="1"/>
  <c r="T80" i="1"/>
  <c r="U80" i="1" s="1"/>
  <c r="Q20" i="1"/>
  <c r="T20" i="1"/>
  <c r="U20" i="1" s="1"/>
  <c r="Q163" i="1"/>
  <c r="T163" i="1"/>
  <c r="U163" i="1" s="1"/>
  <c r="Q55" i="1"/>
  <c r="T55" i="1"/>
  <c r="U55" i="1" s="1"/>
  <c r="Q43" i="1"/>
  <c r="T43" i="1"/>
  <c r="U43" i="1" s="1"/>
  <c r="T165" i="1"/>
  <c r="U165" i="1" s="1"/>
  <c r="T174" i="1"/>
  <c r="U174" i="1" s="1"/>
  <c r="T138" i="1"/>
  <c r="U138" i="1" s="1"/>
  <c r="T66" i="1"/>
  <c r="U66" i="1" s="1"/>
  <c r="T30" i="1"/>
  <c r="U30" i="1" s="1"/>
  <c r="Q179" i="1"/>
  <c r="T179" i="1"/>
  <c r="U179" i="1" s="1"/>
  <c r="Q95" i="1"/>
  <c r="T95" i="1"/>
  <c r="U95" i="1" s="1"/>
  <c r="Q59" i="1"/>
  <c r="T59" i="1"/>
  <c r="U59" i="1" s="1"/>
  <c r="Q23" i="1"/>
  <c r="T23" i="1"/>
  <c r="U23" i="1" s="1"/>
  <c r="T166" i="1"/>
  <c r="U166" i="1" s="1"/>
  <c r="T94" i="1"/>
  <c r="U94" i="1" s="1"/>
  <c r="T22" i="1"/>
  <c r="U22" i="1" s="1"/>
  <c r="Q200" i="1"/>
  <c r="T200" i="1"/>
  <c r="U200" i="1" s="1"/>
  <c r="Q176" i="1"/>
  <c r="T176" i="1"/>
  <c r="U176" i="1" s="1"/>
  <c r="Q44" i="1"/>
  <c r="T44" i="1"/>
  <c r="U44" i="1" s="1"/>
  <c r="Q139" i="1"/>
  <c r="T139" i="1"/>
  <c r="U139" i="1" s="1"/>
  <c r="Q103" i="1"/>
  <c r="T103" i="1"/>
  <c r="U103" i="1" s="1"/>
  <c r="Q19" i="1"/>
  <c r="T19" i="1"/>
  <c r="U19" i="1" s="1"/>
  <c r="T93" i="1"/>
  <c r="U93" i="1" s="1"/>
  <c r="T57" i="1"/>
  <c r="U57" i="1" s="1"/>
  <c r="T21" i="1"/>
  <c r="U21" i="1" s="1"/>
  <c r="T196" i="1"/>
  <c r="U196" i="1" s="1"/>
  <c r="T184" i="1"/>
  <c r="U184" i="1" s="1"/>
  <c r="T172" i="1"/>
  <c r="U172" i="1" s="1"/>
  <c r="T148" i="1"/>
  <c r="U148" i="1" s="1"/>
  <c r="T100" i="1"/>
  <c r="U100" i="1" s="1"/>
  <c r="T88" i="1"/>
  <c r="U88" i="1" s="1"/>
  <c r="T76" i="1"/>
  <c r="U76" i="1" s="1"/>
  <c r="T40" i="1"/>
  <c r="U40" i="1" s="1"/>
  <c r="T28" i="1"/>
  <c r="U28" i="1" s="1"/>
  <c r="T16" i="1"/>
  <c r="U16" i="1" s="1"/>
  <c r="T4" i="1"/>
  <c r="U4" i="1" s="1"/>
  <c r="T195" i="1"/>
  <c r="U195" i="1" s="1"/>
  <c r="T183" i="1"/>
  <c r="U183" i="1" s="1"/>
  <c r="T171" i="1"/>
  <c r="U171" i="1" s="1"/>
  <c r="T159" i="1"/>
  <c r="U159" i="1" s="1"/>
  <c r="T147" i="1"/>
  <c r="U147" i="1" s="1"/>
  <c r="T135" i="1"/>
  <c r="U135" i="1" s="1"/>
  <c r="T87" i="1"/>
  <c r="U87" i="1" s="1"/>
  <c r="T63" i="1"/>
  <c r="U63" i="1" s="1"/>
  <c r="T51" i="1"/>
  <c r="U51" i="1" s="1"/>
  <c r="T39" i="1"/>
  <c r="U39" i="1" s="1"/>
  <c r="T27" i="1"/>
  <c r="U27" i="1" s="1"/>
  <c r="T15" i="1"/>
  <c r="U15" i="1" s="1"/>
  <c r="Q52" i="1" l="1"/>
  <c r="U52" i="1"/>
  <c r="Q62" i="1"/>
  <c r="T62" i="1"/>
  <c r="U62" i="1" s="1"/>
  <c r="Q64" i="1"/>
  <c r="T64" i="1"/>
  <c r="U64" i="1" s="1"/>
  <c r="Q65" i="1"/>
  <c r="T65" i="1"/>
  <c r="U65" i="1" s="1"/>
  <c r="Q68" i="1"/>
  <c r="T68" i="1"/>
  <c r="U68" i="1" s="1"/>
  <c r="Q69" i="1"/>
  <c r="T69" i="1"/>
  <c r="U69" i="1" s="1"/>
  <c r="Q70" i="1"/>
  <c r="T70" i="1"/>
  <c r="U70" i="1" s="1"/>
  <c r="Q71" i="1"/>
  <c r="T71" i="1"/>
  <c r="U71" i="1" s="1"/>
  <c r="Q73" i="1"/>
  <c r="T73" i="1"/>
  <c r="U73" i="1" s="1"/>
  <c r="Q74" i="1"/>
  <c r="T74" i="1"/>
  <c r="U74" i="1" s="1"/>
  <c r="Q75" i="1"/>
  <c r="T75" i="1"/>
  <c r="U75" i="1" s="1"/>
  <c r="Q78" i="1"/>
  <c r="T78" i="1"/>
  <c r="U78" i="1" s="1"/>
  <c r="Q79" i="1"/>
  <c r="T79" i="1"/>
  <c r="U79" i="1" s="1"/>
  <c r="Q81" i="1"/>
  <c r="T81" i="1"/>
  <c r="U81" i="1" s="1"/>
  <c r="Q83" i="1"/>
  <c r="T83" i="1"/>
  <c r="U83" i="1" s="1"/>
  <c r="Q85" i="1"/>
  <c r="T85" i="1"/>
  <c r="U85" i="1" s="1"/>
  <c r="Q89" i="1"/>
  <c r="T89" i="1"/>
  <c r="U89" i="1" s="1"/>
  <c r="Q91" i="1"/>
  <c r="T91" i="1"/>
  <c r="U91" i="1" s="1"/>
  <c r="Q97" i="1"/>
  <c r="T97" i="1"/>
  <c r="U97" i="1" s="1"/>
  <c r="Q98" i="1"/>
  <c r="T98" i="1"/>
  <c r="U98" i="1" s="1"/>
  <c r="Q99" i="1"/>
  <c r="T99" i="1"/>
  <c r="U99" i="1" s="1"/>
  <c r="Q101" i="1"/>
  <c r="T101" i="1"/>
  <c r="U101" i="1" s="1"/>
  <c r="Q102" i="1"/>
  <c r="T102" i="1"/>
  <c r="U102" i="1" s="1"/>
  <c r="Q104" i="1"/>
  <c r="T104" i="1"/>
  <c r="U104" i="1" s="1"/>
  <c r="Q111" i="1"/>
  <c r="T111" i="1"/>
  <c r="U111" i="1" s="1"/>
  <c r="Q112" i="1"/>
  <c r="T112" i="1"/>
  <c r="U112" i="1" s="1"/>
  <c r="Q113" i="1"/>
  <c r="T113" i="1"/>
  <c r="U113" i="1" s="1"/>
  <c r="Q114" i="1"/>
  <c r="T114" i="1"/>
  <c r="U114" i="1" s="1"/>
  <c r="Q115" i="1"/>
  <c r="T115" i="1"/>
  <c r="U115" i="1" s="1"/>
  <c r="Q118" i="1"/>
  <c r="T118" i="1"/>
  <c r="U118" i="1" s="1"/>
  <c r="Q119" i="1"/>
  <c r="T119" i="1"/>
  <c r="U119" i="1" s="1"/>
  <c r="Q120" i="1"/>
  <c r="T120" i="1"/>
  <c r="U120" i="1" s="1"/>
  <c r="Q123" i="1"/>
  <c r="T123" i="1"/>
  <c r="U123" i="1" s="1"/>
  <c r="Q124" i="1"/>
  <c r="T124" i="1"/>
  <c r="U124" i="1" s="1"/>
  <c r="Q125" i="1"/>
  <c r="T125" i="1"/>
  <c r="U125" i="1" s="1"/>
  <c r="Q126" i="1"/>
  <c r="T126" i="1"/>
  <c r="U126" i="1" s="1"/>
  <c r="Q127" i="1"/>
  <c r="T127" i="1"/>
  <c r="U127" i="1" s="1"/>
  <c r="Q128" i="1"/>
  <c r="T128" i="1"/>
  <c r="U128" i="1" s="1"/>
  <c r="Q129" i="1"/>
  <c r="T129" i="1"/>
  <c r="U129" i="1" s="1"/>
  <c r="Q130" i="1"/>
  <c r="T130" i="1"/>
  <c r="U130" i="1" s="1"/>
  <c r="Q131" i="1"/>
  <c r="U131" i="1"/>
  <c r="Q133" i="1"/>
  <c r="T133" i="1"/>
  <c r="U133" i="1" s="1"/>
  <c r="Q134" i="1"/>
  <c r="T134" i="1"/>
  <c r="U134" i="1" s="1"/>
  <c r="Q136" i="1"/>
  <c r="T136" i="1"/>
  <c r="U136" i="1" s="1"/>
  <c r="Q143" i="1"/>
  <c r="T143" i="1"/>
  <c r="U143" i="1" s="1"/>
  <c r="Q156" i="1"/>
  <c r="T156" i="1"/>
  <c r="U156" i="1" s="1"/>
  <c r="Q158" i="1"/>
  <c r="T158" i="1"/>
  <c r="U158" i="1" s="1"/>
  <c r="Q160" i="1"/>
  <c r="T160" i="1"/>
  <c r="U160" i="1" s="1"/>
  <c r="Q162" i="1"/>
  <c r="T162" i="1"/>
  <c r="U162" i="1" s="1"/>
  <c r="Q169" i="1"/>
  <c r="T169" i="1"/>
  <c r="U169" i="1" s="1"/>
  <c r="Q170" i="1"/>
  <c r="T170" i="1"/>
  <c r="U170" i="1" s="1"/>
  <c r="Q173" i="1"/>
  <c r="T173" i="1"/>
  <c r="U173" i="1" s="1"/>
  <c r="Q175" i="1"/>
  <c r="T175" i="1"/>
  <c r="U175" i="1" s="1"/>
  <c r="Q177" i="1"/>
  <c r="T177" i="1"/>
  <c r="U177" i="1" s="1"/>
  <c r="Q178" i="1"/>
  <c r="T178" i="1"/>
  <c r="U178" i="1" s="1"/>
  <c r="Q180" i="1"/>
  <c r="T180" i="1"/>
  <c r="U180" i="1" s="1"/>
  <c r="Q181" i="1"/>
  <c r="T181" i="1"/>
  <c r="U181" i="1" s="1"/>
  <c r="Q182" i="1"/>
  <c r="T182" i="1"/>
  <c r="U182" i="1" s="1"/>
  <c r="Q186" i="1"/>
  <c r="T186" i="1"/>
  <c r="U186" i="1" s="1"/>
  <c r="Q187" i="1"/>
  <c r="T187" i="1"/>
  <c r="U187" i="1" s="1"/>
  <c r="Q189" i="1"/>
  <c r="T189" i="1"/>
  <c r="U189" i="1" s="1"/>
  <c r="Q190" i="1"/>
  <c r="T190" i="1"/>
  <c r="U190" i="1" s="1"/>
  <c r="Q191" i="1"/>
  <c r="T191" i="1"/>
  <c r="U191" i="1" s="1"/>
  <c r="Q197" i="1"/>
  <c r="T197" i="1"/>
  <c r="U197" i="1" s="1"/>
  <c r="Q198" i="1"/>
  <c r="T198" i="1"/>
  <c r="U198" i="1" s="1"/>
  <c r="Q201" i="1"/>
  <c r="T201" i="1"/>
  <c r="U201" i="1" s="1"/>
  <c r="Q1" i="1" l="1"/>
  <c r="U1" i="1"/>
  <c r="T1" i="1"/>
  <c r="V1" i="1" s="1"/>
  <c r="W1" i="1" l="1"/>
</calcChain>
</file>

<file path=xl/sharedStrings.xml><?xml version="1.0" encoding="utf-8"?>
<sst xmlns="http://schemas.openxmlformats.org/spreadsheetml/2006/main" count="4244" uniqueCount="708">
  <si>
    <t>No</t>
  </si>
  <si>
    <t>Regional</t>
  </si>
  <si>
    <t>PO Site/Unit/SN ID</t>
  </si>
  <si>
    <t>PO Site/Unit/SN Name</t>
  </si>
  <si>
    <t>Actual Site ID</t>
  </si>
  <si>
    <t>Actual Site/Unit Name</t>
  </si>
  <si>
    <t>Regional TI</t>
  </si>
  <si>
    <t>Var Cost</t>
  </si>
  <si>
    <t>Fix Cost</t>
  </si>
  <si>
    <t>Status</t>
  </si>
  <si>
    <t>GNS214</t>
  </si>
  <si>
    <t>Way Terusan</t>
  </si>
  <si>
    <t>OKI444</t>
  </si>
  <si>
    <t>Simpang Tiga Makmur</t>
  </si>
  <si>
    <t>LIW102</t>
  </si>
  <si>
    <t>Bandar Negeri Suoh</t>
  </si>
  <si>
    <t>MAB075</t>
  </si>
  <si>
    <t>PT. SAL CDC</t>
  </si>
  <si>
    <t>MRD038</t>
  </si>
  <si>
    <t>Wates Sindang Danau</t>
  </si>
  <si>
    <t>MTK004</t>
  </si>
  <si>
    <t>Cinta Damai</t>
  </si>
  <si>
    <t>OKI094</t>
  </si>
  <si>
    <t>Sungai Ketupak</t>
  </si>
  <si>
    <t>OKI233</t>
  </si>
  <si>
    <t>Sungai Pidada</t>
  </si>
  <si>
    <t>OKI303</t>
  </si>
  <si>
    <t>Sungai Pasir</t>
  </si>
  <si>
    <t>OKI373</t>
  </si>
  <si>
    <t>KUALASUNGAIJERUJU</t>
  </si>
  <si>
    <t>OKI405</t>
  </si>
  <si>
    <t>Sungai Pasir Darat</t>
  </si>
  <si>
    <t>OKI407</t>
  </si>
  <si>
    <t>SINGAIPIDADA2</t>
  </si>
  <si>
    <t>OKI408</t>
  </si>
  <si>
    <t>SUNGAI SIBUR</t>
  </si>
  <si>
    <t>OKI409</t>
  </si>
  <si>
    <t>SUNGAI SOMOR</t>
  </si>
  <si>
    <t>PBI060</t>
  </si>
  <si>
    <t>Medco Tabuan</t>
  </si>
  <si>
    <t>SAT111</t>
  </si>
  <si>
    <t>PT Surya Bumi Argo Langgeng</t>
  </si>
  <si>
    <t>SKY135</t>
  </si>
  <si>
    <t>Ketapat Bening</t>
  </si>
  <si>
    <t>SPN028</t>
  </si>
  <si>
    <t>Bukit Namora</t>
  </si>
  <si>
    <t>BKG675</t>
  </si>
  <si>
    <t>PT. Ciliandra Perkasa</t>
  </si>
  <si>
    <t>BLS113</t>
  </si>
  <si>
    <t>Sekapas</t>
  </si>
  <si>
    <t>BLS165</t>
  </si>
  <si>
    <t>TELUK KEPAU</t>
  </si>
  <si>
    <t>PKR100</t>
  </si>
  <si>
    <t>KEBUN PENARIKAN</t>
  </si>
  <si>
    <t>PKR661</t>
  </si>
  <si>
    <t>MAYANGSARI 2</t>
  </si>
  <si>
    <t>PPN174</t>
  </si>
  <si>
    <t>KM 45 SONTANG</t>
  </si>
  <si>
    <t>PPN215</t>
  </si>
  <si>
    <t>PT MASUBA CITRA MANDIRI</t>
  </si>
  <si>
    <t>RAI009</t>
  </si>
  <si>
    <t xml:space="preserve">Pulau Panjang </t>
  </si>
  <si>
    <t>TBH075</t>
  </si>
  <si>
    <t>Teluk Bakau Estate</t>
  </si>
  <si>
    <t>TBH111</t>
  </si>
  <si>
    <t>MGI PULAI / CENDANA ESTATE</t>
  </si>
  <si>
    <t>TBH688</t>
  </si>
  <si>
    <t>KUALA KERANG</t>
  </si>
  <si>
    <t>TBH708</t>
  </si>
  <si>
    <t>Tanjung Simpang</t>
  </si>
  <si>
    <t>UJT016</t>
  </si>
  <si>
    <t>PT JATIM</t>
  </si>
  <si>
    <t>BIM190</t>
  </si>
  <si>
    <t>SORI BALISAN DMT</t>
  </si>
  <si>
    <t>PULAU MESSA</t>
  </si>
  <si>
    <t>LIRAN</t>
  </si>
  <si>
    <t>KPG325</t>
  </si>
  <si>
    <t>NETEMNANU SELATAN</t>
  </si>
  <si>
    <t>LBJ013</t>
  </si>
  <si>
    <t>PAPAGARANG</t>
  </si>
  <si>
    <t>MME177</t>
  </si>
  <si>
    <t>N3T_PALUEKESOKOJA</t>
  </si>
  <si>
    <t>LBJ011</t>
  </si>
  <si>
    <t>Pulau Komodo</t>
  </si>
  <si>
    <t>MME076</t>
  </si>
  <si>
    <t>PULAU DOI</t>
  </si>
  <si>
    <t>MME179</t>
  </si>
  <si>
    <t>RERUWAIRERE ex Weelimbu</t>
  </si>
  <si>
    <t>RTG093</t>
  </si>
  <si>
    <t>LIANGBUA</t>
  </si>
  <si>
    <t>WKB060</t>
  </si>
  <si>
    <t>UMBU RATU</t>
  </si>
  <si>
    <t>BWI055</t>
  </si>
  <si>
    <t>Hutan Baluran</t>
  </si>
  <si>
    <t>SMP025</t>
  </si>
  <si>
    <t>Bulutimur</t>
  </si>
  <si>
    <t>SMP029</t>
  </si>
  <si>
    <t>MasalembuTBG</t>
  </si>
  <si>
    <t>SMP032</t>
  </si>
  <si>
    <t>Pulau Pagerungan TBG</t>
  </si>
  <si>
    <t>SMP048</t>
  </si>
  <si>
    <t>Pulau Keramain</t>
  </si>
  <si>
    <t>SMP272</t>
  </si>
  <si>
    <t>Sapekensasiil1</t>
  </si>
  <si>
    <t>SMP273</t>
  </si>
  <si>
    <t>SAPEKENPAGERUNGANKECIL1</t>
  </si>
  <si>
    <t>BLC056</t>
  </si>
  <si>
    <t>MT SK Network</t>
  </si>
  <si>
    <t>BNT025</t>
  </si>
  <si>
    <t>PT_RGAILUNG</t>
  </si>
  <si>
    <t>COH035</t>
  </si>
  <si>
    <t>MT_GAMAREKSA</t>
  </si>
  <si>
    <t>KBA045</t>
  </si>
  <si>
    <t>Desa Rampa Cengal</t>
  </si>
  <si>
    <t>KBA059</t>
  </si>
  <si>
    <t>MT Swadaya</t>
  </si>
  <si>
    <t>KBA298</t>
  </si>
  <si>
    <t>MT_SELABAK_MINAMAS</t>
  </si>
  <si>
    <t>KBA342</t>
  </si>
  <si>
    <t>BINTURUNG MINAMAS</t>
  </si>
  <si>
    <t>KBA355</t>
  </si>
  <si>
    <t>DMT_SANGSANG</t>
  </si>
  <si>
    <t>KGN021</t>
  </si>
  <si>
    <t>MT Bajayau</t>
  </si>
  <si>
    <t>KKN224</t>
  </si>
  <si>
    <t>TBG_TUMBANG HAKAU</t>
  </si>
  <si>
    <t>KKP066</t>
  </si>
  <si>
    <t>MT_PATAKPUTIH</t>
  </si>
  <si>
    <t>KKP067</t>
  </si>
  <si>
    <t>MT_BUKITBATU</t>
  </si>
  <si>
    <t>KKP068</t>
  </si>
  <si>
    <t>MT_DANAU RAWA</t>
  </si>
  <si>
    <t>KKP069</t>
  </si>
  <si>
    <t>TB_TMBGTUKUNExMT_ASAMBR130</t>
  </si>
  <si>
    <t>KKP072</t>
  </si>
  <si>
    <t>MT_BAJUH</t>
  </si>
  <si>
    <t>TRG794</t>
  </si>
  <si>
    <t>BALSAM HIGHWAY_KM 20</t>
  </si>
  <si>
    <t>KPA028</t>
  </si>
  <si>
    <t>TB_HANOI</t>
  </si>
  <si>
    <t>KPA045</t>
  </si>
  <si>
    <t>TB_PTKSIEST</t>
  </si>
  <si>
    <t>KPA059</t>
  </si>
  <si>
    <t>TB_KSI3exKerrySawitIndonesia,PT</t>
  </si>
  <si>
    <t>KPA068</t>
  </si>
  <si>
    <t>TB_TUMBANGMANJUL</t>
  </si>
  <si>
    <t>KPA110</t>
  </si>
  <si>
    <t>PT_HTIRIEST</t>
  </si>
  <si>
    <t>KSN026</t>
  </si>
  <si>
    <t>MT_HSLISAT</t>
  </si>
  <si>
    <t>KSN034</t>
  </si>
  <si>
    <t>TB_TGLAHANG(oldSPT082)</t>
  </si>
  <si>
    <t>KSN039</t>
  </si>
  <si>
    <t>TB_RGTANGKO/TumbanglambiTahai</t>
  </si>
  <si>
    <t>KSN055</t>
  </si>
  <si>
    <t>Hantatiring Estate</t>
  </si>
  <si>
    <t>KSN056</t>
  </si>
  <si>
    <t>MT_ADS</t>
  </si>
  <si>
    <t>KTP124</t>
  </si>
  <si>
    <t>TBMATAN/matan</t>
  </si>
  <si>
    <t>KTP347</t>
  </si>
  <si>
    <t>TB_SUNGAI_SEPETI</t>
  </si>
  <si>
    <t>KTP451</t>
  </si>
  <si>
    <t>TBG_KENANGAMILIKGP</t>
  </si>
  <si>
    <t>NBA056</t>
  </si>
  <si>
    <t>MT_INDORESINS PUTRA MANDIRI</t>
  </si>
  <si>
    <t>NIK015</t>
  </si>
  <si>
    <t>MT_MENTOBIML</t>
  </si>
  <si>
    <t>NNK042</t>
  </si>
  <si>
    <t>MT_NJLSIMNGS</t>
  </si>
  <si>
    <t>PBU028</t>
  </si>
  <si>
    <t>MT_GSIP</t>
  </si>
  <si>
    <t>PBU057</t>
  </si>
  <si>
    <t>MT_GSPP</t>
  </si>
  <si>
    <t>PBU079</t>
  </si>
  <si>
    <t>TB_KORINDO</t>
  </si>
  <si>
    <t>PBU083</t>
  </si>
  <si>
    <t>MT_INDOKAYU</t>
  </si>
  <si>
    <t>PBU105</t>
  </si>
  <si>
    <t>MT_BWPLANTATION</t>
  </si>
  <si>
    <t>PBU156</t>
  </si>
  <si>
    <t>TB_CAMPPTPBNA</t>
  </si>
  <si>
    <t>PBU276</t>
  </si>
  <si>
    <t>PT_GUNUNG SEJAHTERA IBU PERTIWI</t>
  </si>
  <si>
    <t>PRC025</t>
  </si>
  <si>
    <t>MT Tumbang masao</t>
  </si>
  <si>
    <t>RTA034</t>
  </si>
  <si>
    <t>MT_Hasnurju</t>
  </si>
  <si>
    <t>SAA083</t>
  </si>
  <si>
    <t>PT. TEPIAN BARU</t>
  </si>
  <si>
    <t>SAA085</t>
  </si>
  <si>
    <t>PT_RPAJNG</t>
  </si>
  <si>
    <t>SAA089</t>
  </si>
  <si>
    <t>PT_LOGING</t>
  </si>
  <si>
    <t>SAA091</t>
  </si>
  <si>
    <t>PT_MRHALOK</t>
  </si>
  <si>
    <t>SAA175</t>
  </si>
  <si>
    <t>MT_KADUNGAN</t>
  </si>
  <si>
    <t>SAA200</t>
  </si>
  <si>
    <t>MT_SUSUK Ex MT_DEWATASAWITANGGANA</t>
  </si>
  <si>
    <t>SAA426</t>
  </si>
  <si>
    <t>MT_MAWAI_INDAH</t>
  </si>
  <si>
    <t>SAA448</t>
  </si>
  <si>
    <t>MT_MATA_AIR KAUBUN</t>
  </si>
  <si>
    <t>SAA589</t>
  </si>
  <si>
    <t>DMT MANDU DALAM</t>
  </si>
  <si>
    <t>SBS087</t>
  </si>
  <si>
    <t>MT_DESAMADAK</t>
  </si>
  <si>
    <t>SBS088</t>
  </si>
  <si>
    <t>MT_DSMARIBAS</t>
  </si>
  <si>
    <t>SDW043</t>
  </si>
  <si>
    <t>Tanah Mea</t>
  </si>
  <si>
    <t>SDW054</t>
  </si>
  <si>
    <t>TB_Loaderas</t>
  </si>
  <si>
    <t>SDW061</t>
  </si>
  <si>
    <t>MT_MRBUNYUT</t>
  </si>
  <si>
    <t>SMA014</t>
  </si>
  <si>
    <t>PT Sungai Rangit</t>
  </si>
  <si>
    <t>SMA018</t>
  </si>
  <si>
    <t>TB_SEIRAJAexSeibaru</t>
  </si>
  <si>
    <t>TRG789</t>
  </si>
  <si>
    <t>BALSAM HIGHWAY_TELUK DALAM</t>
  </si>
  <si>
    <t>SMR529</t>
  </si>
  <si>
    <t>TB_HIGHWAY BPPSMD KM82</t>
  </si>
  <si>
    <t>SPT079</t>
  </si>
  <si>
    <t>MT_WNAPUNDU</t>
  </si>
  <si>
    <t>SPT133</t>
  </si>
  <si>
    <t>MT_KIU KRUING</t>
  </si>
  <si>
    <t>STA091</t>
  </si>
  <si>
    <t>SUKAUHULU</t>
  </si>
  <si>
    <t>STA125</t>
  </si>
  <si>
    <t>MGM/Sawit</t>
  </si>
  <si>
    <t>STA184</t>
  </si>
  <si>
    <t>MT_SEIANTU / MT_FLAMBOYAN</t>
  </si>
  <si>
    <t>TJS004</t>
  </si>
  <si>
    <t>Repeater Sajau</t>
  </si>
  <si>
    <t>TJS020</t>
  </si>
  <si>
    <t>MT_MIPISAT</t>
  </si>
  <si>
    <t>TNR074</t>
  </si>
  <si>
    <t>MT_LONG BELIU</t>
  </si>
  <si>
    <t>TNR204</t>
  </si>
  <si>
    <t>MALINDOMAS</t>
  </si>
  <si>
    <t>TRG122</t>
  </si>
  <si>
    <t>MT_LMTALIHAN</t>
  </si>
  <si>
    <t>TRG157</t>
  </si>
  <si>
    <t>MT_KM55</t>
  </si>
  <si>
    <t>TRG166</t>
  </si>
  <si>
    <t>MT_MRPANTUAN</t>
  </si>
  <si>
    <t>TRG208</t>
  </si>
  <si>
    <t>MT_DMANGKAN</t>
  </si>
  <si>
    <t>TRG439</t>
  </si>
  <si>
    <t>MT_SEMOI_KM38</t>
  </si>
  <si>
    <t>TRG553</t>
  </si>
  <si>
    <t>MT_DESA SEPATIN ANGGANA</t>
  </si>
  <si>
    <t>TRG643</t>
  </si>
  <si>
    <t>MT_HIGHWAY BPPSMD KM45</t>
  </si>
  <si>
    <t>TRG644</t>
  </si>
  <si>
    <t>MT_HIGHWAY BPPSMD KM54</t>
  </si>
  <si>
    <t>TRG645</t>
  </si>
  <si>
    <t>TB_HIGHWAY BPPSMD KM67</t>
  </si>
  <si>
    <t>TRG790</t>
  </si>
  <si>
    <t>BALSAM HIGHWAY_TELUK DALAM 1</t>
  </si>
  <si>
    <t>TRG791</t>
  </si>
  <si>
    <t>BALSAM HIGHWAY_SAMBOJA KUALA</t>
  </si>
  <si>
    <t>AGA021</t>
  </si>
  <si>
    <t>Bandara Ewer Fr SP7 Timika</t>
  </si>
  <si>
    <t>BIA019</t>
  </si>
  <si>
    <t>DMT Rep. Owi</t>
  </si>
  <si>
    <t>BTI007</t>
  </si>
  <si>
    <t>Arandai</t>
  </si>
  <si>
    <t>BTI013</t>
  </si>
  <si>
    <t>TBG Kelapa Dua</t>
  </si>
  <si>
    <t>BTI059</t>
  </si>
  <si>
    <t>DMT Aroba Babo</t>
  </si>
  <si>
    <t>BTI108</t>
  </si>
  <si>
    <t>DMT Forada 2</t>
  </si>
  <si>
    <t>BTI058</t>
  </si>
  <si>
    <t>Meyado ex Pratelindo Tanimbar</t>
  </si>
  <si>
    <t>FFK013</t>
  </si>
  <si>
    <t>DMT Teluk Patipi</t>
  </si>
  <si>
    <t>FFK016</t>
  </si>
  <si>
    <t>Protelindo Karas</t>
  </si>
  <si>
    <t>JAP646</t>
  </si>
  <si>
    <t>TBG Elelim Yalimo</t>
  </si>
  <si>
    <t>KEP006</t>
  </si>
  <si>
    <t>DMT Distrik Assue</t>
  </si>
  <si>
    <t>KMN010</t>
  </si>
  <si>
    <t>DMT Kambraw</t>
  </si>
  <si>
    <t>MRK046</t>
  </si>
  <si>
    <t>TBG Asiki Kombiop</t>
  </si>
  <si>
    <t>MSH045</t>
  </si>
  <si>
    <t>TBG Rep. Lumute</t>
  </si>
  <si>
    <t>MSH046</t>
  </si>
  <si>
    <t>TBG Latonepatae</t>
  </si>
  <si>
    <t>MXW060</t>
  </si>
  <si>
    <t>New_Redep067 / DMT Guli-Guli</t>
  </si>
  <si>
    <t>MSH085</t>
  </si>
  <si>
    <t>Lahutuban Manipa</t>
  </si>
  <si>
    <t>MSH112</t>
  </si>
  <si>
    <t>TBG Kiliwaru</t>
  </si>
  <si>
    <t>MSH521</t>
  </si>
  <si>
    <t>Pulau Parang</t>
  </si>
  <si>
    <t>NAB023</t>
  </si>
  <si>
    <t>TBG Napan</t>
  </si>
  <si>
    <t>NAB024</t>
  </si>
  <si>
    <t>TBG Topo</t>
  </si>
  <si>
    <t>NLA211</t>
  </si>
  <si>
    <t>DMT Ilath Bual</t>
  </si>
  <si>
    <t>SMI128</t>
  </si>
  <si>
    <t>Gesa Baru</t>
  </si>
  <si>
    <t>SMI129</t>
  </si>
  <si>
    <t>Teba</t>
  </si>
  <si>
    <t>SMI131</t>
  </si>
  <si>
    <t>Dabra</t>
  </si>
  <si>
    <t>SML112</t>
  </si>
  <si>
    <t>TBG Romean</t>
  </si>
  <si>
    <t>TIM065</t>
  </si>
  <si>
    <t>DMT Mimika Tengah</t>
  </si>
  <si>
    <t>TIM288</t>
  </si>
  <si>
    <t>DMT Pantai Keakwa</t>
  </si>
  <si>
    <t>TMR005</t>
  </si>
  <si>
    <t>DMT Miri Fr Combat New Waepo relok ke DMT Miri</t>
  </si>
  <si>
    <t>TMR006</t>
  </si>
  <si>
    <t>DMT Getantiri</t>
  </si>
  <si>
    <t>TMR058</t>
  </si>
  <si>
    <t>CMI Getentiri Jair</t>
  </si>
  <si>
    <t>TUL019</t>
  </si>
  <si>
    <t>Benjina Fr Wer Tamrian</t>
  </si>
  <si>
    <t>TUL146</t>
  </si>
  <si>
    <t>TBG Lamerang Wokam</t>
  </si>
  <si>
    <t>TUL163</t>
  </si>
  <si>
    <t>TBG Dullah Laut</t>
  </si>
  <si>
    <t>TUL326</t>
  </si>
  <si>
    <t>DMT Namara Aru</t>
  </si>
  <si>
    <t>TUL328</t>
  </si>
  <si>
    <t>DMT Ngafan Besar</t>
  </si>
  <si>
    <t>BAU073</t>
  </si>
  <si>
    <t>Protelindo Jaya Makmur Binongko</t>
  </si>
  <si>
    <t>COI346</t>
  </si>
  <si>
    <t>Combat Pulau Satangnga Ex Protelindo Karanrang</t>
  </si>
  <si>
    <t>KDI049</t>
  </si>
  <si>
    <t>DMT Harita Tanjung Karang</t>
  </si>
  <si>
    <t>KKA092</t>
  </si>
  <si>
    <t>DMT Koreiha</t>
  </si>
  <si>
    <t>LBA016</t>
  </si>
  <si>
    <t>TBG Madopolo</t>
  </si>
  <si>
    <t>LBA090</t>
  </si>
  <si>
    <t>DMT Batang Lomang</t>
  </si>
  <si>
    <t>LWK201</t>
  </si>
  <si>
    <t>TBG Kabalutan</t>
  </si>
  <si>
    <t>MDO614</t>
  </si>
  <si>
    <t>Protelindo Bunken Tengah</t>
  </si>
  <si>
    <t>MLE064</t>
  </si>
  <si>
    <t>TBG Salu Boronan Saluputi</t>
  </si>
  <si>
    <t>MLE066</t>
  </si>
  <si>
    <t>Protelindo Sadan Balusu</t>
  </si>
  <si>
    <t>MRW048</t>
  </si>
  <si>
    <t>DMT Salenda</t>
  </si>
  <si>
    <t>MRW219</t>
  </si>
  <si>
    <t>DMT Pulau Dua Darat</t>
  </si>
  <si>
    <t>PKJ060</t>
  </si>
  <si>
    <t>Protelindo Barang Caddi Kepulauan</t>
  </si>
  <si>
    <t>PSO032</t>
  </si>
  <si>
    <t>DMT Mayoa</t>
  </si>
  <si>
    <t>PSO105</t>
  </si>
  <si>
    <t>TBG SPS</t>
  </si>
  <si>
    <t>RHA048</t>
  </si>
  <si>
    <t>TBG Towea</t>
  </si>
  <si>
    <t>RHA078</t>
  </si>
  <si>
    <t>Prot. Pulau Malasoka</t>
  </si>
  <si>
    <t>SAK023</t>
  </si>
  <si>
    <t>DMT Labobo (old LWK088)</t>
  </si>
  <si>
    <t>SAK028</t>
  </si>
  <si>
    <t>TBG Bangkurung</t>
  </si>
  <si>
    <t>SLY023</t>
  </si>
  <si>
    <t>TBG Manarai</t>
  </si>
  <si>
    <t>SLY024</t>
  </si>
  <si>
    <t>DMT Nyiur Indah Takabonerate</t>
  </si>
  <si>
    <t>SLY030</t>
  </si>
  <si>
    <t>Protelindo Pasimamai</t>
  </si>
  <si>
    <t>SLY079</t>
  </si>
  <si>
    <t>Rep Pasilambena Ex DMT Bayang</t>
  </si>
  <si>
    <t>SLY080</t>
  </si>
  <si>
    <t>Rep. Pasimarannu Ex TBG Bonegunu</t>
  </si>
  <si>
    <t>SNN012</t>
  </si>
  <si>
    <t>DMT Taliabu / DMT Pancuran Taliabu</t>
  </si>
  <si>
    <t>SNN013</t>
  </si>
  <si>
    <t>DMT Holbota Taliabu</t>
  </si>
  <si>
    <t>SNN015</t>
  </si>
  <si>
    <t>DMT Losseng Taliabu</t>
  </si>
  <si>
    <t>SNN016</t>
  </si>
  <si>
    <t>DMT Buya Mangoli</t>
  </si>
  <si>
    <t>TDE006</t>
  </si>
  <si>
    <t>Rep. Weda</t>
  </si>
  <si>
    <t>TDO142</t>
  </si>
  <si>
    <t>Protelindo Kinahobutan</t>
  </si>
  <si>
    <t>THN024</t>
  </si>
  <si>
    <t>DMT Sangir Talaud</t>
  </si>
  <si>
    <t>TKA034</t>
  </si>
  <si>
    <t>DMT Tanakeke</t>
  </si>
  <si>
    <t>TLI008</t>
  </si>
  <si>
    <t>Rep. Pasir Putih</t>
  </si>
  <si>
    <t>UPX147</t>
  </si>
  <si>
    <t>DMT Baranglompo Eks Tolala</t>
  </si>
  <si>
    <t>WTG029</t>
  </si>
  <si>
    <t>DMT Labae</t>
  </si>
  <si>
    <t>Sumbagsel</t>
  </si>
  <si>
    <t>Sumbagteng</t>
  </si>
  <si>
    <t>Balnus</t>
  </si>
  <si>
    <t>Jatim</t>
  </si>
  <si>
    <t>Kalimantan</t>
  </si>
  <si>
    <t>Puma</t>
  </si>
  <si>
    <t>Sulawesi</t>
  </si>
  <si>
    <t>Daya</t>
  </si>
  <si>
    <t>Tanggal Cut Off</t>
  </si>
  <si>
    <t>Full Cut Off</t>
  </si>
  <si>
    <t>On Service</t>
  </si>
  <si>
    <t>Total</t>
  </si>
  <si>
    <t>Qty</t>
  </si>
  <si>
    <t>Program SPS</t>
  </si>
  <si>
    <t>IYA</t>
  </si>
  <si>
    <t>NTG034</t>
  </si>
  <si>
    <t>TIDAK</t>
  </si>
  <si>
    <t>Row Labels</t>
  </si>
  <si>
    <t>Grand Total</t>
  </si>
  <si>
    <t>Mitra</t>
  </si>
  <si>
    <t>Nominal</t>
  </si>
  <si>
    <t>Status Budget</t>
  </si>
  <si>
    <t>Uraian Pekerjaan</t>
  </si>
  <si>
    <t>Triple-e</t>
  </si>
  <si>
    <t>Dana Talangan CM</t>
  </si>
  <si>
    <t>Budget</t>
  </si>
  <si>
    <t>Not Yet Ready</t>
  </si>
  <si>
    <t>-</t>
  </si>
  <si>
    <t>Remarks</t>
  </si>
  <si>
    <t>Tahun</t>
  </si>
  <si>
    <t>TREK</t>
  </si>
  <si>
    <t>Additional BBM</t>
  </si>
  <si>
    <t>BAK Proc Ready</t>
  </si>
  <si>
    <t>Balinusra</t>
  </si>
  <si>
    <t>BMG</t>
  </si>
  <si>
    <t>DCI</t>
  </si>
  <si>
    <t>Flexindo</t>
  </si>
  <si>
    <t>Kekurangan CM</t>
  </si>
  <si>
    <t>HQ</t>
  </si>
  <si>
    <t>Sumbagut</t>
  </si>
  <si>
    <t>Jabodetabek</t>
  </si>
  <si>
    <t>Jawa Barat</t>
  </si>
  <si>
    <t>Jawa Tengah</t>
  </si>
  <si>
    <t>Jawa Timur</t>
  </si>
  <si>
    <t>Revenue</t>
  </si>
  <si>
    <t>Jabodetabek Inner</t>
  </si>
  <si>
    <t>Jabodetabek Outer</t>
  </si>
  <si>
    <t>Budget IF</t>
  </si>
  <si>
    <t>Headquarter</t>
  </si>
  <si>
    <t>Budget IF/bulan</t>
  </si>
  <si>
    <t>Proposional %</t>
  </si>
  <si>
    <t>Date</t>
  </si>
  <si>
    <t>Issue</t>
  </si>
  <si>
    <t>Support Needed</t>
  </si>
  <si>
    <t>Unit In Charge</t>
  </si>
  <si>
    <t>Fincon</t>
  </si>
  <si>
    <t>Sales</t>
  </si>
  <si>
    <t>Open</t>
  </si>
  <si>
    <t>Procurement</t>
  </si>
  <si>
    <t>Percepatan Budget Release</t>
  </si>
  <si>
    <t>Percepatan SPK Full Sign</t>
  </si>
  <si>
    <t>- MSO
- Legal &amp; Risk
- Procurement
- Regional (Kalimantan dan Puma)</t>
  </si>
  <si>
    <t>Percepatan PO release</t>
  </si>
  <si>
    <t>Form Rencana Pengadaan Pekerjaan CM dan Sewa Genset reject by Procurement</t>
  </si>
  <si>
    <t>Percepatan Release Side Letter</t>
  </si>
  <si>
    <t>Percepatan Pembayaran</t>
  </si>
  <si>
    <t>Financial Operation</t>
  </si>
  <si>
    <t>Area 4</t>
  </si>
  <si>
    <t>Percepatan PO Customer Release</t>
  </si>
  <si>
    <t>Percepatan PO Upgrade Release</t>
  </si>
  <si>
    <t>Pembayaran Mitra Zaitun periode November sebesar Rp  313.302.748,-</t>
  </si>
  <si>
    <t>Percepatan Budget PO Release</t>
  </si>
  <si>
    <t>PO CM Mitra SPI Periode Oktober - November 2024 belum Release</t>
  </si>
  <si>
    <t>PO CM Mitra SPI Periode Desember 2024 menunggu Budget Release</t>
  </si>
  <si>
    <t>IO</t>
  </si>
  <si>
    <t>Periode</t>
  </si>
  <si>
    <t>IO25NS100002</t>
  </si>
  <si>
    <t>Januari - Desember 2025</t>
  </si>
  <si>
    <t>MoM Full Sign</t>
  </si>
  <si>
    <t>Memerlukan diskusi lebih lanjut terkait CM tahun 2024 sudah dilakukan sementara Budget (Mom Collabs) baru di approved Januari 2025</t>
  </si>
  <si>
    <t>PO CM Mitra Sehati belum bisa ditagihkan karena memerlukan Side Letter Perpanjangan Jangka Waktu Kontrak (NDE done)</t>
  </si>
  <si>
    <t>BAST Mitra Bulan Januari Pekerjaan Rutin belum bisa ditagihkan karena budget GR belum release, dari fincon membutuhkan SPK dan BAST Customer</t>
  </si>
  <si>
    <t>PO Mitra Januari Pekerjaan Rutin belum release</t>
  </si>
  <si>
    <t>PO Mitra Pekerjaan Rutin Januari dan Februari 2025 belum Release IO Planning</t>
  </si>
  <si>
    <t>Area 1</t>
  </si>
  <si>
    <t>Area 3</t>
  </si>
  <si>
    <t>PO Customer 2025 dari Triple-e untuk Pekerjaan Rutin Sewa Daya CDC belum release</t>
  </si>
  <si>
    <t>PO Customer 2025 dari Tsel untuk Pekerjaan Rutin Sewa Daya CDC belum release</t>
  </si>
  <si>
    <t>PO Customer dari Tsel untuk Pekerjaan Upgrade Daya CDC Periode Desember 2024 belum release</t>
  </si>
  <si>
    <t>PO Customer dari Triple-e untuk Pekerjaan Upgrade Daya CDC Periode Q4 2024 belum release</t>
  </si>
  <si>
    <t>PO Mitra Pekerjaan Rutin Januari dan Februari 2025 belum Release budget dan PR</t>
  </si>
  <si>
    <t>Percepatan PR</t>
  </si>
  <si>
    <t>PO Mitra Pekerjaan Rutin Februari 2025 belum release IO Planning</t>
  </si>
  <si>
    <t>Percepatan IO Planning</t>
  </si>
  <si>
    <t xml:space="preserve"> Percepatan IO Planning</t>
  </si>
  <si>
    <t>Persentase</t>
  </si>
  <si>
    <t>Cost</t>
  </si>
  <si>
    <t>Column Labels</t>
  </si>
  <si>
    <t>Count of PO Site/Unit/SN Name</t>
  </si>
  <si>
    <t>JAN</t>
  </si>
  <si>
    <t>FEB</t>
  </si>
  <si>
    <t>FIX Q1 25</t>
  </si>
  <si>
    <t>UPGRADE DAYA</t>
  </si>
  <si>
    <t>Target</t>
  </si>
  <si>
    <t>KAI120</t>
  </si>
  <si>
    <t>Avability Februari</t>
  </si>
  <si>
    <t>Avability Januari</t>
  </si>
  <si>
    <t>67.30%</t>
  </si>
  <si>
    <t>90.80%</t>
  </si>
  <si>
    <t>92.32%</t>
  </si>
  <si>
    <t>100.00%</t>
  </si>
  <si>
    <t>99.42%</t>
  </si>
  <si>
    <t>98.22%</t>
  </si>
  <si>
    <t>95.47%</t>
  </si>
  <si>
    <t>99.81%</t>
  </si>
  <si>
    <t>93.67%</t>
  </si>
  <si>
    <t>91.69%</t>
  </si>
  <si>
    <t>67.46%</t>
  </si>
  <si>
    <t>98.12%</t>
  </si>
  <si>
    <t>99.61%</t>
  </si>
  <si>
    <t>99.43%</t>
  </si>
  <si>
    <t>98.64%</t>
  </si>
  <si>
    <t>95.37%</t>
  </si>
  <si>
    <t>98.69%</t>
  </si>
  <si>
    <t>89.93%</t>
  </si>
  <si>
    <t>90.14%</t>
  </si>
  <si>
    <t>82.70%</t>
  </si>
  <si>
    <t>94.39%</t>
  </si>
  <si>
    <t>95.48%</t>
  </si>
  <si>
    <t>92.10%</t>
  </si>
  <si>
    <t>95.97%</t>
  </si>
  <si>
    <t>92.01%</t>
  </si>
  <si>
    <t>99.38%</t>
  </si>
  <si>
    <t>70.70%</t>
  </si>
  <si>
    <t>89.63%</t>
  </si>
  <si>
    <t>35.21%</t>
  </si>
  <si>
    <t>98.38%</t>
  </si>
  <si>
    <t>99.34%</t>
  </si>
  <si>
    <t>92.21%</t>
  </si>
  <si>
    <t>95.06%</t>
  </si>
  <si>
    <t>92.49%</t>
  </si>
  <si>
    <t>93.50%</t>
  </si>
  <si>
    <t>89.67%</t>
  </si>
  <si>
    <t>95.85%</t>
  </si>
  <si>
    <t>94.23%</t>
  </si>
  <si>
    <t>94.13%</t>
  </si>
  <si>
    <t>97.06%</t>
  </si>
  <si>
    <t>99.82%</t>
  </si>
  <si>
    <t>99.08%</t>
  </si>
  <si>
    <t>99.51%</t>
  </si>
  <si>
    <t>98.77%</t>
  </si>
  <si>
    <t>94.75%</t>
  </si>
  <si>
    <t>97.52%</t>
  </si>
  <si>
    <t>99.96%</t>
  </si>
  <si>
    <t>65.93%</t>
  </si>
  <si>
    <t>91.36%</t>
  </si>
  <si>
    <t>96.11%</t>
  </si>
  <si>
    <t>87.30%</t>
  </si>
  <si>
    <t>91.55%</t>
  </si>
  <si>
    <t>99.39%</t>
  </si>
  <si>
    <t>81.87%</t>
  </si>
  <si>
    <t>75.01%</t>
  </si>
  <si>
    <t>87.59%</t>
  </si>
  <si>
    <t>89.74%</t>
  </si>
  <si>
    <t>95.05%</t>
  </si>
  <si>
    <t>91.00%</t>
  </si>
  <si>
    <t>91.53%</t>
  </si>
  <si>
    <t>98.85%</t>
  </si>
  <si>
    <t>53.93%</t>
  </si>
  <si>
    <t>87.53%</t>
  </si>
  <si>
    <t>89.20%</t>
  </si>
  <si>
    <t>86.40%</t>
  </si>
  <si>
    <t>83.54%</t>
  </si>
  <si>
    <t>76.89%</t>
  </si>
  <si>
    <t>51.31%</t>
  </si>
  <si>
    <t>88.99%</t>
  </si>
  <si>
    <t>90.13%</t>
  </si>
  <si>
    <t>71.25%</t>
  </si>
  <si>
    <t>94.49%</t>
  </si>
  <si>
    <t>94.88%</t>
  </si>
  <si>
    <t>98.09%</t>
  </si>
  <si>
    <t>86.96%</t>
  </si>
  <si>
    <t>91.04%</t>
  </si>
  <si>
    <t>99.72%</t>
  </si>
  <si>
    <t>90.85%</t>
  </si>
  <si>
    <t>86.37%</t>
  </si>
  <si>
    <t>93.10%</t>
  </si>
  <si>
    <t>87.39%</t>
  </si>
  <si>
    <t>93.49%</t>
  </si>
  <si>
    <t>99.06%</t>
  </si>
  <si>
    <t>87.27%</t>
  </si>
  <si>
    <t>97.10%</t>
  </si>
  <si>
    <t>92.17%</t>
  </si>
  <si>
    <t>87.05%</t>
  </si>
  <si>
    <t>96.53%</t>
  </si>
  <si>
    <t>69.92%</t>
  </si>
  <si>
    <t>97.68%</t>
  </si>
  <si>
    <t>74.19%</t>
  </si>
  <si>
    <t>96.76%</t>
  </si>
  <si>
    <t>89.39%</t>
  </si>
  <si>
    <t>84.29%</t>
  </si>
  <si>
    <t>87.46%</t>
  </si>
  <si>
    <t>50.00%</t>
  </si>
  <si>
    <t>96.89%</t>
  </si>
  <si>
    <t>63.25%</t>
  </si>
  <si>
    <t>52.75%</t>
  </si>
  <si>
    <t>42.35%</t>
  </si>
  <si>
    <t>89.26%</t>
  </si>
  <si>
    <t>98.42%</t>
  </si>
  <si>
    <t>99.45%</t>
  </si>
  <si>
    <t>89.82%</t>
  </si>
  <si>
    <t>98.00%</t>
  </si>
  <si>
    <t>93.89%</t>
  </si>
  <si>
    <t>89.94%</t>
  </si>
  <si>
    <t>79.16%</t>
  </si>
  <si>
    <t>97.88%</t>
  </si>
  <si>
    <t>94.54%</t>
  </si>
  <si>
    <t>79.67%</t>
  </si>
  <si>
    <t>91.86%</t>
  </si>
  <si>
    <t>86.86%</t>
  </si>
  <si>
    <t>97.02%</t>
  </si>
  <si>
    <t>94.90%</t>
  </si>
  <si>
    <t>95.71%</t>
  </si>
  <si>
    <t>89.98%</t>
  </si>
  <si>
    <t>91.81%</t>
  </si>
  <si>
    <t>88.59%</t>
  </si>
  <si>
    <t>58.38%</t>
  </si>
  <si>
    <t>43.54%</t>
  </si>
  <si>
    <t>54.78%</t>
  </si>
  <si>
    <t>43.45%</t>
  </si>
  <si>
    <t>62.85%</t>
  </si>
  <si>
    <t>83.66%</t>
  </si>
  <si>
    <t>85.21%</t>
  </si>
  <si>
    <t>98.68%</t>
  </si>
  <si>
    <t>69.72%</t>
  </si>
  <si>
    <t>33.30%</t>
  </si>
  <si>
    <t>99.10%</t>
  </si>
  <si>
    <t>99.12%</t>
  </si>
  <si>
    <t>0.00%</t>
  </si>
  <si>
    <t>65.78%</t>
  </si>
  <si>
    <t>88.04%</t>
  </si>
  <si>
    <t>97.44%</t>
  </si>
  <si>
    <t>93.85%</t>
  </si>
  <si>
    <t>97.74%</t>
  </si>
  <si>
    <t>57.89%</t>
  </si>
  <si>
    <t>56.83%</t>
  </si>
  <si>
    <t>53.62%</t>
  </si>
  <si>
    <t>97.70%</t>
  </si>
  <si>
    <t>76.04%</t>
  </si>
  <si>
    <t>33.33%</t>
  </si>
  <si>
    <t>99.44%</t>
  </si>
  <si>
    <t>98.87%</t>
  </si>
  <si>
    <t>59.72%</t>
  </si>
  <si>
    <t>97.73%</t>
  </si>
  <si>
    <t>91.25%</t>
  </si>
  <si>
    <t>96.67%</t>
  </si>
  <si>
    <t>95.32%</t>
  </si>
  <si>
    <t>45.32%</t>
  </si>
  <si>
    <t>93.13%</t>
  </si>
  <si>
    <t>92.07%</t>
  </si>
  <si>
    <t>96.40%</t>
  </si>
  <si>
    <t>86.07%</t>
  </si>
  <si>
    <t>6.45%</t>
  </si>
  <si>
    <t>36.75%</t>
  </si>
  <si>
    <t>78.56%</t>
  </si>
  <si>
    <t>97.91%</t>
  </si>
  <si>
    <t>91.76%</t>
  </si>
  <si>
    <t>97.31%</t>
  </si>
  <si>
    <t>3.23%</t>
  </si>
  <si>
    <t>83.82%</t>
  </si>
  <si>
    <t>94.74%</t>
  </si>
  <si>
    <t>99.95%</t>
  </si>
  <si>
    <t>93.03%</t>
  </si>
  <si>
    <t xml:space="preserve">Var Cost </t>
  </si>
  <si>
    <t>Rutin</t>
  </si>
  <si>
    <t>Upgrade Daya</t>
  </si>
  <si>
    <t>Bukti TF Direct to PJS</t>
  </si>
  <si>
    <t>MoM Ready (ada sign TI, NY Full Sign)</t>
  </si>
  <si>
    <t>MoM NY Sign</t>
  </si>
  <si>
    <t>Site Id</t>
  </si>
  <si>
    <t>Site Name</t>
  </si>
  <si>
    <t>Daya PO</t>
  </si>
  <si>
    <t>Periode Tagihan (Awal)</t>
  </si>
  <si>
    <t>Periode Tagihan (Akhir)</t>
  </si>
  <si>
    <t>Jumlah Periode (Bulan)</t>
  </si>
  <si>
    <t>Class Site</t>
  </si>
  <si>
    <t>Target Availability (%)</t>
  </si>
  <si>
    <t>Avaibility</t>
  </si>
  <si>
    <t>Persentase Penalty</t>
  </si>
  <si>
    <t>Nilai Penalty</t>
  </si>
  <si>
    <t>Nilai BAST</t>
  </si>
  <si>
    <t>Nilai BAST dikurangi Penalty</t>
  </si>
  <si>
    <t>Nominal PO</t>
  </si>
  <si>
    <t>Index BBM</t>
  </si>
  <si>
    <t>Keterangan</t>
  </si>
  <si>
    <t>Gold</t>
  </si>
  <si>
    <t>Bronze</t>
  </si>
  <si>
    <t>Silver</t>
  </si>
  <si>
    <t>Platinum</t>
  </si>
  <si>
    <t>Nominal Justifkasi</t>
  </si>
  <si>
    <t>Fee D'com 15%</t>
  </si>
  <si>
    <t>Nominal di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</si>
</sst>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2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vertical="center" wrapText="1"/>
    </xf>
    <xf numFmtId="164" fontId="0" fillId="0" borderId="1" xfId="1" applyNumberFormat="1" applyFont="1" applyBorder="1" applyAlignment="1">
      <alignment horizontal="center" vertical="center"/>
    </xf>
    <xf numFmtId="3" fontId="0" fillId="0" borderId="1" xfId="1" applyNumberFormat="1" applyFont="1" applyBorder="1"/>
    <xf numFmtId="3" fontId="0" fillId="0" borderId="2" xfId="1" applyNumberFormat="1" applyFont="1" applyBorder="1"/>
    <xf numFmtId="165" fontId="0" fillId="0" borderId="1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15" fontId="0" fillId="0" borderId="0" xfId="0" applyNumberFormat="1"/>
    <xf numFmtId="0" fontId="0" fillId="0" borderId="3" xfId="2" applyFont="1" applyBorder="1" applyAlignment="1">
      <alignment vertical="center"/>
    </xf>
    <xf numFmtId="164" fontId="0" fillId="0" borderId="0" xfId="0" applyNumberFormat="1"/>
    <xf numFmtId="165" fontId="2" fillId="2" borderId="1" xfId="1" applyNumberFormat="1" applyFont="1" applyFill="1" applyBorder="1" applyAlignment="1">
      <alignment horizontal="center" vertical="center" wrapText="1"/>
    </xf>
    <xf numFmtId="165" fontId="0" fillId="0" borderId="0" xfId="1" applyNumberFormat="1" applyFont="1"/>
    <xf numFmtId="0" fontId="0" fillId="0" borderId="0" xfId="2" applyFont="1" applyAlignment="1">
      <alignment vertical="center"/>
    </xf>
    <xf numFmtId="165" fontId="2" fillId="0" borderId="0" xfId="1" applyNumberFormat="1" applyFont="1"/>
    <xf numFmtId="165" fontId="0" fillId="0" borderId="0" xfId="0" applyNumberFormat="1"/>
    <xf numFmtId="0" fontId="0" fillId="0" borderId="1" xfId="2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5" fontId="0" fillId="0" borderId="1" xfId="1" applyNumberFormat="1" applyFont="1" applyBorder="1"/>
    <xf numFmtId="0" fontId="2" fillId="3" borderId="1" xfId="0" applyFont="1" applyFill="1" applyBorder="1" applyAlignment="1">
      <alignment horizontal="center" vertical="center"/>
    </xf>
    <xf numFmtId="165" fontId="2" fillId="3" borderId="1" xfId="1" applyNumberFormat="1" applyFont="1" applyFill="1" applyBorder="1"/>
    <xf numFmtId="0" fontId="2" fillId="3" borderId="1" xfId="0" applyFont="1" applyFill="1" applyBorder="1"/>
    <xf numFmtId="165" fontId="2" fillId="3" borderId="1" xfId="1" applyNumberFormat="1" applyFont="1" applyFill="1" applyBorder="1" applyAlignment="1">
      <alignment horizontal="center" vertical="center"/>
    </xf>
    <xf numFmtId="9" fontId="0" fillId="0" borderId="0" xfId="3" applyFont="1"/>
    <xf numFmtId="165" fontId="0" fillId="0" borderId="1" xfId="1" applyNumberFormat="1" applyFont="1" applyFill="1" applyBorder="1"/>
    <xf numFmtId="9" fontId="0" fillId="0" borderId="1" xfId="3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43" fontId="2" fillId="0" borderId="0" xfId="1" applyFont="1" applyAlignment="1">
      <alignment horizontal="center" vertical="center"/>
    </xf>
    <xf numFmtId="43" fontId="0" fillId="0" borderId="0" xfId="1" applyFont="1" applyAlignment="1">
      <alignment vertical="center"/>
    </xf>
    <xf numFmtId="43" fontId="0" fillId="0" borderId="0" xfId="1" applyFont="1" applyAlignment="1">
      <alignment vertical="center" wrapText="1"/>
    </xf>
    <xf numFmtId="165" fontId="0" fillId="3" borderId="1" xfId="1" applyNumberFormat="1" applyFont="1" applyFill="1" applyBorder="1"/>
    <xf numFmtId="164" fontId="0" fillId="0" borderId="1" xfId="1" applyNumberFormat="1" applyFont="1" applyBorder="1"/>
    <xf numFmtId="165" fontId="0" fillId="0" borderId="0" xfId="0" applyNumberFormat="1" applyAlignment="1">
      <alignment horizontal="center" vertical="center"/>
    </xf>
    <xf numFmtId="10" fontId="0" fillId="0" borderId="0" xfId="3" applyNumberFormat="1" applyFont="1"/>
    <xf numFmtId="0" fontId="2" fillId="0" borderId="0" xfId="0" applyFont="1"/>
    <xf numFmtId="165" fontId="0" fillId="0" borderId="0" xfId="3" applyNumberFormat="1" applyFont="1"/>
    <xf numFmtId="0" fontId="0" fillId="0" borderId="0" xfId="2" applyFont="1" applyAlignment="1">
      <alignment horizontal="center" vertical="center"/>
    </xf>
    <xf numFmtId="10" fontId="0" fillId="0" borderId="0" xfId="3" applyNumberFormat="1" applyFont="1" applyBorder="1" applyAlignment="1">
      <alignment horizontal="left" vertical="center" wrapText="1"/>
    </xf>
    <xf numFmtId="10" fontId="2" fillId="2" borderId="1" xfId="3" applyNumberFormat="1" applyFont="1" applyFill="1" applyBorder="1" applyAlignment="1">
      <alignment horizontal="center" vertical="center" wrapText="1"/>
    </xf>
    <xf numFmtId="0" fontId="0" fillId="5" borderId="1" xfId="0" applyFill="1" applyBorder="1"/>
    <xf numFmtId="15" fontId="0" fillId="0" borderId="0" xfId="0" applyNumberFormat="1" applyAlignment="1">
      <alignment horizontal="center" vertical="center"/>
    </xf>
    <xf numFmtId="164" fontId="0" fillId="0" borderId="0" xfId="1" applyNumberFormat="1" applyFont="1"/>
    <xf numFmtId="3" fontId="0" fillId="0" borderId="0" xfId="1" applyNumberFormat="1" applyFont="1"/>
    <xf numFmtId="43" fontId="0" fillId="0" borderId="0" xfId="1" applyFont="1"/>
    <xf numFmtId="43" fontId="2" fillId="2" borderId="1" xfId="1" applyFont="1" applyFill="1" applyBorder="1" applyAlignment="1">
      <alignment horizontal="center" vertical="center" wrapText="1"/>
    </xf>
    <xf numFmtId="10" fontId="0" fillId="0" borderId="0" xfId="3" applyNumberFormat="1" applyFont="1" applyAlignment="1">
      <alignment horizontal="center" vertical="center"/>
    </xf>
    <xf numFmtId="9" fontId="0" fillId="0" borderId="0" xfId="3" applyFont="1" applyAlignment="1">
      <alignment horizontal="center"/>
    </xf>
    <xf numFmtId="165" fontId="2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5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5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2" xfId="2" xr:uid="{CFF4EE31-84E2-4869-BAEC-18E303AEF79D}"/>
    <cellStyle name="Percent" xfId="3" builtinId="5"/>
    <cellStyle name="Percent 2" xfId="4" xr:uid="{76706913-8B8D-4524-BFC8-F6E194D7CBE1}"/>
  </cellStyles>
  <dxfs count="6"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kin Laksita" refreshedDate="45755.371372337962" createdVersion="8" refreshedVersion="8" minRefreshableVersion="3" recordCount="199" xr:uid="{9564E4C4-DAF1-4F14-BF02-69DEB95450BE}">
  <cacheSource type="worksheet">
    <worksheetSource ref="B2:P201" sheet="Site List"/>
  </cacheSource>
  <cacheFields count="15">
    <cacheField name="Regional TI" numFmtId="0">
      <sharedItems count="7">
        <s v="Sumbagsel"/>
        <s v="Sumbagteng"/>
        <s v="Balnus"/>
        <s v="Jatim"/>
        <s v="Kalimantan"/>
        <s v="Puma"/>
        <s v="Sulawesi"/>
      </sharedItems>
    </cacheField>
    <cacheField name="PO Site/Unit/SN ID" numFmtId="0">
      <sharedItems/>
    </cacheField>
    <cacheField name="PO Site/Unit/SN Name" numFmtId="0">
      <sharedItems/>
    </cacheField>
    <cacheField name="Actual Site ID" numFmtId="0">
      <sharedItems/>
    </cacheField>
    <cacheField name="Actual Site/Unit Name" numFmtId="0">
      <sharedItems/>
    </cacheField>
    <cacheField name="Target" numFmtId="10">
      <sharedItems containsMixedTypes="1" containsNumber="1" minValue="0" maxValue="0.99399999999999999"/>
    </cacheField>
    <cacheField name="Avability Januari" numFmtId="10">
      <sharedItems containsMixedTypes="1" containsNumber="1" minValue="0" maxValue="0.99419999999999997"/>
    </cacheField>
    <cacheField name="Avability Februari" numFmtId="10">
      <sharedItems containsMixedTypes="1" containsNumber="1" minValue="0" maxValue="1"/>
    </cacheField>
    <cacheField name="UPGRADE DAYA" numFmtId="0">
      <sharedItems containsString="0" containsBlank="1" containsNumber="1" containsInteger="1" minValue="3000" maxValue="7500"/>
    </cacheField>
    <cacheField name="Program SPS" numFmtId="0">
      <sharedItems/>
    </cacheField>
    <cacheField name="Status" numFmtId="0">
      <sharedItems count="2">
        <s v="On Service"/>
        <s v="Full Cut Off"/>
      </sharedItems>
    </cacheField>
    <cacheField name="Tanggal Cut Off" numFmtId="0">
      <sharedItems containsNonDate="0" containsDate="1" containsString="0" containsBlank="1" minDate="2024-12-19T00:00:00" maxDate="2025-04-08T00:00:00"/>
    </cacheField>
    <cacheField name="Daya" numFmtId="0">
      <sharedItems containsSemiMixedTypes="0" containsString="0" containsNumber="1" containsInteger="1" minValue="1500" maxValue="7500" count="5">
        <n v="4500"/>
        <n v="3000"/>
        <n v="6000"/>
        <n v="7500"/>
        <n v="1500"/>
      </sharedItems>
    </cacheField>
    <cacheField name="Var Cost" numFmtId="0">
      <sharedItems containsSemiMixedTypes="0" containsString="0" containsNumber="1" containsInteger="1" minValue="9274000" maxValue="56601550"/>
    </cacheField>
    <cacheField name="Fix Cost" numFmtId="165">
      <sharedItems containsSemiMixedTypes="0" containsString="0" containsNumber="1" minValue="5446195.1936999997" maxValue="163335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s v="GNS214"/>
    <s v="Way Terusan"/>
    <s v="GNS214"/>
    <s v="Way Terusan"/>
    <n v="0.99"/>
    <n v="0.89239999999999997"/>
    <n v="0.73709999999999998"/>
    <m/>
    <s v="IYA"/>
    <x v="0"/>
    <m/>
    <x v="0"/>
    <n v="22150000"/>
    <n v="12076020"/>
  </r>
  <r>
    <x v="0"/>
    <s v="OKI444"/>
    <s v="Simpang Tiga Makmur"/>
    <s v="OKI444"/>
    <s v="Simpang Tiga Makmur"/>
    <n v="0.97499999999999998"/>
    <s v="67.30%"/>
    <n v="0.70250000000000001"/>
    <m/>
    <s v="TIDAK"/>
    <x v="0"/>
    <m/>
    <x v="1"/>
    <n v="17035000"/>
    <n v="10649430"/>
  </r>
  <r>
    <x v="0"/>
    <s v="LIW102"/>
    <s v="Bandar Negeri Suoh"/>
    <s v="LIW102"/>
    <s v="Bandar Negeri Suoh"/>
    <n v="0.99"/>
    <s v="90.80%"/>
    <n v="0.89380000000000004"/>
    <n v="6000"/>
    <s v="IYA"/>
    <x v="0"/>
    <m/>
    <x v="2"/>
    <n v="33225000"/>
    <n v="12076020"/>
  </r>
  <r>
    <x v="0"/>
    <s v="MAB075"/>
    <s v="PT. SAL CDC"/>
    <s v="MAB075"/>
    <s v="PT. SAL CDC"/>
    <n v="0.97499999999999998"/>
    <s v="92.32%"/>
    <n v="0.73050000000000004"/>
    <m/>
    <s v="TIDAK"/>
    <x v="0"/>
    <m/>
    <x v="1"/>
    <n v="17035000"/>
    <n v="10649430"/>
  </r>
  <r>
    <x v="0"/>
    <s v="MRD038"/>
    <s v="Wates Sindang Danau"/>
    <s v="MRD038"/>
    <s v="Wates Sindang Danau"/>
    <n v="0.99399999999999999"/>
    <s v="100.00%"/>
    <n v="0.97489999999999999"/>
    <n v="6000"/>
    <s v="IYA"/>
    <x v="0"/>
    <m/>
    <x v="2"/>
    <n v="33225000"/>
    <n v="12076020"/>
  </r>
  <r>
    <x v="0"/>
    <s v="MTK004"/>
    <s v="Cinta Damai"/>
    <s v="MTK004"/>
    <s v="Cinta Damai"/>
    <n v="0.99"/>
    <s v="99.42%"/>
    <n v="0.97250000000000003"/>
    <n v="6000"/>
    <s v="TIDAK"/>
    <x v="0"/>
    <m/>
    <x v="2"/>
    <n v="33225000"/>
    <n v="12076020"/>
  </r>
  <r>
    <x v="0"/>
    <s v="OKI094"/>
    <s v="Sungai Ketupak"/>
    <s v="OKI094"/>
    <s v="Sungai Ketupak"/>
    <n v="0.99"/>
    <s v="98.22%"/>
    <n v="0.98640000000000005"/>
    <n v="7500"/>
    <s v="IYA"/>
    <x v="0"/>
    <m/>
    <x v="3"/>
    <n v="49837500"/>
    <n v="12076020"/>
  </r>
  <r>
    <x v="0"/>
    <s v="OKI233"/>
    <s v="Sungai Pidada"/>
    <s v="OKI233"/>
    <s v="Sungai Pidada"/>
    <n v="0.99399999999999999"/>
    <s v="95.47%"/>
    <n v="1"/>
    <n v="6000"/>
    <s v="TIDAK"/>
    <x v="0"/>
    <m/>
    <x v="2"/>
    <n v="33225000"/>
    <n v="12076020"/>
  </r>
  <r>
    <x v="0"/>
    <s v="OKI303"/>
    <s v="Sungai Pasir"/>
    <s v="OKI303"/>
    <s v="Sungai Pasir"/>
    <n v="0.99399999999999999"/>
    <s v="99.81%"/>
    <n v="0.99909999999999999"/>
    <n v="6000"/>
    <s v="IYA"/>
    <x v="0"/>
    <m/>
    <x v="2"/>
    <n v="33225000"/>
    <n v="12076020"/>
  </r>
  <r>
    <x v="0"/>
    <s v="OKI373"/>
    <s v="KUALASUNGAIJERUJU"/>
    <s v="OKI373"/>
    <s v="KUALASUNGAIJERUJU"/>
    <n v="0.99"/>
    <s v="93.67%"/>
    <n v="0.92049999999999998"/>
    <m/>
    <s v="IYA"/>
    <x v="0"/>
    <m/>
    <x v="0"/>
    <n v="22150000"/>
    <n v="12076020"/>
  </r>
  <r>
    <x v="0"/>
    <s v="OKI405"/>
    <s v="Sungai Pasir Darat"/>
    <s v="OKI405"/>
    <s v="Sungai Pasir Darat"/>
    <n v="0.99"/>
    <s v="91.69%"/>
    <n v="0.90669999999999995"/>
    <m/>
    <s v="IYA"/>
    <x v="0"/>
    <m/>
    <x v="0"/>
    <n v="22150000"/>
    <n v="12076020"/>
  </r>
  <r>
    <x v="0"/>
    <s v="OKI407"/>
    <s v="SINGAIPIDADA2"/>
    <s v="OKI407"/>
    <s v="SINGAIPIDADA2"/>
    <n v="0.99"/>
    <s v="67.46%"/>
    <n v="0.88590000000000002"/>
    <m/>
    <s v="IYA"/>
    <x v="0"/>
    <m/>
    <x v="0"/>
    <n v="22150000"/>
    <n v="12076020"/>
  </r>
  <r>
    <x v="0"/>
    <s v="OKI408"/>
    <s v="SUNGAI SIBUR"/>
    <s v="OKI408"/>
    <s v="SUNGAI SIBUR"/>
    <n v="0.99399999999999999"/>
    <s v="98.12%"/>
    <n v="0.94299999999999995"/>
    <m/>
    <s v="TIDAK"/>
    <x v="0"/>
    <m/>
    <x v="0"/>
    <n v="22150000"/>
    <n v="12076020"/>
  </r>
  <r>
    <x v="0"/>
    <s v="OKI409"/>
    <s v="SUNGAI SOMOR"/>
    <s v="OKI409"/>
    <s v="SUNGAI SOMOR"/>
    <n v="0.99"/>
    <s v="99.61%"/>
    <n v="0.93889999999999996"/>
    <n v="6000"/>
    <s v="IYA"/>
    <x v="0"/>
    <m/>
    <x v="2"/>
    <n v="33225000"/>
    <n v="12076020"/>
  </r>
  <r>
    <x v="0"/>
    <s v="PBI060"/>
    <s v="Medco Tabuan"/>
    <s v="PBI060"/>
    <s v="Medco Tabuan"/>
    <n v="0.97499999999999998"/>
    <s v="99.43%"/>
    <n v="1"/>
    <m/>
    <s v="IYA"/>
    <x v="0"/>
    <m/>
    <x v="0"/>
    <n v="22150000"/>
    <n v="12076020"/>
  </r>
  <r>
    <x v="0"/>
    <s v="SAT111"/>
    <s v="PT Surya Bumi Argo Langgeng"/>
    <s v="SAT111"/>
    <s v="PT Surya Bumi Argo Langgeng"/>
    <n v="0.97499999999999998"/>
    <s v="98.64%"/>
    <n v="0.99460000000000004"/>
    <m/>
    <s v="TIDAK"/>
    <x v="0"/>
    <m/>
    <x v="0"/>
    <n v="22150000"/>
    <n v="12076020"/>
  </r>
  <r>
    <x v="0"/>
    <s v="SKY135"/>
    <s v="Ketapat Bening"/>
    <s v="SKY135"/>
    <s v="Ketapat Bening"/>
    <n v="0.99"/>
    <s v="95.37%"/>
    <n v="0.99380000000000002"/>
    <n v="6000"/>
    <s v="IYA"/>
    <x v="0"/>
    <m/>
    <x v="2"/>
    <n v="33225000"/>
    <n v="12076020"/>
  </r>
  <r>
    <x v="0"/>
    <s v="SPN028"/>
    <s v="Bukit Namora"/>
    <s v="SPN028"/>
    <s v="Bukit Namora"/>
    <n v="0.99"/>
    <s v="98.69%"/>
    <n v="0.98760000000000003"/>
    <m/>
    <s v="IYA"/>
    <x v="0"/>
    <m/>
    <x v="0"/>
    <n v="22150000"/>
    <n v="12076020"/>
  </r>
  <r>
    <x v="1"/>
    <s v="BKG675"/>
    <s v="PT. Ciliandra Perkasa"/>
    <s v="BKG675"/>
    <s v="PT. Ciliandra Perkasa"/>
    <n v="0.99"/>
    <s v="89.93%"/>
    <n v="0.91339999999999999"/>
    <m/>
    <s v="TIDAK"/>
    <x v="0"/>
    <m/>
    <x v="0"/>
    <n v="20985000"/>
    <n v="11915640"/>
  </r>
  <r>
    <x v="1"/>
    <s v="BLS113"/>
    <s v="Sekapas"/>
    <s v="BLS113"/>
    <s v="Sekapas"/>
    <n v="0.97499999999999998"/>
    <s v="90.14%"/>
    <n v="0.99850000000000005"/>
    <m/>
    <s v="TIDAK"/>
    <x v="0"/>
    <m/>
    <x v="1"/>
    <n v="15870000"/>
    <n v="10508850"/>
  </r>
  <r>
    <x v="1"/>
    <s v="BLS165"/>
    <s v="TELUK KEPAU"/>
    <s v="BLS165"/>
    <s v="TELUK KEPAU"/>
    <n v="0.97499999999999998"/>
    <s v="82.70%"/>
    <n v="0.87960000000000005"/>
    <m/>
    <s v="TIDAK"/>
    <x v="0"/>
    <m/>
    <x v="0"/>
    <n v="20985000"/>
    <n v="11915640"/>
  </r>
  <r>
    <x v="1"/>
    <s v="PKR100"/>
    <s v="KEBUN PENARIKAN"/>
    <s v="PKR100"/>
    <s v="KEBUN PENARIKAN"/>
    <n v="0.99"/>
    <s v="94.39%"/>
    <n v="0.89059999999999995"/>
    <m/>
    <s v="IYA"/>
    <x v="0"/>
    <m/>
    <x v="0"/>
    <n v="20985000"/>
    <n v="11915640"/>
  </r>
  <r>
    <x v="1"/>
    <s v="PKR661"/>
    <s v="MAYANGSARI 2"/>
    <s v="PKR661"/>
    <s v="MAYANGSARI 2"/>
    <n v="0.97499999999999998"/>
    <s v="95.48%"/>
    <n v="0.96509999999999996"/>
    <m/>
    <s v="IYA"/>
    <x v="0"/>
    <m/>
    <x v="1"/>
    <n v="15870000"/>
    <n v="10508850"/>
  </r>
  <r>
    <x v="1"/>
    <s v="PPN174"/>
    <s v="KM 45 SONTANG"/>
    <s v="PPN174"/>
    <s v="KM 45 SONTANG"/>
    <n v="0.99"/>
    <s v="92.10%"/>
    <n v="0.95089999999999997"/>
    <m/>
    <s v="IYA"/>
    <x v="0"/>
    <m/>
    <x v="0"/>
    <n v="20985000"/>
    <n v="11915640"/>
  </r>
  <r>
    <x v="1"/>
    <s v="PPN215"/>
    <s v="PT MASUBA CITRA MANDIRI"/>
    <s v="PPN215"/>
    <s v="PT MASUBA CITRA MANDIRI"/>
    <n v="0.97499999999999998"/>
    <s v="95.97%"/>
    <n v="0.94159999999999999"/>
    <m/>
    <s v="IYA"/>
    <x v="0"/>
    <m/>
    <x v="1"/>
    <n v="15870000"/>
    <n v="10508850"/>
  </r>
  <r>
    <x v="1"/>
    <s v="RAI009"/>
    <s v="Pulau Panjang "/>
    <s v="RAI009"/>
    <s v="Pulau Panjang "/>
    <n v="0.97499999999999998"/>
    <s v="92.01%"/>
    <n v="0.86329999999999996"/>
    <m/>
    <s v="TIDAK"/>
    <x v="0"/>
    <m/>
    <x v="0"/>
    <n v="20985000"/>
    <n v="11915640"/>
  </r>
  <r>
    <x v="1"/>
    <s v="TBH075"/>
    <s v="Teluk Bakau Estate"/>
    <s v="TBH075"/>
    <s v="Teluk Bakau Estate"/>
    <n v="0.99"/>
    <s v="99.38%"/>
    <n v="0.96930000000000005"/>
    <m/>
    <s v="TIDAK"/>
    <x v="0"/>
    <m/>
    <x v="0"/>
    <n v="20985000"/>
    <n v="11915640"/>
  </r>
  <r>
    <x v="1"/>
    <s v="TBH111"/>
    <s v="MGI PULAI / CENDANA ESTATE"/>
    <s v="TBH111"/>
    <s v="MGI PULAI / CENDANA ESTATE"/>
    <n v="0.97499999999999998"/>
    <s v="70.70%"/>
    <n v="0.71660000000000001"/>
    <m/>
    <s v="IYA"/>
    <x v="0"/>
    <m/>
    <x v="0"/>
    <n v="20985000"/>
    <n v="11915640"/>
  </r>
  <r>
    <x v="1"/>
    <s v="TBH688"/>
    <s v="KUALA KERANG"/>
    <s v="TBH688"/>
    <s v="KUALA KERANG"/>
    <n v="0.97499999999999998"/>
    <s v="89.63%"/>
    <n v="0.88160000000000005"/>
    <m/>
    <s v="TIDAK"/>
    <x v="1"/>
    <d v="2024-12-19T00:00:00"/>
    <x v="1"/>
    <n v="15870000"/>
    <n v="10508850"/>
  </r>
  <r>
    <x v="1"/>
    <s v="TBH708"/>
    <s v="Tanjung Simpang"/>
    <s v="TBH708"/>
    <s v="Tanjung Simpang"/>
    <n v="0.97499999999999998"/>
    <s v="35.21%"/>
    <n v="0.35780000000000001"/>
    <m/>
    <s v="IYA"/>
    <x v="0"/>
    <m/>
    <x v="0"/>
    <n v="20985000"/>
    <n v="11915640"/>
  </r>
  <r>
    <x v="1"/>
    <s v="UJT016"/>
    <s v="PT JATIM"/>
    <s v="UJT016"/>
    <s v="PT JATIM"/>
    <n v="0.99"/>
    <s v="98.38%"/>
    <n v="1"/>
    <m/>
    <s v="IYA"/>
    <x v="0"/>
    <m/>
    <x v="0"/>
    <n v="20985000"/>
    <n v="11915640"/>
  </r>
  <r>
    <x v="2"/>
    <s v="BIM190"/>
    <s v="SORI BALISAN DMT"/>
    <s v="BIM190"/>
    <s v="SORI BALISAN DMT"/>
    <n v="0.97499999999999998"/>
    <s v="99.34%"/>
    <n v="1"/>
    <m/>
    <s v="TIDAK"/>
    <x v="0"/>
    <m/>
    <x v="1"/>
    <n v="22021000"/>
    <n v="9515880"/>
  </r>
  <r>
    <x v="2"/>
    <s v="NTG034"/>
    <s v="PULAU MESSA"/>
    <s v="NTG034"/>
    <s v="PULAU MESSA"/>
    <n v="0.99"/>
    <s v="92.21%"/>
    <n v="0.99390000000000001"/>
    <n v="4500"/>
    <s v="IYA"/>
    <x v="0"/>
    <m/>
    <x v="0"/>
    <n v="22021000"/>
    <n v="10889010"/>
  </r>
  <r>
    <x v="2"/>
    <s v="KAI120"/>
    <s v="LIRAN"/>
    <s v="KAI120"/>
    <s v="LIRAN"/>
    <n v="0.97499999999999998"/>
    <s v="95.06%"/>
    <n v="0.50480000000000003"/>
    <m/>
    <s v="TIDAK"/>
    <x v="0"/>
    <m/>
    <x v="1"/>
    <n v="22021000"/>
    <n v="9515880"/>
  </r>
  <r>
    <x v="2"/>
    <s v="KPG325"/>
    <s v="NETEMNANU SELATAN"/>
    <s v="KPG325"/>
    <s v="NETEMNANU SELATAN"/>
    <n v="0.97499999999999998"/>
    <s v="92.49%"/>
    <n v="0.94940000000000002"/>
    <n v="3000"/>
    <s v="TIDAK"/>
    <x v="1"/>
    <d v="2025-02-26T00:00:00"/>
    <x v="1"/>
    <n v="22021000"/>
    <n v="9515880"/>
  </r>
  <r>
    <x v="2"/>
    <s v="LBJ013"/>
    <s v="PAPAGARANG"/>
    <s v="LBJ013"/>
    <s v="PAPAGARANG"/>
    <n v="0.99"/>
    <s v="93.50%"/>
    <n v="0.97099999999999997"/>
    <m/>
    <s v="IYA"/>
    <x v="0"/>
    <m/>
    <x v="0"/>
    <n v="22021000"/>
    <n v="10889010"/>
  </r>
  <r>
    <x v="2"/>
    <s v="MME177"/>
    <s v="N3T_PALUEKESOKOJA"/>
    <s v="MME177"/>
    <s v="N3T_PALUEKESOKOJA"/>
    <n v="0.97499999999999998"/>
    <s v="89.67%"/>
    <n v="0.86639999999999995"/>
    <m/>
    <s v="TIDAK"/>
    <x v="0"/>
    <m/>
    <x v="4"/>
    <n v="10615000"/>
    <n v="7651710"/>
  </r>
  <r>
    <x v="2"/>
    <s v="LBJ011"/>
    <s v="Pulau Komodo"/>
    <s v="LBJ011"/>
    <s v="Pulau Komodo"/>
    <n v="0.99"/>
    <s v="95.85%"/>
    <n v="0.69240000000000002"/>
    <m/>
    <s v="TIDAK"/>
    <x v="0"/>
    <m/>
    <x v="2"/>
    <n v="33031500"/>
    <n v="16333515"/>
  </r>
  <r>
    <x v="2"/>
    <s v="MME076"/>
    <s v="PULAU DOI"/>
    <s v="MME076"/>
    <s v="PULAU DOI"/>
    <n v="0.97499999999999998"/>
    <s v="94.23%"/>
    <n v="0.90610000000000002"/>
    <m/>
    <s v="TIDAK"/>
    <x v="0"/>
    <m/>
    <x v="1"/>
    <n v="22021000"/>
    <n v="9515880"/>
  </r>
  <r>
    <x v="2"/>
    <s v="MME179"/>
    <s v="RERUWAIRERE ex Weelimbu"/>
    <s v="MME179"/>
    <s v="RERUWAIRERE ex Weelimbu"/>
    <n v="0.97499999999999998"/>
    <s v="94.13%"/>
    <n v="0.99739999999999995"/>
    <m/>
    <s v="TIDAK"/>
    <x v="0"/>
    <m/>
    <x v="1"/>
    <n v="22021000"/>
    <n v="9515880"/>
  </r>
  <r>
    <x v="2"/>
    <s v="RTG093"/>
    <s v="LIANGBUA"/>
    <s v="RTG093"/>
    <s v="LIANGBUA"/>
    <n v="0.97499999999999998"/>
    <s v="97.06%"/>
    <n v="0.77239999999999998"/>
    <m/>
    <s v="TIDAK"/>
    <x v="1"/>
    <d v="2025-01-20T00:00:00"/>
    <x v="1"/>
    <n v="22021000"/>
    <n v="9515880"/>
  </r>
  <r>
    <x v="2"/>
    <s v="WKB060"/>
    <s v="UMBU RATU"/>
    <s v="WKB060"/>
    <s v="UMBU RATU"/>
    <n v="0.97499999999999998"/>
    <s v="99.82%"/>
    <n v="0.99509999999999998"/>
    <m/>
    <s v="TIDAK"/>
    <x v="0"/>
    <m/>
    <x v="1"/>
    <n v="22021000"/>
    <n v="9515880"/>
  </r>
  <r>
    <x v="3"/>
    <s v="BWI055"/>
    <s v="Hutan Baluran"/>
    <s v="BWI055"/>
    <s v="Hutan Baluran"/>
    <n v="0.97499999999999998"/>
    <s v="100.00%"/>
    <n v="0.99429999999999996"/>
    <m/>
    <s v="IYA"/>
    <x v="0"/>
    <m/>
    <x v="4"/>
    <n v="9274000"/>
    <n v="7651710"/>
  </r>
  <r>
    <x v="3"/>
    <s v="SMP025"/>
    <s v="Bulutimur"/>
    <s v="SMP025"/>
    <s v="Bulutimur"/>
    <n v="0.99"/>
    <s v="99.08%"/>
    <n v="0.99880000000000002"/>
    <m/>
    <s v="IYA"/>
    <x v="0"/>
    <m/>
    <x v="1"/>
    <n v="22021000"/>
    <n v="9515880"/>
  </r>
  <r>
    <x v="3"/>
    <s v="SMP029"/>
    <s v="MasalembuTBG"/>
    <s v="SMP029"/>
    <s v="MasalembuTBG"/>
    <n v="0.99"/>
    <s v="99.51%"/>
    <n v="0.97109999999999996"/>
    <m/>
    <s v="IYA"/>
    <x v="0"/>
    <m/>
    <x v="1"/>
    <n v="22021000"/>
    <n v="9515880"/>
  </r>
  <r>
    <x v="3"/>
    <s v="SMP032"/>
    <s v="Pulau Pagerungan TBG"/>
    <s v="SMP032"/>
    <s v="Pulau Pagerungan TBG"/>
    <n v="0.99"/>
    <s v="98.77%"/>
    <n v="0.99150000000000005"/>
    <n v="6000"/>
    <s v="IYA"/>
    <x v="0"/>
    <m/>
    <x v="2"/>
    <n v="33031500"/>
    <n v="16333515"/>
  </r>
  <r>
    <x v="3"/>
    <s v="SMP048"/>
    <s v="Pulau Keramain"/>
    <s v="SMP048"/>
    <s v="Pulau Keramain"/>
    <n v="0.99"/>
    <s v="94.75%"/>
    <n v="0.99870000000000003"/>
    <m/>
    <s v="TIDAK"/>
    <x v="0"/>
    <m/>
    <x v="1"/>
    <n v="22021000"/>
    <n v="9515880"/>
  </r>
  <r>
    <x v="3"/>
    <s v="SMP272"/>
    <s v="Sapekensasiil1"/>
    <s v="SMP272"/>
    <s v="Sapekensasiil1"/>
    <n v="0.97499999999999998"/>
    <s v="100.00%"/>
    <n v="0.98409999999999997"/>
    <m/>
    <s v="TIDAK"/>
    <x v="0"/>
    <m/>
    <x v="1"/>
    <n v="22021000"/>
    <n v="9515880"/>
  </r>
  <r>
    <x v="3"/>
    <s v="SMP273"/>
    <s v="SAPEKENPAGERUNGANKECIL1"/>
    <s v="SMP273"/>
    <s v="SAPEKENPAGERUNGANKECIL1"/>
    <n v="0.99"/>
    <s v="97.52%"/>
    <n v="0.97550000000000003"/>
    <m/>
    <s v="TIDAK"/>
    <x v="0"/>
    <m/>
    <x v="1"/>
    <n v="22021000"/>
    <n v="9515880"/>
  </r>
  <r>
    <x v="4"/>
    <s v="BLC056"/>
    <s v="MT SK Network"/>
    <s v="BLC056"/>
    <s v="MT SK Network"/>
    <n v="0.97499999999999998"/>
    <s v="99.96%"/>
    <n v="1"/>
    <m/>
    <s v="IYA"/>
    <x v="0"/>
    <m/>
    <x v="0"/>
    <n v="31167550"/>
    <n v="5446745"/>
  </r>
  <r>
    <x v="4"/>
    <s v="BNT025"/>
    <s v="PT_RGAILUNG"/>
    <s v="BNT025"/>
    <s v="PT_RGAILUNG"/>
    <n v="0.99"/>
    <s v="65.93%"/>
    <n v="0.92210000000000003"/>
    <n v="6000"/>
    <s v="TIDAK"/>
    <x v="0"/>
    <m/>
    <x v="2"/>
    <n v="38067700"/>
    <n v="5446745"/>
  </r>
  <r>
    <x v="4"/>
    <s v="COH035"/>
    <s v="MT_GAMAREKSA"/>
    <s v="COH035"/>
    <s v="MT_GAMAREKSA"/>
    <n v="0.99"/>
    <s v="91.36%"/>
    <n v="0.96279999999999999"/>
    <m/>
    <s v="TIDAK"/>
    <x v="0"/>
    <m/>
    <x v="0"/>
    <n v="31167550"/>
    <n v="5446745"/>
  </r>
  <r>
    <x v="4"/>
    <s v="KBA045"/>
    <s v="Desa Rampa Cengal"/>
    <s v="KBA045"/>
    <s v="Desa Rampa Cengal"/>
    <n v="0.97499999999999998"/>
    <s v="96.11%"/>
    <n v="0.93240000000000001"/>
    <m/>
    <s v="TIDAK"/>
    <x v="0"/>
    <m/>
    <x v="2"/>
    <n v="38067700"/>
    <n v="5446745"/>
  </r>
  <r>
    <x v="4"/>
    <s v="KBA059"/>
    <s v="MT Swadaya"/>
    <s v="KBA059"/>
    <s v="MT Swadaya"/>
    <n v="0.99"/>
    <s v="87.30%"/>
    <n v="0.38419999999999999"/>
    <n v="6000"/>
    <s v="TIDAK"/>
    <x v="0"/>
    <m/>
    <x v="2"/>
    <n v="38067700"/>
    <n v="5446745"/>
  </r>
  <r>
    <x v="4"/>
    <s v="KBA298"/>
    <s v="MT_SELABAK_MINAMAS"/>
    <s v="KBA298"/>
    <s v="MT_SELABAK_MINAMAS"/>
    <n v="0.99"/>
    <s v="91.55%"/>
    <n v="0.97130000000000005"/>
    <m/>
    <s v="TIDAK"/>
    <x v="0"/>
    <m/>
    <x v="0"/>
    <n v="31167550"/>
    <n v="5446745"/>
  </r>
  <r>
    <x v="4"/>
    <s v="KBA342"/>
    <s v="BINTURUNG MINAMAS"/>
    <s v="KBA342"/>
    <s v="BINTURUNG MINAMAS"/>
    <e v="#N/A"/>
    <e v="#N/A"/>
    <e v="#N/A"/>
    <n v="4500"/>
    <s v="TIDAK"/>
    <x v="1"/>
    <d v="2025-01-18T00:00:00"/>
    <x v="0"/>
    <n v="31167550"/>
    <n v="5446745"/>
  </r>
  <r>
    <x v="4"/>
    <s v="KBA355"/>
    <s v="DMT_SANGSANG"/>
    <s v="KBA355"/>
    <s v="DMT_SANGSANG"/>
    <n v="0.99"/>
    <s v="99.39%"/>
    <n v="0.96160000000000001"/>
    <m/>
    <s v="TIDAK"/>
    <x v="1"/>
    <d v="2025-02-03T00:00:00"/>
    <x v="1"/>
    <n v="22548250"/>
    <n v="5446745"/>
  </r>
  <r>
    <x v="4"/>
    <s v="KGN021"/>
    <s v="MT Bajayau"/>
    <s v="KGN021"/>
    <s v="MT Bajayau"/>
    <n v="0.99"/>
    <s v="100.00%"/>
    <n v="0.99980000000000002"/>
    <n v="6000"/>
    <s v="TIDAK"/>
    <x v="0"/>
    <m/>
    <x v="2"/>
    <n v="38067700"/>
    <n v="5446745"/>
  </r>
  <r>
    <x v="4"/>
    <s v="KKN224"/>
    <s v="TBG_TUMBANG HAKAU"/>
    <s v="KKN224"/>
    <s v="TBG_TUMBANG HAKAU"/>
    <n v="0.99399999999999999"/>
    <s v="81.87%"/>
    <n v="0.87680000000000002"/>
    <m/>
    <s v="TIDAK"/>
    <x v="1"/>
    <d v="2025-02-09T00:00:00"/>
    <x v="0"/>
    <n v="31167550"/>
    <n v="5446745"/>
  </r>
  <r>
    <x v="4"/>
    <s v="KKP066"/>
    <s v="MT_PATAKPUTIH"/>
    <s v="KKP066"/>
    <s v="MT_PATAKPUTIH"/>
    <n v="0.97499999999999998"/>
    <s v="75.01%"/>
    <n v="0.76080000000000003"/>
    <n v="4500"/>
    <s v="IYA"/>
    <x v="0"/>
    <m/>
    <x v="0"/>
    <n v="31167550"/>
    <n v="5446745"/>
  </r>
  <r>
    <x v="4"/>
    <s v="KKP067"/>
    <s v="MT_BUKITBATU"/>
    <s v="KKP067"/>
    <s v="MT_BUKITBATU"/>
    <e v="#N/A"/>
    <e v="#N/A"/>
    <e v="#N/A"/>
    <n v="6000"/>
    <s v="TIDAK"/>
    <x v="1"/>
    <d v="2025-01-17T00:00:00"/>
    <x v="2"/>
    <n v="38067700"/>
    <n v="5446745"/>
  </r>
  <r>
    <x v="4"/>
    <s v="KKP068"/>
    <s v="MT_DANAU RAWA"/>
    <s v="KKP068"/>
    <s v="MT_DANAU RAWA"/>
    <n v="0.97499999999999998"/>
    <s v="95.37%"/>
    <n v="0.80130000000000001"/>
    <n v="6000"/>
    <s v="IYA"/>
    <x v="0"/>
    <m/>
    <x v="2"/>
    <n v="38067700"/>
    <n v="5446745"/>
  </r>
  <r>
    <x v="4"/>
    <s v="KKP069"/>
    <s v="TB_TMBGTUKUNExMT_ASAMBR130"/>
    <s v="KKP069"/>
    <s v="TB_TMBGTUKUNExMT_ASAMBR130"/>
    <n v="0.97499999999999998"/>
    <s v="87.59%"/>
    <n v="0.35149999999999998"/>
    <m/>
    <s v="IYA"/>
    <x v="0"/>
    <m/>
    <x v="0"/>
    <n v="31167550"/>
    <n v="5446745"/>
  </r>
  <r>
    <x v="4"/>
    <s v="KKP072"/>
    <s v="MT_BAJUH"/>
    <s v="KKP072"/>
    <s v="MT_BAJUH"/>
    <n v="0.99399999999999999"/>
    <s v="100.00%"/>
    <n v="0.88"/>
    <m/>
    <s v="TIDAK"/>
    <x v="1"/>
    <d v="2025-04-05T00:00:00"/>
    <x v="3"/>
    <n v="56601550"/>
    <n v="5446745"/>
  </r>
  <r>
    <x v="4"/>
    <s v="TRG794"/>
    <s v="BALSAM HIGHWAY_KM 20"/>
    <s v="TRG794"/>
    <s v="BALSAM HIGHWAY_KM 20"/>
    <n v="0.97499999999999998"/>
    <s v="89.74%"/>
    <n v="0.9597"/>
    <m/>
    <s v="TIDAK"/>
    <x v="0"/>
    <m/>
    <x v="1"/>
    <n v="22548250"/>
    <n v="5446745"/>
  </r>
  <r>
    <x v="4"/>
    <s v="KPA028"/>
    <s v="TB_HANOI"/>
    <s v="KPA028"/>
    <s v="TB_HANOI"/>
    <n v="0.97499999999999998"/>
    <s v="95.05%"/>
    <n v="0.95540000000000003"/>
    <m/>
    <s v="IYA"/>
    <x v="0"/>
    <m/>
    <x v="1"/>
    <n v="22548250"/>
    <n v="5446745"/>
  </r>
  <r>
    <x v="4"/>
    <s v="KPA045"/>
    <s v="TB_PTKSIEST"/>
    <s v="KPA045"/>
    <s v="TB_PTKSIEST"/>
    <n v="0.97499999999999998"/>
    <s v="91.00%"/>
    <n v="0.86580000000000001"/>
    <n v="6000"/>
    <s v="IYA"/>
    <x v="0"/>
    <m/>
    <x v="2"/>
    <n v="38067700"/>
    <n v="5446745"/>
  </r>
  <r>
    <x v="4"/>
    <s v="KPA059"/>
    <s v="TB_KSI3exKerrySawitIndonesia,PT"/>
    <s v="KPA059"/>
    <s v="TB_KSI3exKerrySawitIndonesia,PT"/>
    <n v="0.99"/>
    <s v="91.53%"/>
    <n v="0.54879999999999995"/>
    <n v="6000"/>
    <s v="IYA"/>
    <x v="0"/>
    <m/>
    <x v="2"/>
    <n v="38067700"/>
    <n v="5446745"/>
  </r>
  <r>
    <x v="4"/>
    <s v="KPA068"/>
    <s v="TB_TUMBANGMANJUL"/>
    <s v="KPA068"/>
    <s v="TB_TUMBANGMANJUL"/>
    <n v="0.97499999999999998"/>
    <s v="98.85%"/>
    <n v="0.99539999999999995"/>
    <m/>
    <s v="IYA"/>
    <x v="0"/>
    <m/>
    <x v="1"/>
    <n v="22548250"/>
    <n v="5446745"/>
  </r>
  <r>
    <x v="4"/>
    <s v="KPA110"/>
    <s v="PT_HTIRIEST"/>
    <s v="KPA110"/>
    <s v="PT_HTIRIEST"/>
    <n v="0.97499999999999998"/>
    <s v="53.93%"/>
    <n v="0.49259999999999998"/>
    <m/>
    <s v="TIDAK"/>
    <x v="0"/>
    <m/>
    <x v="0"/>
    <n v="31167550"/>
    <n v="5446745"/>
  </r>
  <r>
    <x v="4"/>
    <s v="KSN026"/>
    <s v="MT_HSLISAT"/>
    <s v="KSN026"/>
    <s v="MT_HSLISAT"/>
    <n v="0.97499999999999998"/>
    <s v="87.53%"/>
    <n v="1"/>
    <n v="4500"/>
    <s v="IYA"/>
    <x v="0"/>
    <m/>
    <x v="0"/>
    <n v="31167550"/>
    <n v="5446745"/>
  </r>
  <r>
    <x v="4"/>
    <s v="KSN034"/>
    <s v="TB_TGLAHANG(oldSPT082)"/>
    <s v="KSN034"/>
    <s v="TB_TGLAHANG(oldSPT082)"/>
    <n v="0.97499999999999998"/>
    <s v="89.20%"/>
    <n v="0.78490000000000004"/>
    <m/>
    <s v="IYA"/>
    <x v="0"/>
    <m/>
    <x v="0"/>
    <n v="31167550"/>
    <n v="5446745"/>
  </r>
  <r>
    <x v="4"/>
    <s v="KSN039"/>
    <s v="TB_RGTANGKO/TumbanglambiTahai"/>
    <s v="KSN039"/>
    <s v="TB_RGTANGKO/TumbanglambiTahai"/>
    <n v="0.97499999999999998"/>
    <s v="86.40%"/>
    <n v="0.99690000000000001"/>
    <m/>
    <s v="IYA"/>
    <x v="0"/>
    <m/>
    <x v="0"/>
    <n v="31167550"/>
    <n v="5446745"/>
  </r>
  <r>
    <x v="4"/>
    <s v="KSN055"/>
    <s v="Hantatiring Estate"/>
    <s v="KSN055"/>
    <s v="Hantatiring Estate"/>
    <n v="0.99"/>
    <s v="83.54%"/>
    <n v="0.32429999999999998"/>
    <m/>
    <s v="TIDAK"/>
    <x v="0"/>
    <m/>
    <x v="2"/>
    <n v="38067700"/>
    <n v="5446745"/>
  </r>
  <r>
    <x v="4"/>
    <s v="KSN056"/>
    <s v="MT_ADS"/>
    <s v="KSN056"/>
    <s v="MT_ADS"/>
    <n v="0.99399999999999999"/>
    <s v="76.89%"/>
    <n v="0.95840000000000003"/>
    <m/>
    <s v="TIDAK"/>
    <x v="0"/>
    <m/>
    <x v="0"/>
    <n v="31167550"/>
    <n v="5446745"/>
  </r>
  <r>
    <x v="4"/>
    <s v="KTP124"/>
    <s v="TBMATAN/matan"/>
    <s v="KTP124"/>
    <s v="TBMATAN/matan"/>
    <n v="0.97499999999999998"/>
    <s v="51.31%"/>
    <n v="0.56179999999999997"/>
    <m/>
    <s v="IYA"/>
    <x v="0"/>
    <m/>
    <x v="0"/>
    <n v="31167550"/>
    <n v="5446745"/>
  </r>
  <r>
    <x v="4"/>
    <s v="KTP347"/>
    <s v="TB_SUNGAI_SEPETI"/>
    <s v="KTP347"/>
    <s v="TB_SUNGAI_SEPETI"/>
    <n v="0.97499999999999998"/>
    <s v="88.99%"/>
    <n v="0.94359999999999999"/>
    <m/>
    <s v="IYA"/>
    <x v="0"/>
    <m/>
    <x v="1"/>
    <n v="22548250"/>
    <n v="5446745"/>
  </r>
  <r>
    <x v="4"/>
    <s v="KTP451"/>
    <s v="TBG_KENANGAMILIKGP"/>
    <s v="KTP451"/>
    <s v="TBG_KENANGAMILIKGP"/>
    <n v="0.99399999999999999"/>
    <s v="90.13%"/>
    <n v="0.93320000000000003"/>
    <m/>
    <s v="TIDAK"/>
    <x v="0"/>
    <m/>
    <x v="0"/>
    <n v="31167550"/>
    <n v="5446745"/>
  </r>
  <r>
    <x v="4"/>
    <s v="NBA056"/>
    <s v="MT_INDORESINS PUTRA MANDIRI"/>
    <s v="NBA056"/>
    <s v="MT_INDORESINS PUTRA MANDIRI"/>
    <n v="0.97499999999999998"/>
    <s v="71.25%"/>
    <n v="0.60680000000000001"/>
    <n v="4500"/>
    <s v="IYA"/>
    <x v="0"/>
    <m/>
    <x v="0"/>
    <n v="31167550"/>
    <n v="5446745"/>
  </r>
  <r>
    <x v="4"/>
    <s v="NIK015"/>
    <s v="MT_MENTOBIML"/>
    <s v="NIK015"/>
    <s v="MT_MENTOBIML"/>
    <n v="0.97499999999999998"/>
    <s v="94.49%"/>
    <n v="0.77370000000000005"/>
    <n v="6000"/>
    <s v="TIDAK"/>
    <x v="0"/>
    <m/>
    <x v="2"/>
    <n v="38067700"/>
    <n v="5446745"/>
  </r>
  <r>
    <x v="4"/>
    <s v="NNK042"/>
    <s v="MT_NJLSIMNGS"/>
    <s v="NNK042"/>
    <s v="MT_NJLSIMNGS"/>
    <n v="0.99399999999999999"/>
    <s v="100.00%"/>
    <n v="0.99839999999999995"/>
    <m/>
    <s v="IYA"/>
    <x v="0"/>
    <m/>
    <x v="2"/>
    <n v="38067700"/>
    <n v="5446745"/>
  </r>
  <r>
    <x v="4"/>
    <s v="PBU028"/>
    <s v="MT_GSIP"/>
    <s v="PBU028"/>
    <s v="MT_GSIP"/>
    <n v="0.99"/>
    <s v="94.88%"/>
    <n v="1"/>
    <m/>
    <s v="TIDAK"/>
    <x v="0"/>
    <m/>
    <x v="0"/>
    <n v="31167550"/>
    <n v="5446745"/>
  </r>
  <r>
    <x v="4"/>
    <s v="PBU057"/>
    <s v="MT_GSPP"/>
    <s v="PBU057"/>
    <s v="MT_GSPP"/>
    <n v="0.97499999999999998"/>
    <s v="98.09%"/>
    <n v="1"/>
    <n v="4500"/>
    <s v="IYA"/>
    <x v="0"/>
    <m/>
    <x v="0"/>
    <n v="31167550"/>
    <n v="5446745"/>
  </r>
  <r>
    <x v="4"/>
    <s v="PBU079"/>
    <s v="TB_KORINDO"/>
    <s v="PBU079"/>
    <s v="TB_KORINDO"/>
    <n v="0.99"/>
    <s v="86.96%"/>
    <n v="0.86950000000000005"/>
    <m/>
    <s v="TIDAK"/>
    <x v="0"/>
    <m/>
    <x v="3"/>
    <n v="56601550"/>
    <n v="5446745"/>
  </r>
  <r>
    <x v="4"/>
    <s v="PBU083"/>
    <s v="MT_INDOKAYU"/>
    <s v="PBU083"/>
    <s v="MT_INDOKAYU"/>
    <n v="0.99"/>
    <s v="91.04%"/>
    <n v="0.90710000000000002"/>
    <m/>
    <s v="TIDAK"/>
    <x v="0"/>
    <m/>
    <x v="0"/>
    <n v="31167550"/>
    <n v="5446745"/>
  </r>
  <r>
    <x v="4"/>
    <s v="PBU105"/>
    <s v="MT_BWPLANTATION"/>
    <s v="PBU105"/>
    <s v="MT_BWPLANTATION"/>
    <n v="0.99"/>
    <s v="99.72%"/>
    <n v="0.78959999999999997"/>
    <n v="6000"/>
    <s v="TIDAK"/>
    <x v="0"/>
    <m/>
    <x v="2"/>
    <n v="38067700"/>
    <n v="5446745"/>
  </r>
  <r>
    <x v="4"/>
    <s v="PBU156"/>
    <s v="TB_CAMPPTPBNA"/>
    <s v="PBU156"/>
    <s v="TB_CAMPPTPBNA"/>
    <n v="0.99"/>
    <s v="99.96%"/>
    <n v="1"/>
    <m/>
    <s v="IYA"/>
    <x v="0"/>
    <m/>
    <x v="2"/>
    <n v="38067700"/>
    <n v="5446745"/>
  </r>
  <r>
    <x v="4"/>
    <s v="PBU276"/>
    <s v="PT_GUNUNG SEJAHTERA IBU PERTIWI"/>
    <s v="PBU276"/>
    <s v="PT_GUNUNG SEJAHTERA IBU PERTIWI"/>
    <n v="0.97499999999999998"/>
    <s v="90.85%"/>
    <n v="0.23710000000000001"/>
    <m/>
    <s v="TIDAK"/>
    <x v="0"/>
    <m/>
    <x v="0"/>
    <n v="31167550"/>
    <n v="5446745"/>
  </r>
  <r>
    <x v="4"/>
    <s v="PRC025"/>
    <s v="MT Tumbang masao"/>
    <s v="PRC025"/>
    <s v="MT Tumbang masao"/>
    <n v="0.99"/>
    <s v="86.37%"/>
    <n v="0.81110000000000004"/>
    <n v="6000"/>
    <s v="IYA"/>
    <x v="0"/>
    <m/>
    <x v="2"/>
    <n v="38067700"/>
    <n v="5446745"/>
  </r>
  <r>
    <x v="4"/>
    <s v="RTA034"/>
    <s v="MT_Hasnurju"/>
    <s v="RTA034"/>
    <s v="MT_Hasnurju"/>
    <n v="0.99399999999999999"/>
    <s v="100.00%"/>
    <n v="0.96879999999999999"/>
    <n v="6000"/>
    <s v="TIDAK"/>
    <x v="0"/>
    <m/>
    <x v="2"/>
    <n v="38067700"/>
    <n v="5446745"/>
  </r>
  <r>
    <x v="4"/>
    <s v="SAA083"/>
    <s v="PT. TEPIAN BARU"/>
    <s v="SAA083"/>
    <s v="PT. TEPIAN BARU"/>
    <n v="0.99"/>
    <s v="93.10%"/>
    <n v="0.59919999999999995"/>
    <m/>
    <s v="TIDAK"/>
    <x v="0"/>
    <m/>
    <x v="2"/>
    <n v="38067700"/>
    <n v="5446745"/>
  </r>
  <r>
    <x v="4"/>
    <s v="SAA085"/>
    <s v="PT_RPAJNG"/>
    <s v="SAA085"/>
    <s v="PT_RPAJNG"/>
    <n v="0.99"/>
    <s v="87.39%"/>
    <n v="0.97350000000000003"/>
    <m/>
    <s v="TIDAK"/>
    <x v="0"/>
    <m/>
    <x v="2"/>
    <n v="38067700"/>
    <n v="5446745"/>
  </r>
  <r>
    <x v="4"/>
    <s v="SAA089"/>
    <s v="PT_LOGING"/>
    <s v="SAA089"/>
    <s v="PT_LOGING"/>
    <n v="0.99"/>
    <s v="93.49%"/>
    <n v="0.81699999999999995"/>
    <m/>
    <s v="TIDAK"/>
    <x v="0"/>
    <m/>
    <x v="2"/>
    <n v="38067700"/>
    <n v="5446745"/>
  </r>
  <r>
    <x v="4"/>
    <s v="SAA091"/>
    <s v="PT_MRHALOK"/>
    <s v="SAA091"/>
    <s v="PT_MRHALOK"/>
    <n v="0.99"/>
    <s v="99.06%"/>
    <n v="0.6079"/>
    <m/>
    <s v="TIDAK"/>
    <x v="0"/>
    <m/>
    <x v="0"/>
    <n v="31167550"/>
    <n v="5446745"/>
  </r>
  <r>
    <x v="4"/>
    <s v="SAA175"/>
    <s v="MT_KADUNGAN"/>
    <s v="SAA175"/>
    <s v="MT_KADUNGAN"/>
    <n v="0.99399999999999999"/>
    <s v="87.27%"/>
    <n v="0.76959999999999995"/>
    <n v="7500"/>
    <s v="IYA"/>
    <x v="0"/>
    <m/>
    <x v="3"/>
    <n v="56601550"/>
    <n v="5446745"/>
  </r>
  <r>
    <x v="4"/>
    <s v="SAA200"/>
    <s v="MT_SUSUK Ex MT_DEWATASAWITANGGANA"/>
    <s v="SAA200"/>
    <s v="MT_SUSUK Ex MT_DEWATASAWITANGGANA"/>
    <n v="0.99399999999999999"/>
    <s v="97.10%"/>
    <n v="0.95109999999999995"/>
    <m/>
    <s v="IYA"/>
    <x v="0"/>
    <m/>
    <x v="2"/>
    <n v="38067700"/>
    <n v="5446745"/>
  </r>
  <r>
    <x v="4"/>
    <s v="SAA426"/>
    <s v="MT_MAWAI_INDAH"/>
    <s v="SAA426"/>
    <s v="MT_MAWAI_INDAH"/>
    <n v="0.97499999999999998"/>
    <s v="92.17%"/>
    <n v="0.97589999999999999"/>
    <m/>
    <s v="IYA"/>
    <x v="0"/>
    <m/>
    <x v="1"/>
    <n v="22548250"/>
    <n v="5446745"/>
  </r>
  <r>
    <x v="4"/>
    <s v="SAA448"/>
    <s v="MT_MATA_AIR KAUBUN"/>
    <s v="SAA448"/>
    <s v="MT_MATA_AIR KAUBUN"/>
    <n v="0.99"/>
    <s v="87.05%"/>
    <n v="0.86"/>
    <n v="6000"/>
    <s v="TIDAK"/>
    <x v="0"/>
    <m/>
    <x v="2"/>
    <n v="38067700"/>
    <n v="5446745"/>
  </r>
  <r>
    <x v="4"/>
    <s v="SAA589"/>
    <s v="DMT MANDU DALAM"/>
    <s v="SAA589"/>
    <s v="DMT MANDU DALAM"/>
    <n v="0.99"/>
    <s v="96.53%"/>
    <n v="0.99950000000000006"/>
    <m/>
    <s v="IYA"/>
    <x v="0"/>
    <m/>
    <x v="2"/>
    <n v="38067700"/>
    <n v="5446745"/>
  </r>
  <r>
    <x v="4"/>
    <s v="SBS087"/>
    <s v="MT_DESAMADAK"/>
    <s v="SBS087"/>
    <s v="MT_DESAMADAK"/>
    <n v="0.97499999999999998"/>
    <s v="69.92%"/>
    <n v="0.57650000000000001"/>
    <m/>
    <s v="IYA"/>
    <x v="0"/>
    <m/>
    <x v="1"/>
    <n v="22548250"/>
    <n v="5446745"/>
  </r>
  <r>
    <x v="4"/>
    <s v="SBS088"/>
    <s v="MT_DSMARIBAS"/>
    <s v="SBS088"/>
    <s v="MT_DSMARIBAS"/>
    <n v="0.99"/>
    <s v="97.68%"/>
    <n v="0.73340000000000005"/>
    <m/>
    <s v="TIDAK"/>
    <x v="0"/>
    <m/>
    <x v="0"/>
    <n v="31167550"/>
    <n v="5446745"/>
  </r>
  <r>
    <x v="4"/>
    <s v="SDW043"/>
    <s v="Tanah Mea"/>
    <s v="SDW043"/>
    <s v="Tanah Mea"/>
    <n v="0.97499999999999998"/>
    <s v="74.19%"/>
    <n v="0.53110000000000002"/>
    <m/>
    <s v="IYA"/>
    <x v="0"/>
    <m/>
    <x v="0"/>
    <n v="31167550"/>
    <n v="5446745"/>
  </r>
  <r>
    <x v="4"/>
    <s v="SDW054"/>
    <s v="TB_Loaderas"/>
    <s v="SDW054"/>
    <s v="TB_Loaderas"/>
    <n v="0.99"/>
    <s v="96.76%"/>
    <n v="0.98640000000000005"/>
    <m/>
    <s v="TIDAK"/>
    <x v="1"/>
    <d v="2025-02-20T00:00:00"/>
    <x v="0"/>
    <n v="31167550"/>
    <n v="5446745"/>
  </r>
  <r>
    <x v="4"/>
    <s v="SDW061"/>
    <s v="MT_MRBUNYUT"/>
    <s v="SDW061"/>
    <s v="MT_MRBUNYUT"/>
    <e v="#N/A"/>
    <e v="#N/A"/>
    <e v="#N/A"/>
    <n v="6000"/>
    <s v="TIDAK"/>
    <x v="1"/>
    <d v="2025-01-16T00:00:00"/>
    <x v="2"/>
    <n v="38067700"/>
    <n v="5446745"/>
  </r>
  <r>
    <x v="4"/>
    <s v="SMA014"/>
    <s v="PT Sungai Rangit"/>
    <s v="SMA014"/>
    <s v="PT Sungai Rangit"/>
    <n v="0.99"/>
    <s v="89.39%"/>
    <n v="0.96830000000000005"/>
    <m/>
    <s v="TIDAK"/>
    <x v="0"/>
    <m/>
    <x v="0"/>
    <n v="31167550"/>
    <n v="5446745"/>
  </r>
  <r>
    <x v="4"/>
    <s v="SMA018"/>
    <s v="TB_SEIRAJAexSeibaru"/>
    <s v="SMA018"/>
    <s v="TB_SEIRAJAexSeibaru"/>
    <n v="0.97499999999999998"/>
    <s v="84.29%"/>
    <n v="0.88070000000000004"/>
    <n v="4500"/>
    <s v="TIDAK"/>
    <x v="1"/>
    <d v="2025-02-22T00:00:00"/>
    <x v="0"/>
    <n v="31167550"/>
    <n v="5446745"/>
  </r>
  <r>
    <x v="4"/>
    <s v="TRG789"/>
    <s v="BALSAM HIGHWAY_TELUK DALAM"/>
    <s v="TRG789"/>
    <s v="BALSAM HIGHWAY_TELUK DALAM"/>
    <n v="0.97499999999999998"/>
    <s v="87.46%"/>
    <n v="0.93710000000000004"/>
    <m/>
    <s v="TIDAK"/>
    <x v="0"/>
    <m/>
    <x v="1"/>
    <n v="22548250"/>
    <n v="5446745"/>
  </r>
  <r>
    <x v="4"/>
    <s v="SMR529"/>
    <s v="TB_HIGHWAY BPPSMD KM82"/>
    <s v="SMR529"/>
    <s v="TB_HIGHWAY BPPSMD KM82"/>
    <n v="0.97499999999999998"/>
    <s v="50.00%"/>
    <n v="0.91439999999999999"/>
    <m/>
    <s v="TIDAK"/>
    <x v="0"/>
    <m/>
    <x v="1"/>
    <n v="22548250"/>
    <n v="5446745"/>
  </r>
  <r>
    <x v="4"/>
    <s v="SPT079"/>
    <s v="MT_WNAPUNDU"/>
    <s v="SPT079"/>
    <s v="MT_WNAPUNDU"/>
    <n v="0.99"/>
    <s v="96.89%"/>
    <n v="0.61599999999999999"/>
    <n v="6000"/>
    <s v="IYA"/>
    <x v="0"/>
    <m/>
    <x v="2"/>
    <n v="38067700"/>
    <n v="5446745"/>
  </r>
  <r>
    <x v="4"/>
    <s v="SPT133"/>
    <s v="MT_KIU KRUING"/>
    <s v="SPT133"/>
    <s v="MT_KIU KRUING"/>
    <n v="0.97499999999999998"/>
    <s v="63.25%"/>
    <n v="0.5887"/>
    <m/>
    <s v="IYA"/>
    <x v="0"/>
    <m/>
    <x v="2"/>
    <n v="38067700"/>
    <n v="5446745"/>
  </r>
  <r>
    <x v="4"/>
    <s v="STA091"/>
    <s v="SUKAUHULU"/>
    <s v="STA091"/>
    <s v="SUKAUHULU"/>
    <n v="0.99"/>
    <s v="52.75%"/>
    <n v="0.75139999999999996"/>
    <m/>
    <s v="IYA"/>
    <x v="0"/>
    <m/>
    <x v="0"/>
    <n v="31167550"/>
    <n v="5446745"/>
  </r>
  <r>
    <x v="4"/>
    <s v="STA125"/>
    <s v="MGM/Sawit"/>
    <s v="STA125"/>
    <s v="MGM/Sawit"/>
    <n v="0.97499999999999998"/>
    <s v="42.35%"/>
    <n v="0"/>
    <m/>
    <s v="IYA"/>
    <x v="0"/>
    <m/>
    <x v="0"/>
    <n v="31167550"/>
    <n v="5446745"/>
  </r>
  <r>
    <x v="4"/>
    <s v="STA184"/>
    <s v="MT_SEIANTU / MT_FLAMBOYAN"/>
    <s v="STA184"/>
    <s v="MT_SEIANTU / MT_FLAMBOYAN"/>
    <n v="0.99"/>
    <s v="89.26%"/>
    <n v="1"/>
    <m/>
    <s v="IYA"/>
    <x v="0"/>
    <m/>
    <x v="1"/>
    <n v="22548250"/>
    <n v="5446745"/>
  </r>
  <r>
    <x v="4"/>
    <s v="TJS004"/>
    <s v="Repeater Sajau"/>
    <s v="TJS004"/>
    <s v="Repeater Sajau"/>
    <n v="0.99"/>
    <s v="98.42%"/>
    <n v="1"/>
    <m/>
    <s v="TIDAK"/>
    <x v="0"/>
    <m/>
    <x v="2"/>
    <n v="38067700"/>
    <n v="5446745"/>
  </r>
  <r>
    <x v="4"/>
    <s v="TJS020"/>
    <s v="MT_MIPISAT"/>
    <s v="TJS020"/>
    <s v="MT_MIPISAT"/>
    <n v="0.99399999999999999"/>
    <s v="99.45%"/>
    <n v="0.99780000000000002"/>
    <m/>
    <s v="TIDAK"/>
    <x v="0"/>
    <m/>
    <x v="2"/>
    <n v="38067700"/>
    <n v="5446745"/>
  </r>
  <r>
    <x v="4"/>
    <s v="TNR074"/>
    <s v="MT_LONG BELIU"/>
    <s v="TNR074"/>
    <s v="MT_LONG BELIU"/>
    <n v="0.97499999999999998"/>
    <s v="89.82%"/>
    <n v="1"/>
    <m/>
    <s v="IYA"/>
    <x v="0"/>
    <m/>
    <x v="1"/>
    <n v="22548250"/>
    <n v="5446745"/>
  </r>
  <r>
    <x v="4"/>
    <s v="TNR204"/>
    <s v="MALINDOMAS"/>
    <s v="TNR204"/>
    <s v="MALINDOMAS"/>
    <n v="0.99399999999999999"/>
    <s v="98.00%"/>
    <n v="0.9859"/>
    <m/>
    <s v="IYA"/>
    <x v="0"/>
    <m/>
    <x v="2"/>
    <n v="38067700"/>
    <n v="5446745"/>
  </r>
  <r>
    <x v="4"/>
    <s v="TRG122"/>
    <s v="MT_LMTALIHAN"/>
    <s v="TRG122"/>
    <s v="MT_LMTALIHAN"/>
    <n v="0.99"/>
    <s v="93.89%"/>
    <n v="0.98919999999999997"/>
    <m/>
    <s v="IYA"/>
    <x v="0"/>
    <m/>
    <x v="3"/>
    <n v="56601550"/>
    <n v="5446745"/>
  </r>
  <r>
    <x v="4"/>
    <s v="TRG157"/>
    <s v="MT_KM55"/>
    <s v="TRG157"/>
    <s v="MT_KM55"/>
    <n v="0.97499999999999998"/>
    <s v="89.94%"/>
    <n v="0.62860000000000005"/>
    <m/>
    <s v="TIDAK"/>
    <x v="0"/>
    <m/>
    <x v="0"/>
    <n v="31167550"/>
    <n v="5446745"/>
  </r>
  <r>
    <x v="4"/>
    <s v="TRG166"/>
    <s v="MT_MRPANTUAN"/>
    <s v="TRG166"/>
    <s v="MT_MRPANTUAN"/>
    <n v="0.97499999999999998"/>
    <s v="79.16%"/>
    <n v="0.80920000000000003"/>
    <m/>
    <s v="TIDAK"/>
    <x v="0"/>
    <m/>
    <x v="2"/>
    <n v="38067700"/>
    <n v="5446745"/>
  </r>
  <r>
    <x v="4"/>
    <s v="TRG208"/>
    <s v="MT_DMANGKAN"/>
    <s v="TRG208"/>
    <s v="MT_DMANGKAN"/>
    <n v="0.99"/>
    <s v="97.88%"/>
    <n v="0.84109999999999996"/>
    <m/>
    <s v="IYA"/>
    <x v="1"/>
    <d v="2025-04-07T00:00:00"/>
    <x v="2"/>
    <n v="38067700"/>
    <n v="5446745"/>
  </r>
  <r>
    <x v="4"/>
    <s v="TRG439"/>
    <s v="MT_SEMOI_KM38"/>
    <s v="TRG439"/>
    <s v="MT_SEMOI_KM38"/>
    <n v="0.97499999999999998"/>
    <s v="94.54%"/>
    <n v="0.75090000000000001"/>
    <n v="4500"/>
    <s v="IYA"/>
    <x v="0"/>
    <m/>
    <x v="0"/>
    <n v="31167550"/>
    <n v="5446745"/>
  </r>
  <r>
    <x v="4"/>
    <s v="TRG553"/>
    <s v="MT_DESA SEPATIN ANGGANA"/>
    <s v="TRG553"/>
    <s v="MT_DESA SEPATIN ANGGANA"/>
    <n v="0.97499999999999998"/>
    <s v="79.67%"/>
    <n v="0.54379999999999995"/>
    <n v="7500"/>
    <s v="IYA"/>
    <x v="0"/>
    <m/>
    <x v="3"/>
    <n v="56601550"/>
    <n v="5446745"/>
  </r>
  <r>
    <x v="4"/>
    <s v="TRG643"/>
    <s v="MT_HIGHWAY BPPSMD KM45"/>
    <s v="TRG643"/>
    <s v="MT_HIGHWAY BPPSMD KM45"/>
    <n v="0.97499999999999998"/>
    <s v="91.86%"/>
    <n v="0.68189999999999995"/>
    <m/>
    <s v="IYA"/>
    <x v="0"/>
    <m/>
    <x v="1"/>
    <n v="22548250"/>
    <n v="5446745"/>
  </r>
  <r>
    <x v="4"/>
    <s v="TRG644"/>
    <s v="MT_HIGHWAY BPPSMD KM54"/>
    <s v="TRG644"/>
    <s v="MT_HIGHWAY BPPSMD KM54"/>
    <n v="0.97499999999999998"/>
    <s v="86.86%"/>
    <n v="0.86570000000000003"/>
    <m/>
    <s v="IYA"/>
    <x v="0"/>
    <m/>
    <x v="0"/>
    <n v="31167550"/>
    <n v="5446745"/>
  </r>
  <r>
    <x v="4"/>
    <s v="TRG645"/>
    <s v="TB_HIGHWAY BPPSMD KM67"/>
    <s v="TRG645"/>
    <s v="TB_HIGHWAY BPPSMD KM67"/>
    <n v="0.97499999999999998"/>
    <s v="97.02%"/>
    <n v="0.94650000000000001"/>
    <m/>
    <s v="IYA"/>
    <x v="0"/>
    <m/>
    <x v="1"/>
    <n v="22548250"/>
    <n v="5446745"/>
  </r>
  <r>
    <x v="4"/>
    <s v="TRG790"/>
    <s v="BALSAM HIGHWAY_TELUK DALAM 1"/>
    <s v="TRG790"/>
    <s v="BALSAM HIGHWAY_TELUK DALAM 1"/>
    <n v="0.97499999999999998"/>
    <s v="94.90%"/>
    <n v="0.87250000000000005"/>
    <m/>
    <s v="IYA"/>
    <x v="0"/>
    <m/>
    <x v="1"/>
    <n v="22548250"/>
    <n v="5446745"/>
  </r>
  <r>
    <x v="4"/>
    <s v="TRG791"/>
    <s v="BALSAM HIGHWAY_SAMBOJA KUALA"/>
    <s v="TRG791"/>
    <s v="BALSAM HIGHWAY_SAMBOJA KUALA"/>
    <n v="0.97499999999999998"/>
    <s v="95.71%"/>
    <n v="0.60970000000000002"/>
    <m/>
    <s v="IYA"/>
    <x v="0"/>
    <m/>
    <x v="1"/>
    <n v="22548250"/>
    <n v="5446745"/>
  </r>
  <r>
    <x v="5"/>
    <s v="AGA021"/>
    <s v="Bandara Ewer Fr SP7 Timika"/>
    <s v="AGA021"/>
    <s v="Bandara Ewer Fr SP7 Timika"/>
    <n v="0.97499999999999998"/>
    <s v="89.98%"/>
    <n v="0.80730000000000002"/>
    <m/>
    <s v="IYA"/>
    <x v="0"/>
    <m/>
    <x v="1"/>
    <n v="22548250"/>
    <n v="5446745"/>
  </r>
  <r>
    <x v="5"/>
    <s v="BIA019"/>
    <s v="DMT Rep. Owi"/>
    <s v="BIA019"/>
    <s v="DMT Rep. Owi"/>
    <n v="0.97499999999999998"/>
    <s v="91.81%"/>
    <n v="0.52049999999999996"/>
    <n v="7500"/>
    <s v="TIDAK"/>
    <x v="0"/>
    <m/>
    <x v="3"/>
    <n v="56601550"/>
    <n v="5446745"/>
  </r>
  <r>
    <x v="5"/>
    <s v="BTI007"/>
    <s v="Arandai"/>
    <s v="BTI007"/>
    <s v="Arandai"/>
    <n v="0.99"/>
    <s v="88.59%"/>
    <n v="0.82809999999999995"/>
    <m/>
    <s v="IYA"/>
    <x v="0"/>
    <m/>
    <x v="0"/>
    <n v="31167550"/>
    <n v="5446745"/>
  </r>
  <r>
    <x v="5"/>
    <s v="BTI013"/>
    <s v="TBG Kelapa Dua"/>
    <s v="BTI013"/>
    <s v="TBG Kelapa Dua"/>
    <n v="0.99"/>
    <s v="58.38%"/>
    <n v="0.73309999999999997"/>
    <n v="6000"/>
    <s v="IYA"/>
    <x v="0"/>
    <m/>
    <x v="2"/>
    <n v="38067700"/>
    <n v="5446745"/>
  </r>
  <r>
    <x v="5"/>
    <s v="BTI059"/>
    <s v="DMT Aroba Babo"/>
    <s v="BTI059"/>
    <s v="DMT Aroba Babo"/>
    <n v="0.97499999999999998"/>
    <s v="43.54%"/>
    <n v="0.4677"/>
    <m/>
    <s v="TIDAK"/>
    <x v="1"/>
    <d v="2025-02-28T00:00:00"/>
    <x v="1"/>
    <n v="22548250"/>
    <n v="5446745"/>
  </r>
  <r>
    <x v="5"/>
    <s v="BTI108"/>
    <s v="DMT Forada 2"/>
    <s v="BTI108"/>
    <s v="DMT Forada 2"/>
    <n v="0.99"/>
    <s v="54.78%"/>
    <n v="0.7117"/>
    <m/>
    <s v="IYA"/>
    <x v="0"/>
    <m/>
    <x v="4"/>
    <n v="11774125"/>
    <n v="5446745"/>
  </r>
  <r>
    <x v="5"/>
    <s v="BTI058"/>
    <s v="Meyado ex Pratelindo Tanimbar"/>
    <s v="BTI058"/>
    <s v="Meyado ex Pratelindo Tanimbar"/>
    <n v="0.97499999999999998"/>
    <s v="43.45%"/>
    <n v="0.44019999999999998"/>
    <m/>
    <s v="TIDAK"/>
    <x v="0"/>
    <m/>
    <x v="1"/>
    <n v="22548250"/>
    <n v="5446745"/>
  </r>
  <r>
    <x v="5"/>
    <s v="FFK013"/>
    <s v="DMT Teluk Patipi"/>
    <s v="FFK013"/>
    <s v="DMT Teluk Patipi"/>
    <n v="0.97499999999999998"/>
    <s v="62.85%"/>
    <n v="0.56599999999999995"/>
    <m/>
    <s v="TIDAK"/>
    <x v="0"/>
    <m/>
    <x v="4"/>
    <n v="11774125"/>
    <n v="5446745"/>
  </r>
  <r>
    <x v="5"/>
    <s v="FFK016"/>
    <s v="Protelindo Karas"/>
    <s v="FFK016"/>
    <s v="Protelindo Karas"/>
    <n v="0.99"/>
    <s v="83.66%"/>
    <n v="0.83879999999999999"/>
    <m/>
    <s v="TIDAK"/>
    <x v="1"/>
    <d v="2025-02-28T00:00:00"/>
    <x v="1"/>
    <n v="22548250"/>
    <n v="5446745"/>
  </r>
  <r>
    <x v="5"/>
    <s v="JAP646"/>
    <s v="TBG Elelim Yalimo"/>
    <s v="JAP646"/>
    <s v="TBG Elelim Yalimo"/>
    <n v="0.99"/>
    <s v="85.21%"/>
    <n v="0.93630000000000002"/>
    <m/>
    <s v="TIDAK"/>
    <x v="0"/>
    <m/>
    <x v="1"/>
    <n v="22548250"/>
    <n v="5446745"/>
  </r>
  <r>
    <x v="5"/>
    <s v="KEP006"/>
    <s v="DMT Distrik Assue"/>
    <s v="KEP006"/>
    <s v="DMT Distrik Assue"/>
    <n v="0.99"/>
    <s v="98.68%"/>
    <n v="0.99429999999999996"/>
    <m/>
    <s v="TIDAK"/>
    <x v="0"/>
    <m/>
    <x v="1"/>
    <n v="22548250"/>
    <n v="5446745"/>
  </r>
  <r>
    <x v="5"/>
    <s v="KMN010"/>
    <s v="DMT Kambraw"/>
    <s v="KMN010"/>
    <s v="DMT Kambraw"/>
    <n v="0.97499999999999998"/>
    <s v="69.72%"/>
    <n v="0.74850000000000005"/>
    <m/>
    <s v="TIDAK"/>
    <x v="0"/>
    <m/>
    <x v="1"/>
    <n v="22548250"/>
    <n v="5446745"/>
  </r>
  <r>
    <x v="5"/>
    <s v="MRK046"/>
    <s v="TBG Asiki Kombiop"/>
    <s v="MRK046"/>
    <s v="TBG Asiki Kombiop"/>
    <n v="0.99"/>
    <s v="33.30%"/>
    <n v="0.75380000000000003"/>
    <m/>
    <s v="IYA"/>
    <x v="0"/>
    <m/>
    <x v="0"/>
    <n v="31167550"/>
    <n v="5446745"/>
  </r>
  <r>
    <x v="5"/>
    <s v="MSH045"/>
    <s v="TBG Rep. Lumute"/>
    <s v="MSH045"/>
    <s v="TBG Rep. Lumute"/>
    <n v="0.97499999999999998"/>
    <s v="99.10%"/>
    <n v="0.9103"/>
    <m/>
    <s v="TIDAK"/>
    <x v="0"/>
    <m/>
    <x v="0"/>
    <n v="31167550"/>
    <n v="5446745"/>
  </r>
  <r>
    <x v="5"/>
    <s v="MSH046"/>
    <s v="TBG Latonepatae"/>
    <s v="MSH046"/>
    <s v="TBG Latonepatae"/>
    <n v="0.97499999999999998"/>
    <s v="99.12%"/>
    <n v="0.99760000000000004"/>
    <m/>
    <s v="TIDAK"/>
    <x v="0"/>
    <m/>
    <x v="0"/>
    <n v="31167550"/>
    <n v="5446745"/>
  </r>
  <r>
    <x v="5"/>
    <s v="MXW060"/>
    <s v="New_Redep067 / DMT Guli-Guli"/>
    <s v="MXW060"/>
    <s v="New_Redep067 / DMT Guli-Guli"/>
    <n v="0"/>
    <s v="0.00%"/>
    <n v="0"/>
    <m/>
    <s v="TIDAK"/>
    <x v="1"/>
    <d v="2025-02-28T00:00:00"/>
    <x v="4"/>
    <n v="11774125"/>
    <n v="5446745"/>
  </r>
  <r>
    <x v="5"/>
    <s v="MSH085"/>
    <s v="Lahutuban Manipa"/>
    <s v="MSH085"/>
    <s v="Lahutuban Manipa"/>
    <n v="0.97499999999999998"/>
    <s v="65.78%"/>
    <n v="0.53759999999999997"/>
    <m/>
    <s v="TIDAK"/>
    <x v="0"/>
    <m/>
    <x v="0"/>
    <n v="31167550"/>
    <n v="5446745"/>
  </r>
  <r>
    <x v="5"/>
    <s v="MSH112"/>
    <s v="TBG Kiliwaru"/>
    <s v="MSH112"/>
    <s v="TBG Kiliwaru"/>
    <n v="0.97499999999999998"/>
    <s v="88.04%"/>
    <n v="0.77569999999999995"/>
    <m/>
    <s v="TIDAK"/>
    <x v="0"/>
    <m/>
    <x v="0"/>
    <n v="31167550"/>
    <n v="5446745"/>
  </r>
  <r>
    <x v="5"/>
    <s v="MSH521"/>
    <s v="Pulau Parang"/>
    <s v="MSH521"/>
    <s v="Pulau Parang"/>
    <n v="0.97499999999999998"/>
    <s v="97.44%"/>
    <n v="0.90720000000000001"/>
    <m/>
    <s v="TIDAK"/>
    <x v="0"/>
    <m/>
    <x v="0"/>
    <n v="31167550"/>
    <n v="5446745"/>
  </r>
  <r>
    <x v="5"/>
    <s v="NAB023"/>
    <s v="TBG Napan"/>
    <s v="NAB023"/>
    <s v="TBG Napan"/>
    <n v="0.97499999999999998"/>
    <s v="93.85%"/>
    <n v="0.87839999999999996"/>
    <m/>
    <s v="TIDAK"/>
    <x v="0"/>
    <m/>
    <x v="4"/>
    <n v="11774125"/>
    <n v="5446745"/>
  </r>
  <r>
    <x v="5"/>
    <s v="NAB024"/>
    <s v="TBG Topo"/>
    <s v="NAB024"/>
    <s v="TBG Topo"/>
    <n v="0.99"/>
    <s v="97.74%"/>
    <n v="0.95850000000000002"/>
    <m/>
    <s v="TIDAK"/>
    <x v="1"/>
    <d v="2025-02-28T00:00:00"/>
    <x v="4"/>
    <n v="11774125"/>
    <n v="5446745"/>
  </r>
  <r>
    <x v="5"/>
    <s v="NLA211"/>
    <s v="DMT Ilath Bual"/>
    <s v="NLA211"/>
    <s v="DMT Ilath Bual"/>
    <n v="0.97499999999999998"/>
    <s v="57.89%"/>
    <n v="0.66279999999999994"/>
    <m/>
    <s v="TIDAK"/>
    <x v="0"/>
    <m/>
    <x v="1"/>
    <n v="22548250"/>
    <n v="5446745"/>
  </r>
  <r>
    <x v="5"/>
    <s v="SMI128"/>
    <s v="Gesa Baru"/>
    <s v="SMI128"/>
    <s v="Gesa Baru"/>
    <n v="0.97499999999999998"/>
    <s v="56.83%"/>
    <n v="0.51239999999999997"/>
    <m/>
    <s v="TIDAK"/>
    <x v="0"/>
    <m/>
    <x v="4"/>
    <n v="11774125"/>
    <n v="5446745"/>
  </r>
  <r>
    <x v="5"/>
    <s v="SMI129"/>
    <s v="Teba"/>
    <s v="SMI129"/>
    <s v="Teba"/>
    <n v="0.97499999999999998"/>
    <s v="99.06%"/>
    <n v="0.98470000000000002"/>
    <m/>
    <s v="TIDAK"/>
    <x v="0"/>
    <m/>
    <x v="4"/>
    <n v="11774125"/>
    <n v="5446745"/>
  </r>
  <r>
    <x v="5"/>
    <s v="SMI131"/>
    <s v="Dabra"/>
    <s v="SMI131"/>
    <s v="Dabra"/>
    <n v="0.97499999999999998"/>
    <s v="53.62%"/>
    <n v="0.3649"/>
    <m/>
    <s v="TIDAK"/>
    <x v="0"/>
    <m/>
    <x v="1"/>
    <n v="22548250"/>
    <n v="5446745"/>
  </r>
  <r>
    <x v="5"/>
    <s v="SML112"/>
    <s v="TBG Romean"/>
    <s v="SML112"/>
    <s v="TBG Romean"/>
    <n v="0.97499999999999998"/>
    <s v="97.70%"/>
    <n v="0.96079999999999999"/>
    <m/>
    <s v="IYA"/>
    <x v="0"/>
    <m/>
    <x v="4"/>
    <n v="11774125"/>
    <n v="5446745"/>
  </r>
  <r>
    <x v="5"/>
    <s v="TIM065"/>
    <s v="DMT Mimika Tengah"/>
    <s v="TIM065"/>
    <s v="DMT Mimika Tengah"/>
    <n v="0.97499999999999998"/>
    <s v="76.04%"/>
    <n v="0.95679999999999998"/>
    <m/>
    <s v="TIDAK"/>
    <x v="0"/>
    <m/>
    <x v="1"/>
    <n v="22548250"/>
    <n v="5446745"/>
  </r>
  <r>
    <x v="5"/>
    <s v="TIM288"/>
    <s v="DMT Pantai Keakwa"/>
    <s v="TIM288"/>
    <s v="DMT Pantai Keakwa"/>
    <n v="0.97499999999999998"/>
    <s v="33.33%"/>
    <n v="0.43409999999999999"/>
    <m/>
    <s v="IYA"/>
    <x v="0"/>
    <m/>
    <x v="4"/>
    <n v="11774125"/>
    <n v="5446745"/>
  </r>
  <r>
    <x v="5"/>
    <s v="TMR005"/>
    <s v="DMT Miri Fr Combat New Waepo relok ke DMT Miri"/>
    <s v="TMR005"/>
    <s v="DMT Miri Fr Combat New Waepo relok ke DMT Miri"/>
    <n v="0.97499999999999998"/>
    <s v="99.44%"/>
    <n v="0.63790000000000002"/>
    <m/>
    <s v="TIDAK"/>
    <x v="0"/>
    <m/>
    <x v="0"/>
    <n v="31167550"/>
    <n v="5446745"/>
  </r>
  <r>
    <x v="5"/>
    <s v="TMR006"/>
    <s v="DMT Getantiri"/>
    <s v="TMR006"/>
    <s v="DMT Getantiri"/>
    <n v="0.99399999999999999"/>
    <s v="98.87%"/>
    <n v="0.98319999999999996"/>
    <m/>
    <s v="IYA"/>
    <x v="0"/>
    <m/>
    <x v="0"/>
    <n v="31167550"/>
    <n v="5446745"/>
  </r>
  <r>
    <x v="5"/>
    <s v="TMR058"/>
    <s v="CMI Getentiri Jair"/>
    <s v="TMR058"/>
    <s v="CMI Getentiri Jair"/>
    <n v="0.99"/>
    <s v="59.72%"/>
    <n v="0.80989999999999995"/>
    <n v="4500"/>
    <s v="TIDAK"/>
    <x v="1"/>
    <d v="2025-03-31T00:00:00"/>
    <x v="0"/>
    <n v="31167550"/>
    <n v="5446745"/>
  </r>
  <r>
    <x v="5"/>
    <s v="TUL019"/>
    <s v="Benjina Fr Wer Tamrian"/>
    <s v="TUL019"/>
    <s v="Benjina Fr Wer Tamrian"/>
    <n v="0.99"/>
    <s v="97.73%"/>
    <n v="0.86309999999999998"/>
    <n v="7500"/>
    <s v="IYA"/>
    <x v="0"/>
    <m/>
    <x v="3"/>
    <n v="56601550"/>
    <n v="5446745"/>
  </r>
  <r>
    <x v="5"/>
    <s v="TUL146"/>
    <s v="TBG Lamerang Wokam"/>
    <s v="TUL146"/>
    <s v="TBG Lamerang Wokam"/>
    <n v="0.99"/>
    <s v="91.25%"/>
    <n v="0.67290000000000005"/>
    <n v="4500"/>
    <s v="TIDAK"/>
    <x v="0"/>
    <m/>
    <x v="0"/>
    <n v="31167550"/>
    <n v="5446745"/>
  </r>
  <r>
    <x v="5"/>
    <s v="TUL163"/>
    <s v="TBG Dullah Laut"/>
    <s v="TUL163"/>
    <s v="TBG Dullah Laut"/>
    <n v="0.99"/>
    <s v="96.67%"/>
    <n v="0.94359999999999999"/>
    <m/>
    <s v="TIDAK"/>
    <x v="1"/>
    <d v="2025-01-31T00:00:00"/>
    <x v="1"/>
    <n v="22548250"/>
    <n v="5446745"/>
  </r>
  <r>
    <x v="5"/>
    <s v="TUL326"/>
    <s v="DMT Namara Aru"/>
    <s v="TUL326"/>
    <s v="DMT Namara Aru"/>
    <n v="0.97499999999999998"/>
    <s v="95.32%"/>
    <n v="0.85119999999999996"/>
    <n v="3000"/>
    <s v="TIDAK"/>
    <x v="0"/>
    <m/>
    <x v="1"/>
    <n v="22548250"/>
    <n v="5446745"/>
  </r>
  <r>
    <x v="5"/>
    <s v="TUL328"/>
    <s v="DMT Ngafan Besar"/>
    <s v="TUL328"/>
    <s v="DMT Ngafan Besar"/>
    <n v="0.97499999999999998"/>
    <s v="45.32%"/>
    <n v="0.56110000000000004"/>
    <n v="3000"/>
    <s v="TIDAK"/>
    <x v="0"/>
    <m/>
    <x v="1"/>
    <n v="22548250"/>
    <n v="5446745"/>
  </r>
  <r>
    <x v="6"/>
    <s v="BAU073"/>
    <s v="Protelindo Jaya Makmur Binongko"/>
    <s v="BAU073"/>
    <s v="Protelindo Jaya Makmur Binongko"/>
    <n v="0.99"/>
    <s v="93.13%"/>
    <n v="0.94289999999999996"/>
    <m/>
    <s v="TIDAK"/>
    <x v="1"/>
    <d v="2025-01-13T00:00:00"/>
    <x v="1"/>
    <n v="22548250"/>
    <n v="5446195.1936999997"/>
  </r>
  <r>
    <x v="6"/>
    <s v="COI346"/>
    <s v="Combat Pulau Satangnga Ex Protelindo Karanrang"/>
    <s v="COI346"/>
    <s v="Combat Pulau Satangnga Ex Protelindo Karanrang"/>
    <n v="0.97499999999999998"/>
    <n v="0.93930000000000002"/>
    <n v="0.93930000000000002"/>
    <m/>
    <s v="TIDAK"/>
    <x v="0"/>
    <m/>
    <x v="4"/>
    <n v="11774125"/>
    <n v="5446745"/>
  </r>
  <r>
    <x v="6"/>
    <s v="KDI049"/>
    <s v="DMT Harita Tanjung Karang"/>
    <s v="KDI049"/>
    <s v="DMT Harita Tanjung Karang"/>
    <n v="0.97499999999999998"/>
    <n v="0.76970000000000005"/>
    <n v="0.76970000000000005"/>
    <m/>
    <s v="IYA"/>
    <x v="0"/>
    <m/>
    <x v="1"/>
    <n v="22548250"/>
    <n v="5446745"/>
  </r>
  <r>
    <x v="6"/>
    <s v="KKA092"/>
    <s v="DMT Koreiha"/>
    <s v="KKA092"/>
    <s v="DMT Koreiha"/>
    <n v="0.99"/>
    <s v="92.07%"/>
    <n v="0.78190000000000004"/>
    <m/>
    <s v="IYA"/>
    <x v="0"/>
    <m/>
    <x v="0"/>
    <n v="31167550"/>
    <n v="5446745"/>
  </r>
  <r>
    <x v="6"/>
    <s v="LBA016"/>
    <s v="TBG Madopolo"/>
    <s v="LBA016"/>
    <s v="TBG Madopolo"/>
    <n v="0.99"/>
    <s v="96.40%"/>
    <n v="0.96250000000000002"/>
    <m/>
    <s v="TIDAK"/>
    <x v="0"/>
    <m/>
    <x v="3"/>
    <n v="56601550"/>
    <n v="5446745"/>
  </r>
  <r>
    <x v="6"/>
    <s v="LBA090"/>
    <s v="DMT Batang Lomang"/>
    <s v="LBA090"/>
    <s v="DMT Batang Lomang"/>
    <n v="0.99"/>
    <s v="86.07%"/>
    <n v="0.9859"/>
    <m/>
    <s v="TIDAK"/>
    <x v="0"/>
    <m/>
    <x v="1"/>
    <n v="22548250"/>
    <n v="5446745"/>
  </r>
  <r>
    <x v="6"/>
    <s v="LWK201"/>
    <s v="TBG Kabalutan"/>
    <s v="LWK201"/>
    <s v="TBG Kabalutan"/>
    <n v="0.97499999999999998"/>
    <n v="0"/>
    <n v="0"/>
    <m/>
    <s v="IYA"/>
    <x v="0"/>
    <m/>
    <x v="0"/>
    <n v="31167550"/>
    <n v="5446745"/>
  </r>
  <r>
    <x v="6"/>
    <s v="MDO614"/>
    <s v="Protelindo Bunken Tengah"/>
    <s v="MDO614"/>
    <s v="Protelindo Bunken Tengah"/>
    <e v="#N/A"/>
    <e v="#N/A"/>
    <e v="#N/A"/>
    <m/>
    <s v="TIDAK"/>
    <x v="1"/>
    <d v="2024-12-24T00:00:00"/>
    <x v="1"/>
    <n v="22548250"/>
    <n v="5446195.1936999997"/>
  </r>
  <r>
    <x v="6"/>
    <s v="MLE064"/>
    <s v="TBG Salu Boronan Saluputi"/>
    <s v="MLE064"/>
    <s v="TBG Salu Boronan Saluputi"/>
    <n v="0.97499999999999998"/>
    <n v="0.65839999999999999"/>
    <n v="0.65839999999999999"/>
    <m/>
    <s v="IYA"/>
    <x v="0"/>
    <m/>
    <x v="1"/>
    <n v="22548250"/>
    <n v="5446745"/>
  </r>
  <r>
    <x v="6"/>
    <s v="MLE066"/>
    <s v="Protelindo Sadan Balusu"/>
    <s v="MLE066"/>
    <s v="Protelindo Sadan Balusu"/>
    <n v="0.97499999999999998"/>
    <n v="0.79879999999999995"/>
    <n v="0.79879999999999995"/>
    <m/>
    <s v="TIDAK"/>
    <x v="0"/>
    <m/>
    <x v="1"/>
    <n v="22548250"/>
    <n v="5446745"/>
  </r>
  <r>
    <x v="6"/>
    <s v="MRW048"/>
    <s v="DMT Salenda"/>
    <s v="MRW048"/>
    <s v="DMT Salenda"/>
    <n v="0.97499999999999998"/>
    <s v="6.45%"/>
    <n v="0.5"/>
    <m/>
    <s v="IYA"/>
    <x v="0"/>
    <m/>
    <x v="2"/>
    <n v="38067700"/>
    <n v="5446745"/>
  </r>
  <r>
    <x v="6"/>
    <s v="MRW219"/>
    <s v="DMT Pulau Dua Darat"/>
    <s v="MRW219"/>
    <s v="DMT Pulau Dua Darat"/>
    <n v="0.97499999999999998"/>
    <n v="0.60660000000000003"/>
    <n v="0.60660000000000003"/>
    <m/>
    <s v="IYA"/>
    <x v="0"/>
    <m/>
    <x v="0"/>
    <n v="31167550"/>
    <n v="5446745"/>
  </r>
  <r>
    <x v="6"/>
    <s v="PKJ060"/>
    <s v="Protelindo Barang Caddi Kepulauan"/>
    <s v="PKJ060"/>
    <s v="Protelindo Barang Caddi Kepulauan"/>
    <n v="0.99"/>
    <n v="0.92100000000000004"/>
    <n v="0.92100000000000004"/>
    <m/>
    <s v="TIDAK"/>
    <x v="0"/>
    <m/>
    <x v="1"/>
    <n v="22548250"/>
    <n v="5446745"/>
  </r>
  <r>
    <x v="6"/>
    <s v="PSO032"/>
    <s v="DMT Mayoa"/>
    <s v="PSO032"/>
    <s v="DMT Mayoa"/>
    <n v="0.97499999999999998"/>
    <s v="36.75%"/>
    <n v="0.78410000000000002"/>
    <m/>
    <s v="IYA"/>
    <x v="0"/>
    <m/>
    <x v="1"/>
    <n v="22548250"/>
    <n v="5446745"/>
  </r>
  <r>
    <x v="6"/>
    <s v="PSO105"/>
    <s v="TBG SPS"/>
    <s v="PSO105"/>
    <s v="TBG SPS"/>
    <n v="0.99"/>
    <s v="78.56%"/>
    <n v="0.42670000000000002"/>
    <m/>
    <s v="IYA"/>
    <x v="0"/>
    <m/>
    <x v="0"/>
    <n v="31167550"/>
    <n v="5446745"/>
  </r>
  <r>
    <x v="6"/>
    <s v="RHA048"/>
    <s v="TBG Towea"/>
    <s v="RHA048"/>
    <s v="TBG Towea"/>
    <n v="0.99"/>
    <n v="0.91969999999999996"/>
    <n v="0.91969999999999996"/>
    <m/>
    <s v="IYA"/>
    <x v="0"/>
    <m/>
    <x v="0"/>
    <n v="31167550"/>
    <n v="5446745"/>
  </r>
  <r>
    <x v="6"/>
    <s v="RHA078"/>
    <s v="Prot. Pulau Malasoka"/>
    <s v="RHA078"/>
    <s v="Prot. Pulau Malasoka"/>
    <e v="#N/A"/>
    <e v="#N/A"/>
    <e v="#N/A"/>
    <m/>
    <s v="TIDAK"/>
    <x v="1"/>
    <d v="2024-12-24T00:00:00"/>
    <x v="1"/>
    <n v="22548250"/>
    <n v="5446195.1936999997"/>
  </r>
  <r>
    <x v="6"/>
    <s v="SAK023"/>
    <s v="DMT Labobo (old LWK088)"/>
    <s v="SAK023"/>
    <s v="DMT Labobo (old LWK088)"/>
    <n v="0.97499999999999998"/>
    <s v="100.00%"/>
    <n v="6.4500000000000002E-2"/>
    <m/>
    <s v="TIDAK"/>
    <x v="0"/>
    <m/>
    <x v="0"/>
    <n v="31167550"/>
    <n v="5446745"/>
  </r>
  <r>
    <x v="6"/>
    <s v="SAK028"/>
    <s v="TBG Bangkurung"/>
    <s v="SAK028"/>
    <s v="TBG Bangkurung"/>
    <n v="0.97499999999999998"/>
    <n v="0.63060000000000005"/>
    <n v="0.63060000000000005"/>
    <m/>
    <s v="TIDAK"/>
    <x v="1"/>
    <d v="2025-03-16T00:00:00"/>
    <x v="1"/>
    <n v="22548250"/>
    <n v="5446745"/>
  </r>
  <r>
    <x v="6"/>
    <s v="SLY023"/>
    <s v="TBG Manarai"/>
    <s v="SLY023"/>
    <s v="TBG Manarai"/>
    <n v="0.97499999999999998"/>
    <n v="0.99419999999999997"/>
    <n v="0.99419999999999997"/>
    <m/>
    <s v="IYA"/>
    <x v="0"/>
    <m/>
    <x v="4"/>
    <n v="11774125"/>
    <n v="5446745"/>
  </r>
  <r>
    <x v="6"/>
    <s v="SLY024"/>
    <s v="DMT Nyiur Indah Takabonerate"/>
    <s v="SLY024"/>
    <s v="DMT Nyiur Indah Takabonerate"/>
    <n v="0.97499999999999998"/>
    <s v="97.91%"/>
    <n v="0.998"/>
    <m/>
    <s v="IYA"/>
    <x v="0"/>
    <m/>
    <x v="0"/>
    <n v="31167550"/>
    <n v="5446745"/>
  </r>
  <r>
    <x v="6"/>
    <s v="SLY030"/>
    <s v="Protelindo Pasimamai"/>
    <s v="SLY030"/>
    <s v="Protelindo Pasimamai"/>
    <n v="0.99"/>
    <s v="91.76%"/>
    <n v="0.90749999999999997"/>
    <m/>
    <s v="TIDAK"/>
    <x v="0"/>
    <m/>
    <x v="0"/>
    <n v="31167550"/>
    <n v="5446745"/>
  </r>
  <r>
    <x v="6"/>
    <s v="SLY079"/>
    <s v="Rep Pasilambena Ex DMT Bayang"/>
    <s v="SLY079"/>
    <s v="Rep Pasilambena Ex DMT Bayang"/>
    <n v="0.97499999999999998"/>
    <n v="0.9919"/>
    <n v="0.9919"/>
    <m/>
    <s v="IYA"/>
    <x v="0"/>
    <m/>
    <x v="4"/>
    <n v="11774125"/>
    <n v="5446745"/>
  </r>
  <r>
    <x v="6"/>
    <s v="SLY080"/>
    <s v="Rep. Pasimarannu Ex TBG Bonegunu"/>
    <s v="SLY080"/>
    <s v="Rep. Pasimarannu Ex TBG Bonegunu"/>
    <n v="0.97499999999999998"/>
    <s v="97.31%"/>
    <n v="0.98609999999999998"/>
    <m/>
    <s v="IYA"/>
    <x v="0"/>
    <m/>
    <x v="1"/>
    <n v="22548250"/>
    <n v="5446745"/>
  </r>
  <r>
    <x v="6"/>
    <s v="SNN012"/>
    <s v="DMT Taliabu / DMT Pancuran Taliabu"/>
    <s v="SNN012"/>
    <s v="DMT Taliabu / DMT Pancuran Taliabu"/>
    <n v="0.97499999999999998"/>
    <n v="0.87949999999999995"/>
    <n v="0.87949999999999995"/>
    <m/>
    <s v="IYA"/>
    <x v="0"/>
    <m/>
    <x v="1"/>
    <n v="22548250"/>
    <n v="5446745"/>
  </r>
  <r>
    <x v="6"/>
    <s v="SNN013"/>
    <s v="DMT Holbota Taliabu"/>
    <s v="SNN013"/>
    <s v="DMT Holbota Taliabu"/>
    <n v="0.97499999999999998"/>
    <n v="0.78259999999999996"/>
    <n v="0.78259999999999996"/>
    <m/>
    <s v="TIDAK"/>
    <x v="1"/>
    <d v="2025-01-13T00:00:00"/>
    <x v="1"/>
    <n v="22548250"/>
    <n v="5446195.1936999997"/>
  </r>
  <r>
    <x v="6"/>
    <s v="SNN015"/>
    <s v="DMT Losseng Taliabu"/>
    <s v="SNN015"/>
    <s v="DMT Losseng Taliabu"/>
    <n v="0.97499999999999998"/>
    <n v="0.54710000000000003"/>
    <n v="0.54710000000000003"/>
    <m/>
    <s v="TIDAK"/>
    <x v="0"/>
    <m/>
    <x v="0"/>
    <n v="31167550"/>
    <n v="5446745"/>
  </r>
  <r>
    <x v="6"/>
    <s v="SNN016"/>
    <s v="DMT Buya Mangoli"/>
    <s v="SNN016"/>
    <s v="DMT Buya Mangoli"/>
    <n v="0.97499999999999998"/>
    <s v="3.23%"/>
    <n v="0.64349999999999996"/>
    <m/>
    <s v="TIDAK"/>
    <x v="0"/>
    <m/>
    <x v="0"/>
    <n v="31167550"/>
    <n v="5446745"/>
  </r>
  <r>
    <x v="6"/>
    <s v="TDE006"/>
    <s v="Rep. Weda"/>
    <s v="TDE006"/>
    <s v="Rep. Weda"/>
    <n v="0.97499999999999998"/>
    <n v="0.98570000000000002"/>
    <n v="0.98570000000000002"/>
    <m/>
    <s v="TIDAK"/>
    <x v="0"/>
    <m/>
    <x v="0"/>
    <n v="31167550"/>
    <n v="5446745"/>
  </r>
  <r>
    <x v="6"/>
    <s v="TDO142"/>
    <s v="Protelindo Kinahobutan"/>
    <s v="TDO142"/>
    <s v="Protelindo Kinahobutan"/>
    <n v="0.97499999999999998"/>
    <s v="83.82%"/>
    <n v="0.88200000000000001"/>
    <m/>
    <s v="TIDAK"/>
    <x v="0"/>
    <m/>
    <x v="1"/>
    <n v="22548250"/>
    <n v="5446745"/>
  </r>
  <r>
    <x v="6"/>
    <s v="THN024"/>
    <s v="DMT Sangir Talaud"/>
    <s v="THN024"/>
    <s v="DMT Sangir Talaud"/>
    <n v="0.97499999999999998"/>
    <s v="94.74%"/>
    <n v="0.94440000000000002"/>
    <m/>
    <s v="IYA"/>
    <x v="0"/>
    <m/>
    <x v="1"/>
    <n v="22548250"/>
    <n v="5446745"/>
  </r>
  <r>
    <x v="6"/>
    <s v="TKA034"/>
    <s v="DMT Tanakeke"/>
    <s v="TKA034"/>
    <s v="DMT Tanakeke"/>
    <n v="0.99"/>
    <n v="0.98080000000000001"/>
    <n v="0.98080000000000001"/>
    <m/>
    <s v="IYA"/>
    <x v="0"/>
    <m/>
    <x v="1"/>
    <n v="22548250"/>
    <n v="5446745"/>
  </r>
  <r>
    <x v="6"/>
    <s v="TLI008"/>
    <s v="Rep. Pasir Putih"/>
    <s v="TLI008"/>
    <s v="Rep. Pasir Putih"/>
    <n v="0.97499999999999998"/>
    <s v="99.95%"/>
    <n v="0.99919999999999998"/>
    <m/>
    <s v="TIDAK"/>
    <x v="0"/>
    <m/>
    <x v="0"/>
    <n v="31167550"/>
    <n v="5446745"/>
  </r>
  <r>
    <x v="6"/>
    <s v="UPX147"/>
    <s v="DMT Baranglompo Eks Tolala"/>
    <s v="UPX147"/>
    <s v="DMT Baranglompo Eks Tolala"/>
    <n v="0.99"/>
    <s v="93.03%"/>
    <n v="0.9113"/>
    <m/>
    <s v="TIDAK"/>
    <x v="0"/>
    <m/>
    <x v="0"/>
    <n v="31167550"/>
    <n v="5446745"/>
  </r>
  <r>
    <x v="6"/>
    <s v="WTG029"/>
    <s v="DMT Labae"/>
    <s v="WTG029"/>
    <s v="DMT Labae"/>
    <n v="0.97499999999999998"/>
    <n v="0.97989999999999999"/>
    <n v="0.97989999999999999"/>
    <m/>
    <s v="IYA"/>
    <x v="0"/>
    <m/>
    <x v="0"/>
    <n v="31167550"/>
    <n v="54467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A0A2B-D0A7-46F6-A539-71AFF234431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2" firstHeaderRow="1" firstDataRow="2" firstDataCol="1" rowPageCount="1" colPageCount="1"/>
  <pivotFields count="15">
    <pivotField axis="axisRow" showAll="0">
      <items count="8">
        <item x="1"/>
        <item x="0"/>
        <item x="3"/>
        <item x="2"/>
        <item x="4"/>
        <item x="5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axis="axisCol" showAll="0">
      <items count="6">
        <item x="4"/>
        <item x="1"/>
        <item x="0"/>
        <item x="2"/>
        <item x="3"/>
        <item t="default"/>
      </items>
    </pivotField>
    <pivotField showAll="0"/>
    <pivotField numFmtId="165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hier="-1"/>
  </pageFields>
  <dataFields count="1">
    <dataField name="Count of PO Site/Unit/SN Name" fld="2" subtotal="count" baseField="0" baseItem="0"/>
  </dataFields>
  <formats count="6">
    <format dxfId="5">
      <pivotArea outline="0" collapsedLevelsAreSubtotals="1" fieldPosition="0"/>
    </format>
    <format dxfId="4">
      <pivotArea dataOnly="0" labelOnly="1" fieldPosition="0">
        <references count="1">
          <reference field="12" count="0"/>
        </references>
      </pivotArea>
    </format>
    <format dxfId="3">
      <pivotArea dataOnly="0" labelOnly="1" grandCol="1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1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A395-F1E7-4461-AA0F-A60DA1573172}">
  <sheetPr codeName="Sheet1"/>
  <dimension ref="A1:G12"/>
  <sheetViews>
    <sheetView workbookViewId="0">
      <selection activeCell="J10" sqref="J10"/>
    </sheetView>
  </sheetViews>
  <sheetFormatPr defaultRowHeight="14.4"/>
  <cols>
    <col min="1" max="1" width="27.21875" bestFit="1" customWidth="1"/>
    <col min="2" max="2" width="15.6640625" bestFit="1" customWidth="1"/>
    <col min="3" max="6" width="4.77734375" bestFit="1" customWidth="1"/>
    <col min="7" max="7" width="10.33203125" bestFit="1" customWidth="1"/>
  </cols>
  <sheetData>
    <row r="1" spans="1:7">
      <c r="A1" s="27" t="s">
        <v>9</v>
      </c>
      <c r="B1" t="s">
        <v>416</v>
      </c>
    </row>
    <row r="3" spans="1:7">
      <c r="A3" s="27" t="s">
        <v>504</v>
      </c>
      <c r="B3" s="27" t="s">
        <v>503</v>
      </c>
    </row>
    <row r="4" spans="1:7">
      <c r="A4" s="27" t="s">
        <v>423</v>
      </c>
      <c r="B4" s="10">
        <v>1500</v>
      </c>
      <c r="C4" s="10">
        <v>3000</v>
      </c>
      <c r="D4" s="10">
        <v>4500</v>
      </c>
      <c r="E4" s="10">
        <v>6000</v>
      </c>
      <c r="F4" s="10">
        <v>7500</v>
      </c>
      <c r="G4" s="10" t="s">
        <v>424</v>
      </c>
    </row>
    <row r="5" spans="1:7">
      <c r="A5" s="28" t="s">
        <v>407</v>
      </c>
      <c r="B5" s="10"/>
      <c r="C5" s="10">
        <v>3</v>
      </c>
      <c r="D5" s="10">
        <v>9</v>
      </c>
      <c r="E5" s="10"/>
      <c r="F5" s="10"/>
      <c r="G5" s="10">
        <v>12</v>
      </c>
    </row>
    <row r="6" spans="1:7">
      <c r="A6" s="28" t="s">
        <v>406</v>
      </c>
      <c r="B6" s="10"/>
      <c r="C6" s="10">
        <v>2</v>
      </c>
      <c r="D6" s="10">
        <v>8</v>
      </c>
      <c r="E6" s="10">
        <v>7</v>
      </c>
      <c r="F6" s="10">
        <v>1</v>
      </c>
      <c r="G6" s="10">
        <v>18</v>
      </c>
    </row>
    <row r="7" spans="1:7">
      <c r="A7" s="28" t="s">
        <v>409</v>
      </c>
      <c r="B7" s="10">
        <v>1</v>
      </c>
      <c r="C7" s="10">
        <v>5</v>
      </c>
      <c r="D7" s="10"/>
      <c r="E7" s="10">
        <v>1</v>
      </c>
      <c r="F7" s="10"/>
      <c r="G7" s="10">
        <v>7</v>
      </c>
    </row>
    <row r="8" spans="1:7">
      <c r="A8" s="28" t="s">
        <v>408</v>
      </c>
      <c r="B8" s="10">
        <v>1</v>
      </c>
      <c r="C8" s="10">
        <v>5</v>
      </c>
      <c r="D8" s="10">
        <v>2</v>
      </c>
      <c r="E8" s="10">
        <v>1</v>
      </c>
      <c r="F8" s="10"/>
      <c r="G8" s="10">
        <v>9</v>
      </c>
    </row>
    <row r="9" spans="1:7">
      <c r="A9" s="28" t="s">
        <v>410</v>
      </c>
      <c r="B9" s="10"/>
      <c r="C9" s="10">
        <v>14</v>
      </c>
      <c r="D9" s="10">
        <v>26</v>
      </c>
      <c r="E9" s="10">
        <v>26</v>
      </c>
      <c r="F9" s="10">
        <v>4</v>
      </c>
      <c r="G9" s="10">
        <v>70</v>
      </c>
    </row>
    <row r="10" spans="1:7">
      <c r="A10" s="28" t="s">
        <v>411</v>
      </c>
      <c r="B10" s="10">
        <v>7</v>
      </c>
      <c r="C10" s="10">
        <v>10</v>
      </c>
      <c r="D10" s="10">
        <v>10</v>
      </c>
      <c r="E10" s="10">
        <v>1</v>
      </c>
      <c r="F10" s="10">
        <v>2</v>
      </c>
      <c r="G10" s="10">
        <v>30</v>
      </c>
    </row>
    <row r="11" spans="1:7">
      <c r="A11" s="28" t="s">
        <v>412</v>
      </c>
      <c r="B11" s="10">
        <v>3</v>
      </c>
      <c r="C11" s="10">
        <v>11</v>
      </c>
      <c r="D11" s="10">
        <v>14</v>
      </c>
      <c r="E11" s="10">
        <v>1</v>
      </c>
      <c r="F11" s="10">
        <v>1</v>
      </c>
      <c r="G11" s="10">
        <v>30</v>
      </c>
    </row>
    <row r="12" spans="1:7">
      <c r="A12" s="28" t="s">
        <v>424</v>
      </c>
      <c r="B12" s="10">
        <v>12</v>
      </c>
      <c r="C12" s="10">
        <v>50</v>
      </c>
      <c r="D12" s="10">
        <v>69</v>
      </c>
      <c r="E12" s="10">
        <v>37</v>
      </c>
      <c r="F12" s="10">
        <v>8</v>
      </c>
      <c r="G12" s="10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5FCC-7501-4DC6-9260-1D8A078A03FC}">
  <sheetPr codeName="Sheet2" filterMode="1"/>
  <dimension ref="A1:AH201"/>
  <sheetViews>
    <sheetView topLeftCell="C1" zoomScale="55" zoomScaleNormal="55" workbookViewId="0">
      <selection activeCell="F1" sqref="F1"/>
    </sheetView>
  </sheetViews>
  <sheetFormatPr defaultRowHeight="14.4"/>
  <cols>
    <col min="1" max="1" width="8.77734375" style="10"/>
    <col min="2" max="2" width="14.77734375" style="10" customWidth="1"/>
    <col min="3" max="3" width="23.44140625" style="10" bestFit="1" customWidth="1"/>
    <col min="4" max="4" width="25.21875" customWidth="1"/>
    <col min="5" max="5" width="12.77734375" customWidth="1"/>
    <col min="6" max="6" width="22.6640625" customWidth="1"/>
    <col min="7" max="9" width="22.6640625" style="57" customWidth="1"/>
    <col min="10" max="10" width="9.88671875" style="10" customWidth="1"/>
    <col min="11" max="11" width="22.6640625" style="10" customWidth="1"/>
    <col min="12" max="12" width="22.6640625" customWidth="1"/>
    <col min="13" max="13" width="20" bestFit="1" customWidth="1"/>
    <col min="14" max="14" width="14.77734375" bestFit="1" customWidth="1"/>
    <col min="15" max="15" width="20.88671875" bestFit="1" customWidth="1"/>
    <col min="16" max="16" width="21.21875" style="22" bestFit="1" customWidth="1"/>
    <col min="17" max="17" width="17.77734375" bestFit="1" customWidth="1"/>
    <col min="18" max="18" width="14.44140625" style="10" customWidth="1"/>
    <col min="19" max="19" width="19.5546875" style="22" bestFit="1" customWidth="1"/>
    <col min="20" max="20" width="17.33203125" style="22" bestFit="1" customWidth="1"/>
    <col min="21" max="21" width="19.21875" bestFit="1" customWidth="1"/>
    <col min="22" max="22" width="13.88671875" customWidth="1"/>
    <col min="23" max="23" width="13.77734375" bestFit="1" customWidth="1"/>
    <col min="24" max="24" width="11.21875" bestFit="1" customWidth="1"/>
    <col min="25" max="25" width="12.88671875" bestFit="1" customWidth="1"/>
    <col min="26" max="26" width="14.5546875" style="22" bestFit="1" customWidth="1"/>
    <col min="27" max="27" width="22.77734375" bestFit="1" customWidth="1"/>
    <col min="29" max="29" width="17.44140625" bestFit="1" customWidth="1"/>
    <col min="33" max="33" width="16.44140625" style="22" bestFit="1" customWidth="1"/>
    <col min="34" max="34" width="17.6640625" style="22" bestFit="1" customWidth="1"/>
  </cols>
  <sheetData>
    <row r="1" spans="1:34">
      <c r="C1" s="10">
        <f>SUBTOTAL(3,C3:C201)</f>
        <v>176</v>
      </c>
      <c r="H1" s="59">
        <f>M1-I1</f>
        <v>13938537505.5</v>
      </c>
      <c r="I1" s="22">
        <v>33156000</v>
      </c>
      <c r="J1" s="56"/>
      <c r="K1" s="56">
        <f>L1+M1</f>
        <v>17831197795.5</v>
      </c>
      <c r="L1" s="22">
        <f>P1*3</f>
        <v>3859504290</v>
      </c>
      <c r="M1" s="59">
        <f>N1*3</f>
        <v>13971693505.5</v>
      </c>
      <c r="N1" s="25">
        <f>O1*0.93</f>
        <v>4657231168.5</v>
      </c>
      <c r="O1" s="24">
        <f>SUBTOTAL(9,O3:O201)</f>
        <v>5007775450</v>
      </c>
      <c r="P1" s="24">
        <f>SUBTOTAL(9,P3:P201)</f>
        <v>1286501430</v>
      </c>
      <c r="Q1" s="24">
        <f>SUBTOTAL(9,Q3:Q201)</f>
        <v>6294276880</v>
      </c>
      <c r="R1" s="56"/>
      <c r="S1" s="24">
        <f>SUBTOTAL(9,S3:S201)</f>
        <v>18264410850</v>
      </c>
      <c r="T1" s="24">
        <f>SUBTOTAL(9,T3:T201)</f>
        <v>5594778030</v>
      </c>
      <c r="U1" s="24">
        <f>SUBTOTAL(9,U3:U201)</f>
        <v>23859188880</v>
      </c>
      <c r="V1" s="22">
        <f>T1*30%</f>
        <v>1678433409</v>
      </c>
      <c r="W1" s="24">
        <f>T1-V1</f>
        <v>3916344621</v>
      </c>
      <c r="Y1" s="24">
        <f>SUBTOTAL(9,Y3:Y201)</f>
        <v>433768411.25</v>
      </c>
      <c r="AA1" s="24">
        <f>SUBTOTAL(9,AA3:AA201)</f>
        <v>11807450334</v>
      </c>
      <c r="AB1" t="s">
        <v>507</v>
      </c>
      <c r="AC1" s="22">
        <v>2664178385.083199</v>
      </c>
    </row>
    <row r="2" spans="1:34" ht="28.8">
      <c r="A2" s="1" t="s">
        <v>0</v>
      </c>
      <c r="B2" s="1" t="s">
        <v>6</v>
      </c>
      <c r="C2" s="1" t="s">
        <v>2</v>
      </c>
      <c r="D2" s="1" t="s">
        <v>3</v>
      </c>
      <c r="E2" s="1" t="s">
        <v>4</v>
      </c>
      <c r="F2" s="1" t="s">
        <v>5</v>
      </c>
      <c r="G2" s="62" t="s">
        <v>509</v>
      </c>
      <c r="H2" s="62" t="s">
        <v>512</v>
      </c>
      <c r="I2" s="62" t="s">
        <v>511</v>
      </c>
      <c r="J2" s="1" t="s">
        <v>508</v>
      </c>
      <c r="K2" s="1" t="s">
        <v>419</v>
      </c>
      <c r="L2" s="1" t="s">
        <v>9</v>
      </c>
      <c r="M2" s="1" t="s">
        <v>414</v>
      </c>
      <c r="N2" s="1" t="s">
        <v>413</v>
      </c>
      <c r="O2" s="1" t="s">
        <v>7</v>
      </c>
      <c r="P2" s="21" t="s">
        <v>8</v>
      </c>
      <c r="Q2" s="1" t="s">
        <v>417</v>
      </c>
      <c r="R2" s="1" t="s">
        <v>418</v>
      </c>
      <c r="S2" s="21" t="s">
        <v>7</v>
      </c>
      <c r="T2" s="21" t="s">
        <v>8</v>
      </c>
      <c r="U2" s="21" t="s">
        <v>417</v>
      </c>
      <c r="V2" s="21" t="s">
        <v>501</v>
      </c>
      <c r="W2" s="58"/>
      <c r="X2" s="58"/>
      <c r="Y2" s="58"/>
      <c r="Z2" s="24" t="s">
        <v>502</v>
      </c>
      <c r="AA2" s="58" t="s">
        <v>417</v>
      </c>
      <c r="AB2" t="s">
        <v>505</v>
      </c>
      <c r="AC2" s="22">
        <v>4435442350</v>
      </c>
      <c r="AF2" t="s">
        <v>8</v>
      </c>
      <c r="AG2" s="22">
        <v>806118291</v>
      </c>
      <c r="AH2" s="22">
        <f>AG2*12</f>
        <v>9673419492</v>
      </c>
    </row>
    <row r="3" spans="1:34">
      <c r="A3" s="10">
        <v>1</v>
      </c>
      <c r="B3" s="8" t="s">
        <v>406</v>
      </c>
      <c r="C3" s="2" t="s">
        <v>10</v>
      </c>
      <c r="D3" s="3" t="s">
        <v>11</v>
      </c>
      <c r="E3" s="2" t="s">
        <v>10</v>
      </c>
      <c r="F3" s="3" t="s">
        <v>11</v>
      </c>
      <c r="G3" s="61">
        <v>0.99</v>
      </c>
      <c r="H3" s="61">
        <v>0.89239999999999997</v>
      </c>
      <c r="I3" s="61">
        <v>0.73709999999999998</v>
      </c>
      <c r="J3" s="6"/>
      <c r="K3" s="5" t="s">
        <v>420</v>
      </c>
      <c r="L3" t="s">
        <v>416</v>
      </c>
      <c r="N3">
        <v>4500</v>
      </c>
      <c r="O3" s="11">
        <v>22150000</v>
      </c>
      <c r="P3" s="22">
        <v>12198000</v>
      </c>
      <c r="Q3" s="20">
        <f>O3+P3</f>
        <v>34348000</v>
      </c>
      <c r="R3" s="10">
        <v>6</v>
      </c>
      <c r="S3" s="22">
        <f>O3*R3</f>
        <v>132900000</v>
      </c>
      <c r="T3" s="22">
        <f>P3*R3</f>
        <v>73188000</v>
      </c>
      <c r="U3" s="25">
        <f>S3+T3</f>
        <v>206088000</v>
      </c>
      <c r="Z3" t="e">
        <v>#N/A</v>
      </c>
      <c r="AF3" t="s">
        <v>679</v>
      </c>
      <c r="AG3" s="22">
        <v>4444061350</v>
      </c>
      <c r="AH3" s="22">
        <f>AG3</f>
        <v>4444061350</v>
      </c>
    </row>
    <row r="4" spans="1:34">
      <c r="A4" s="10">
        <f>A3+1</f>
        <v>2</v>
      </c>
      <c r="B4" s="8" t="s">
        <v>406</v>
      </c>
      <c r="C4" s="2" t="s">
        <v>12</v>
      </c>
      <c r="D4" s="3" t="s">
        <v>13</v>
      </c>
      <c r="E4" s="2" t="s">
        <v>12</v>
      </c>
      <c r="F4" s="3" t="s">
        <v>13</v>
      </c>
      <c r="G4" s="61">
        <v>0.97499999999999998</v>
      </c>
      <c r="H4" s="61" t="s">
        <v>513</v>
      </c>
      <c r="I4" s="61">
        <v>0.70250000000000001</v>
      </c>
      <c r="J4" s="6"/>
      <c r="K4" s="5" t="s">
        <v>422</v>
      </c>
      <c r="L4" t="s">
        <v>416</v>
      </c>
      <c r="N4">
        <v>3000</v>
      </c>
      <c r="O4" s="12">
        <v>17035000</v>
      </c>
      <c r="P4" s="22">
        <v>10757000</v>
      </c>
      <c r="Q4" s="20">
        <f t="shared" ref="Q4:Q67" si="0">O4+P4</f>
        <v>27792000</v>
      </c>
      <c r="R4" s="10">
        <v>6</v>
      </c>
      <c r="S4" s="22">
        <f t="shared" ref="S4:S67" si="1">O4*R4</f>
        <v>102210000</v>
      </c>
      <c r="T4" s="22">
        <f t="shared" ref="T4:T67" si="2">P4*R4</f>
        <v>64542000</v>
      </c>
      <c r="U4" s="25">
        <f t="shared" ref="U4:U67" si="3">S4+T4</f>
        <v>166752000</v>
      </c>
      <c r="Z4" t="e">
        <v>#N/A</v>
      </c>
      <c r="AG4" s="22" t="s">
        <v>680</v>
      </c>
      <c r="AH4" s="22">
        <f>AH2+AH3</f>
        <v>14117480842</v>
      </c>
    </row>
    <row r="5" spans="1:34">
      <c r="A5" s="10">
        <f t="shared" ref="A5:A68" si="4">A4+1</f>
        <v>3</v>
      </c>
      <c r="B5" s="8" t="s">
        <v>406</v>
      </c>
      <c r="C5" s="2" t="s">
        <v>14</v>
      </c>
      <c r="D5" s="3" t="s">
        <v>15</v>
      </c>
      <c r="E5" s="2" t="s">
        <v>14</v>
      </c>
      <c r="F5" s="3" t="s">
        <v>15</v>
      </c>
      <c r="G5" s="61">
        <v>0.99</v>
      </c>
      <c r="H5" s="61" t="s">
        <v>514</v>
      </c>
      <c r="I5" s="61">
        <v>0.89380000000000004</v>
      </c>
      <c r="J5" s="5">
        <v>6000</v>
      </c>
      <c r="K5" s="5" t="s">
        <v>420</v>
      </c>
      <c r="L5" t="s">
        <v>416</v>
      </c>
      <c r="N5">
        <f>J5</f>
        <v>6000</v>
      </c>
      <c r="O5" s="12">
        <v>33225000</v>
      </c>
      <c r="P5" s="22">
        <v>18312000</v>
      </c>
      <c r="Q5" s="20">
        <f t="shared" si="0"/>
        <v>51537000</v>
      </c>
      <c r="R5" s="10">
        <v>6</v>
      </c>
      <c r="S5" s="22">
        <f t="shared" si="1"/>
        <v>199350000</v>
      </c>
      <c r="T5" s="22">
        <f t="shared" si="2"/>
        <v>109872000</v>
      </c>
      <c r="U5" s="25">
        <f t="shared" si="3"/>
        <v>309222000</v>
      </c>
      <c r="W5" s="22">
        <v>34226020</v>
      </c>
      <c r="X5" s="25">
        <f>W5-P5</f>
        <v>15914020</v>
      </c>
      <c r="Z5" t="e">
        <v>#N/A</v>
      </c>
      <c r="AG5" s="22" t="s">
        <v>681</v>
      </c>
      <c r="AH5" s="22">
        <v>3431413550</v>
      </c>
    </row>
    <row r="6" spans="1:34">
      <c r="A6" s="10">
        <f t="shared" si="4"/>
        <v>4</v>
      </c>
      <c r="B6" s="8" t="s">
        <v>406</v>
      </c>
      <c r="C6" s="2" t="s">
        <v>16</v>
      </c>
      <c r="D6" s="3" t="s">
        <v>17</v>
      </c>
      <c r="E6" s="2" t="s">
        <v>16</v>
      </c>
      <c r="F6" s="3" t="s">
        <v>17</v>
      </c>
      <c r="G6" s="61">
        <v>0.97499999999999998</v>
      </c>
      <c r="H6" s="61" t="s">
        <v>515</v>
      </c>
      <c r="I6" s="61">
        <v>0.73050000000000004</v>
      </c>
      <c r="J6" s="6"/>
      <c r="K6" s="5" t="s">
        <v>422</v>
      </c>
      <c r="L6" t="s">
        <v>416</v>
      </c>
      <c r="N6">
        <v>3000</v>
      </c>
      <c r="O6" s="12">
        <v>17035000</v>
      </c>
      <c r="P6" s="22">
        <v>10757000</v>
      </c>
      <c r="Q6" s="20">
        <f t="shared" si="0"/>
        <v>27792000</v>
      </c>
      <c r="R6" s="10">
        <v>6</v>
      </c>
      <c r="S6" s="22">
        <f t="shared" si="1"/>
        <v>102210000</v>
      </c>
      <c r="T6" s="22">
        <f t="shared" si="2"/>
        <v>64542000</v>
      </c>
      <c r="U6" s="25">
        <f t="shared" si="3"/>
        <v>166752000</v>
      </c>
      <c r="Z6" t="e">
        <v>#N/A</v>
      </c>
      <c r="AH6" s="22">
        <f>AH4+AH5</f>
        <v>17548894392</v>
      </c>
    </row>
    <row r="7" spans="1:34">
      <c r="A7" s="10">
        <f t="shared" si="4"/>
        <v>5</v>
      </c>
      <c r="B7" s="8" t="s">
        <v>406</v>
      </c>
      <c r="C7" s="2" t="s">
        <v>18</v>
      </c>
      <c r="D7" s="3" t="s">
        <v>19</v>
      </c>
      <c r="E7" s="2" t="s">
        <v>18</v>
      </c>
      <c r="F7" s="3" t="s">
        <v>19</v>
      </c>
      <c r="G7" s="61">
        <v>0.99399999999999999</v>
      </c>
      <c r="H7" s="61" t="s">
        <v>516</v>
      </c>
      <c r="I7" s="61">
        <v>0.97489999999999999</v>
      </c>
      <c r="J7" s="5">
        <v>6000</v>
      </c>
      <c r="K7" s="5" t="s">
        <v>420</v>
      </c>
      <c r="L7" t="s">
        <v>416</v>
      </c>
      <c r="N7">
        <f>J7</f>
        <v>6000</v>
      </c>
      <c r="O7" s="12">
        <v>33225000</v>
      </c>
      <c r="P7" s="22">
        <v>18312000</v>
      </c>
      <c r="Q7" s="20">
        <f t="shared" si="0"/>
        <v>51537000</v>
      </c>
      <c r="R7" s="10">
        <v>6</v>
      </c>
      <c r="S7" s="22">
        <f t="shared" si="1"/>
        <v>199350000</v>
      </c>
      <c r="T7" s="22">
        <f t="shared" si="2"/>
        <v>109872000</v>
      </c>
      <c r="U7" s="25">
        <f t="shared" si="3"/>
        <v>309222000</v>
      </c>
      <c r="W7" s="22">
        <v>45792300</v>
      </c>
      <c r="X7" s="25">
        <f>W7-P7</f>
        <v>27480300</v>
      </c>
      <c r="Z7" t="e">
        <v>#N/A</v>
      </c>
    </row>
    <row r="8" spans="1:34">
      <c r="A8" s="10">
        <f t="shared" si="4"/>
        <v>6</v>
      </c>
      <c r="B8" s="8" t="s">
        <v>406</v>
      </c>
      <c r="C8" s="2" t="s">
        <v>20</v>
      </c>
      <c r="D8" s="3" t="s">
        <v>21</v>
      </c>
      <c r="E8" s="2" t="s">
        <v>20</v>
      </c>
      <c r="F8" s="3" t="s">
        <v>21</v>
      </c>
      <c r="G8" s="61">
        <v>0.99</v>
      </c>
      <c r="H8" s="61" t="s">
        <v>517</v>
      </c>
      <c r="I8" s="61">
        <v>0.97250000000000003</v>
      </c>
      <c r="J8" s="5">
        <v>6000</v>
      </c>
      <c r="K8" s="5" t="s">
        <v>422</v>
      </c>
      <c r="L8" t="s">
        <v>416</v>
      </c>
      <c r="N8">
        <f>J8</f>
        <v>6000</v>
      </c>
      <c r="O8" s="12">
        <v>33225000</v>
      </c>
      <c r="P8" s="22">
        <v>18312000</v>
      </c>
      <c r="Q8" s="20">
        <f t="shared" si="0"/>
        <v>51537000</v>
      </c>
      <c r="R8" s="10">
        <v>6</v>
      </c>
      <c r="S8" s="22">
        <f t="shared" si="1"/>
        <v>199350000</v>
      </c>
      <c r="T8" s="22">
        <f t="shared" si="2"/>
        <v>109872000</v>
      </c>
      <c r="U8" s="25">
        <f t="shared" si="3"/>
        <v>309222000</v>
      </c>
      <c r="W8" s="22">
        <v>45792300</v>
      </c>
      <c r="X8" s="25">
        <f>W8-P8</f>
        <v>27480300</v>
      </c>
      <c r="Z8" t="e">
        <v>#N/A</v>
      </c>
    </row>
    <row r="9" spans="1:34">
      <c r="A9" s="10">
        <f t="shared" si="4"/>
        <v>7</v>
      </c>
      <c r="B9" s="8" t="s">
        <v>406</v>
      </c>
      <c r="C9" s="2" t="s">
        <v>22</v>
      </c>
      <c r="D9" s="3" t="s">
        <v>23</v>
      </c>
      <c r="E9" s="2" t="s">
        <v>22</v>
      </c>
      <c r="F9" s="3" t="s">
        <v>23</v>
      </c>
      <c r="G9" s="61">
        <v>0.99</v>
      </c>
      <c r="H9" s="61" t="s">
        <v>518</v>
      </c>
      <c r="I9" s="61">
        <v>0.98640000000000005</v>
      </c>
      <c r="J9" s="5">
        <v>7500</v>
      </c>
      <c r="K9" s="5" t="s">
        <v>420</v>
      </c>
      <c r="L9" t="s">
        <v>416</v>
      </c>
      <c r="N9">
        <f>J9</f>
        <v>7500</v>
      </c>
      <c r="O9" s="12">
        <v>49837500</v>
      </c>
      <c r="P9" s="22">
        <v>27468000</v>
      </c>
      <c r="Q9" s="20">
        <f t="shared" si="0"/>
        <v>77305500</v>
      </c>
      <c r="R9" s="10">
        <v>6</v>
      </c>
      <c r="S9" s="22">
        <f t="shared" si="1"/>
        <v>299025000</v>
      </c>
      <c r="T9" s="22">
        <f t="shared" si="2"/>
        <v>164808000</v>
      </c>
      <c r="U9" s="25">
        <f t="shared" si="3"/>
        <v>463833000</v>
      </c>
      <c r="W9" s="22">
        <v>64326150</v>
      </c>
      <c r="X9" s="25">
        <f>W9-P9</f>
        <v>36858150</v>
      </c>
      <c r="Z9" t="e">
        <v>#N/A</v>
      </c>
    </row>
    <row r="10" spans="1:34">
      <c r="A10" s="10">
        <f t="shared" si="4"/>
        <v>8</v>
      </c>
      <c r="B10" s="8" t="s">
        <v>406</v>
      </c>
      <c r="C10" s="2" t="s">
        <v>24</v>
      </c>
      <c r="D10" s="3" t="s">
        <v>25</v>
      </c>
      <c r="E10" s="2" t="s">
        <v>24</v>
      </c>
      <c r="F10" s="3" t="s">
        <v>25</v>
      </c>
      <c r="G10" s="61">
        <v>0.99399999999999999</v>
      </c>
      <c r="H10" s="61" t="s">
        <v>519</v>
      </c>
      <c r="I10" s="61">
        <v>1</v>
      </c>
      <c r="J10" s="5">
        <v>6000</v>
      </c>
      <c r="K10" s="5" t="s">
        <v>422</v>
      </c>
      <c r="L10" t="s">
        <v>416</v>
      </c>
      <c r="N10">
        <f>J10</f>
        <v>6000</v>
      </c>
      <c r="O10" s="12">
        <v>33225000</v>
      </c>
      <c r="P10" s="22">
        <v>18312000</v>
      </c>
      <c r="Q10" s="20">
        <f t="shared" si="0"/>
        <v>51537000</v>
      </c>
      <c r="R10" s="10">
        <v>6</v>
      </c>
      <c r="S10" s="22">
        <f t="shared" si="1"/>
        <v>199350000</v>
      </c>
      <c r="T10" s="22">
        <f t="shared" si="2"/>
        <v>109872000</v>
      </c>
      <c r="U10" s="25">
        <f t="shared" si="3"/>
        <v>309222000</v>
      </c>
      <c r="W10" s="22">
        <v>45792300</v>
      </c>
      <c r="X10" s="25">
        <f>W10-P10</f>
        <v>27480300</v>
      </c>
      <c r="Z10" t="e">
        <v>#N/A</v>
      </c>
    </row>
    <row r="11" spans="1:34">
      <c r="A11" s="10">
        <f t="shared" si="4"/>
        <v>9</v>
      </c>
      <c r="B11" s="8" t="s">
        <v>406</v>
      </c>
      <c r="C11" s="2" t="s">
        <v>26</v>
      </c>
      <c r="D11" s="3" t="s">
        <v>27</v>
      </c>
      <c r="E11" s="2" t="s">
        <v>26</v>
      </c>
      <c r="F11" s="3" t="s">
        <v>27</v>
      </c>
      <c r="G11" s="61">
        <v>0.99399999999999999</v>
      </c>
      <c r="H11" s="61" t="s">
        <v>520</v>
      </c>
      <c r="I11" s="61">
        <v>0.99909999999999999</v>
      </c>
      <c r="J11" s="5">
        <v>6000</v>
      </c>
      <c r="K11" s="5" t="s">
        <v>420</v>
      </c>
      <c r="L11" t="s">
        <v>416</v>
      </c>
      <c r="N11">
        <f>J11</f>
        <v>6000</v>
      </c>
      <c r="O11" s="12">
        <v>33225000</v>
      </c>
      <c r="P11" s="22">
        <v>18312000</v>
      </c>
      <c r="Q11" s="20">
        <f t="shared" si="0"/>
        <v>51537000</v>
      </c>
      <c r="R11" s="10">
        <v>6</v>
      </c>
      <c r="S11" s="22">
        <f t="shared" si="1"/>
        <v>199350000</v>
      </c>
      <c r="T11" s="22">
        <f t="shared" si="2"/>
        <v>109872000</v>
      </c>
      <c r="U11" s="25">
        <f t="shared" si="3"/>
        <v>309222000</v>
      </c>
      <c r="W11" s="22">
        <v>45792300</v>
      </c>
      <c r="X11" s="25">
        <f>W11-P11</f>
        <v>27480300</v>
      </c>
      <c r="Z11" t="e">
        <v>#N/A</v>
      </c>
    </row>
    <row r="12" spans="1:34">
      <c r="A12" s="10">
        <f t="shared" si="4"/>
        <v>10</v>
      </c>
      <c r="B12" s="8" t="s">
        <v>406</v>
      </c>
      <c r="C12" s="2" t="s">
        <v>28</v>
      </c>
      <c r="D12" s="3" t="s">
        <v>29</v>
      </c>
      <c r="E12" s="2" t="s">
        <v>28</v>
      </c>
      <c r="F12" s="3" t="s">
        <v>29</v>
      </c>
      <c r="G12" s="61">
        <v>0.99</v>
      </c>
      <c r="H12" s="61" t="s">
        <v>521</v>
      </c>
      <c r="I12" s="61">
        <v>0.92049999999999998</v>
      </c>
      <c r="J12" s="6"/>
      <c r="K12" s="5" t="s">
        <v>420</v>
      </c>
      <c r="L12" t="s">
        <v>416</v>
      </c>
      <c r="N12">
        <v>4500</v>
      </c>
      <c r="O12" s="12">
        <v>22150000</v>
      </c>
      <c r="P12" s="22">
        <v>12198000</v>
      </c>
      <c r="Q12" s="20">
        <f t="shared" si="0"/>
        <v>34348000</v>
      </c>
      <c r="R12" s="10">
        <v>6</v>
      </c>
      <c r="S12" s="22">
        <f t="shared" si="1"/>
        <v>132900000</v>
      </c>
      <c r="T12" s="22">
        <f t="shared" si="2"/>
        <v>73188000</v>
      </c>
      <c r="U12" s="25">
        <f t="shared" si="3"/>
        <v>206088000</v>
      </c>
      <c r="Z12" t="e">
        <v>#N/A</v>
      </c>
    </row>
    <row r="13" spans="1:34">
      <c r="A13" s="10">
        <f t="shared" si="4"/>
        <v>11</v>
      </c>
      <c r="B13" s="8" t="s">
        <v>406</v>
      </c>
      <c r="C13" s="2" t="s">
        <v>30</v>
      </c>
      <c r="D13" s="3" t="s">
        <v>31</v>
      </c>
      <c r="E13" s="2" t="s">
        <v>30</v>
      </c>
      <c r="F13" s="3" t="s">
        <v>31</v>
      </c>
      <c r="G13" s="61">
        <v>0.99</v>
      </c>
      <c r="H13" s="61" t="s">
        <v>522</v>
      </c>
      <c r="I13" s="61">
        <v>0.90669999999999995</v>
      </c>
      <c r="J13" s="6"/>
      <c r="K13" s="5" t="s">
        <v>420</v>
      </c>
      <c r="L13" t="s">
        <v>416</v>
      </c>
      <c r="N13">
        <v>4500</v>
      </c>
      <c r="O13" s="12">
        <v>22150000</v>
      </c>
      <c r="P13" s="22">
        <v>12198000</v>
      </c>
      <c r="Q13" s="20">
        <f t="shared" si="0"/>
        <v>34348000</v>
      </c>
      <c r="R13" s="10">
        <v>6</v>
      </c>
      <c r="S13" s="22">
        <f t="shared" si="1"/>
        <v>132900000</v>
      </c>
      <c r="T13" s="22">
        <f t="shared" si="2"/>
        <v>73188000</v>
      </c>
      <c r="U13" s="25">
        <f t="shared" si="3"/>
        <v>206088000</v>
      </c>
      <c r="Z13" t="e">
        <v>#N/A</v>
      </c>
    </row>
    <row r="14" spans="1:34">
      <c r="A14" s="10">
        <f t="shared" si="4"/>
        <v>12</v>
      </c>
      <c r="B14" s="8" t="s">
        <v>406</v>
      </c>
      <c r="C14" s="2" t="s">
        <v>32</v>
      </c>
      <c r="D14" s="3" t="s">
        <v>33</v>
      </c>
      <c r="E14" s="2" t="s">
        <v>32</v>
      </c>
      <c r="F14" s="3" t="s">
        <v>33</v>
      </c>
      <c r="G14" s="61">
        <v>0.99</v>
      </c>
      <c r="H14" s="61" t="s">
        <v>523</v>
      </c>
      <c r="I14" s="61">
        <v>0.88590000000000002</v>
      </c>
      <c r="J14" s="6"/>
      <c r="K14" s="5" t="s">
        <v>420</v>
      </c>
      <c r="L14" t="s">
        <v>416</v>
      </c>
      <c r="N14">
        <v>4500</v>
      </c>
      <c r="O14" s="12">
        <v>22150000</v>
      </c>
      <c r="P14" s="22">
        <v>12198000</v>
      </c>
      <c r="Q14" s="20">
        <f t="shared" si="0"/>
        <v>34348000</v>
      </c>
      <c r="R14" s="10">
        <v>6</v>
      </c>
      <c r="S14" s="22">
        <f t="shared" si="1"/>
        <v>132900000</v>
      </c>
      <c r="T14" s="22">
        <f t="shared" si="2"/>
        <v>73188000</v>
      </c>
      <c r="U14" s="25">
        <f t="shared" si="3"/>
        <v>206088000</v>
      </c>
      <c r="Z14" t="e">
        <v>#N/A</v>
      </c>
    </row>
    <row r="15" spans="1:34">
      <c r="A15" s="10">
        <f t="shared" si="4"/>
        <v>13</v>
      </c>
      <c r="B15" s="8" t="s">
        <v>406</v>
      </c>
      <c r="C15" s="2" t="s">
        <v>34</v>
      </c>
      <c r="D15" s="3" t="s">
        <v>35</v>
      </c>
      <c r="E15" s="2" t="s">
        <v>34</v>
      </c>
      <c r="F15" s="3" t="s">
        <v>35</v>
      </c>
      <c r="G15" s="61">
        <v>0.99399999999999999</v>
      </c>
      <c r="H15" s="61" t="s">
        <v>524</v>
      </c>
      <c r="I15" s="61">
        <v>0.94299999999999995</v>
      </c>
      <c r="J15" s="6"/>
      <c r="K15" s="5" t="s">
        <v>422</v>
      </c>
      <c r="L15" t="s">
        <v>416</v>
      </c>
      <c r="N15">
        <v>4500</v>
      </c>
      <c r="O15" s="12">
        <v>22150000</v>
      </c>
      <c r="P15" s="22">
        <v>12198000</v>
      </c>
      <c r="Q15" s="20">
        <f t="shared" si="0"/>
        <v>34348000</v>
      </c>
      <c r="R15" s="10">
        <v>6</v>
      </c>
      <c r="S15" s="22">
        <f t="shared" si="1"/>
        <v>132900000</v>
      </c>
      <c r="T15" s="22">
        <f t="shared" si="2"/>
        <v>73188000</v>
      </c>
      <c r="U15" s="25">
        <f t="shared" si="3"/>
        <v>206088000</v>
      </c>
      <c r="Z15" t="e">
        <v>#N/A</v>
      </c>
    </row>
    <row r="16" spans="1:34">
      <c r="A16" s="10">
        <f t="shared" si="4"/>
        <v>14</v>
      </c>
      <c r="B16" s="8" t="s">
        <v>406</v>
      </c>
      <c r="C16" s="2" t="s">
        <v>36</v>
      </c>
      <c r="D16" s="3" t="s">
        <v>37</v>
      </c>
      <c r="E16" s="2" t="s">
        <v>36</v>
      </c>
      <c r="F16" s="3" t="s">
        <v>37</v>
      </c>
      <c r="G16" s="61">
        <v>0.99</v>
      </c>
      <c r="H16" s="61" t="s">
        <v>525</v>
      </c>
      <c r="I16" s="61">
        <v>0.93889999999999996</v>
      </c>
      <c r="J16" s="5">
        <v>6000</v>
      </c>
      <c r="K16" s="5" t="s">
        <v>420</v>
      </c>
      <c r="L16" t="s">
        <v>416</v>
      </c>
      <c r="N16">
        <f>J16</f>
        <v>6000</v>
      </c>
      <c r="O16" s="12">
        <v>33225000</v>
      </c>
      <c r="P16" s="22">
        <v>18312000</v>
      </c>
      <c r="Q16" s="20">
        <f t="shared" si="0"/>
        <v>51537000</v>
      </c>
      <c r="R16" s="10">
        <v>6</v>
      </c>
      <c r="S16" s="22">
        <f t="shared" si="1"/>
        <v>199350000</v>
      </c>
      <c r="T16" s="22">
        <f t="shared" si="2"/>
        <v>109872000</v>
      </c>
      <c r="U16" s="25">
        <f t="shared" si="3"/>
        <v>309222000</v>
      </c>
      <c r="W16" s="22">
        <v>34226020</v>
      </c>
      <c r="X16" s="25">
        <f>W16-P16</f>
        <v>15914020</v>
      </c>
      <c r="Z16" t="e">
        <v>#N/A</v>
      </c>
    </row>
    <row r="17" spans="1:26">
      <c r="A17" s="10">
        <f t="shared" si="4"/>
        <v>15</v>
      </c>
      <c r="B17" s="8" t="s">
        <v>406</v>
      </c>
      <c r="C17" s="2" t="s">
        <v>38</v>
      </c>
      <c r="D17" s="3" t="s">
        <v>39</v>
      </c>
      <c r="E17" s="2" t="s">
        <v>38</v>
      </c>
      <c r="F17" s="3" t="s">
        <v>39</v>
      </c>
      <c r="G17" s="61">
        <v>0.97499999999999998</v>
      </c>
      <c r="H17" s="61" t="s">
        <v>526</v>
      </c>
      <c r="I17" s="61">
        <v>1</v>
      </c>
      <c r="J17" s="6"/>
      <c r="K17" s="5" t="s">
        <v>420</v>
      </c>
      <c r="L17" t="s">
        <v>416</v>
      </c>
      <c r="N17">
        <v>4500</v>
      </c>
      <c r="O17" s="12">
        <v>22150000</v>
      </c>
      <c r="P17" s="22">
        <v>12198000</v>
      </c>
      <c r="Q17" s="20">
        <f t="shared" si="0"/>
        <v>34348000</v>
      </c>
      <c r="R17" s="10">
        <v>6</v>
      </c>
      <c r="S17" s="22">
        <f t="shared" si="1"/>
        <v>132900000</v>
      </c>
      <c r="T17" s="22">
        <f t="shared" si="2"/>
        <v>73188000</v>
      </c>
      <c r="U17" s="25">
        <f t="shared" si="3"/>
        <v>206088000</v>
      </c>
      <c r="Z17" t="e">
        <v>#N/A</v>
      </c>
    </row>
    <row r="18" spans="1:26" ht="28.8">
      <c r="A18" s="10">
        <f t="shared" si="4"/>
        <v>16</v>
      </c>
      <c r="B18" s="8" t="s">
        <v>406</v>
      </c>
      <c r="C18" s="2" t="s">
        <v>40</v>
      </c>
      <c r="D18" s="3" t="s">
        <v>41</v>
      </c>
      <c r="E18" s="2" t="s">
        <v>40</v>
      </c>
      <c r="F18" s="3" t="s">
        <v>41</v>
      </c>
      <c r="G18" s="61">
        <v>0.97499999999999998</v>
      </c>
      <c r="H18" s="61" t="s">
        <v>527</v>
      </c>
      <c r="I18" s="61">
        <v>0.99460000000000004</v>
      </c>
      <c r="J18" s="6"/>
      <c r="K18" s="5" t="s">
        <v>422</v>
      </c>
      <c r="L18" t="s">
        <v>416</v>
      </c>
      <c r="N18">
        <v>4500</v>
      </c>
      <c r="O18" s="12">
        <v>22150000</v>
      </c>
      <c r="P18" s="22">
        <v>12198000</v>
      </c>
      <c r="Q18" s="20">
        <f t="shared" si="0"/>
        <v>34348000</v>
      </c>
      <c r="R18" s="10">
        <v>6</v>
      </c>
      <c r="S18" s="22">
        <f t="shared" si="1"/>
        <v>132900000</v>
      </c>
      <c r="T18" s="22">
        <f t="shared" si="2"/>
        <v>73188000</v>
      </c>
      <c r="U18" s="25">
        <f t="shared" si="3"/>
        <v>206088000</v>
      </c>
      <c r="Z18" t="e">
        <v>#N/A</v>
      </c>
    </row>
    <row r="19" spans="1:26">
      <c r="A19" s="10">
        <f t="shared" si="4"/>
        <v>17</v>
      </c>
      <c r="B19" s="8" t="s">
        <v>406</v>
      </c>
      <c r="C19" s="2" t="s">
        <v>42</v>
      </c>
      <c r="D19" s="3" t="s">
        <v>43</v>
      </c>
      <c r="E19" s="2" t="s">
        <v>42</v>
      </c>
      <c r="F19" s="3" t="s">
        <v>43</v>
      </c>
      <c r="G19" s="61">
        <v>0.99</v>
      </c>
      <c r="H19" s="61" t="s">
        <v>528</v>
      </c>
      <c r="I19" s="61">
        <v>0.99380000000000002</v>
      </c>
      <c r="J19" s="5">
        <v>6000</v>
      </c>
      <c r="K19" s="5" t="s">
        <v>420</v>
      </c>
      <c r="L19" t="s">
        <v>416</v>
      </c>
      <c r="N19">
        <f>J19</f>
        <v>6000</v>
      </c>
      <c r="O19" s="12">
        <v>33225000</v>
      </c>
      <c r="P19" s="22">
        <v>18312000</v>
      </c>
      <c r="Q19" s="20">
        <f t="shared" si="0"/>
        <v>51537000</v>
      </c>
      <c r="R19" s="10">
        <v>6</v>
      </c>
      <c r="S19" s="22">
        <f t="shared" si="1"/>
        <v>199350000</v>
      </c>
      <c r="T19" s="22">
        <f t="shared" si="2"/>
        <v>109872000</v>
      </c>
      <c r="U19" s="25">
        <f t="shared" si="3"/>
        <v>309222000</v>
      </c>
      <c r="W19" s="22">
        <v>45792300</v>
      </c>
      <c r="X19" s="25">
        <f>W19-P19</f>
        <v>27480300</v>
      </c>
      <c r="Z19" t="e">
        <v>#N/A</v>
      </c>
    </row>
    <row r="20" spans="1:26">
      <c r="A20" s="10">
        <f t="shared" si="4"/>
        <v>18</v>
      </c>
      <c r="B20" s="8" t="s">
        <v>406</v>
      </c>
      <c r="C20" s="2" t="s">
        <v>44</v>
      </c>
      <c r="D20" s="3" t="s">
        <v>45</v>
      </c>
      <c r="E20" s="2" t="s">
        <v>44</v>
      </c>
      <c r="F20" s="3" t="s">
        <v>45</v>
      </c>
      <c r="G20" s="61">
        <v>0.99</v>
      </c>
      <c r="H20" s="61" t="s">
        <v>529</v>
      </c>
      <c r="I20" s="61">
        <v>0.98760000000000003</v>
      </c>
      <c r="J20" s="6"/>
      <c r="K20" s="5" t="s">
        <v>420</v>
      </c>
      <c r="L20" t="s">
        <v>416</v>
      </c>
      <c r="N20">
        <v>4500</v>
      </c>
      <c r="O20" s="12">
        <v>22150000</v>
      </c>
      <c r="P20" s="22">
        <v>12198000</v>
      </c>
      <c r="Q20" s="20">
        <f t="shared" si="0"/>
        <v>34348000</v>
      </c>
      <c r="R20" s="10">
        <v>6</v>
      </c>
      <c r="S20" s="22">
        <f t="shared" si="1"/>
        <v>132900000</v>
      </c>
      <c r="T20" s="22">
        <f t="shared" si="2"/>
        <v>73188000</v>
      </c>
      <c r="U20" s="25">
        <f t="shared" si="3"/>
        <v>206088000</v>
      </c>
      <c r="Z20" t="e">
        <v>#N/A</v>
      </c>
    </row>
    <row r="21" spans="1:26">
      <c r="A21" s="10">
        <f t="shared" si="4"/>
        <v>19</v>
      </c>
      <c r="B21" s="8" t="s">
        <v>407</v>
      </c>
      <c r="C21" s="2" t="s">
        <v>46</v>
      </c>
      <c r="D21" s="3" t="s">
        <v>47</v>
      </c>
      <c r="E21" s="2" t="s">
        <v>46</v>
      </c>
      <c r="F21" s="3" t="s">
        <v>47</v>
      </c>
      <c r="G21" s="61">
        <v>0.99</v>
      </c>
      <c r="H21" s="61" t="s">
        <v>530</v>
      </c>
      <c r="I21" s="61">
        <v>0.91339999999999999</v>
      </c>
      <c r="J21" s="6"/>
      <c r="K21" s="5" t="s">
        <v>422</v>
      </c>
      <c r="L21" t="s">
        <v>416</v>
      </c>
      <c r="N21">
        <v>4500</v>
      </c>
      <c r="O21" s="11">
        <v>20985000</v>
      </c>
      <c r="P21" s="22">
        <v>11915640</v>
      </c>
      <c r="Q21" s="20">
        <f t="shared" si="0"/>
        <v>32900640</v>
      </c>
      <c r="R21" s="10">
        <v>6</v>
      </c>
      <c r="S21" s="22">
        <f t="shared" si="1"/>
        <v>125910000</v>
      </c>
      <c r="T21" s="22">
        <f t="shared" si="2"/>
        <v>71493840</v>
      </c>
      <c r="U21" s="25">
        <f t="shared" si="3"/>
        <v>197403840</v>
      </c>
      <c r="Z21" t="e">
        <v>#N/A</v>
      </c>
    </row>
    <row r="22" spans="1:26">
      <c r="A22" s="10">
        <f t="shared" si="4"/>
        <v>20</v>
      </c>
      <c r="B22" s="8" t="s">
        <v>407</v>
      </c>
      <c r="C22" s="2" t="s">
        <v>48</v>
      </c>
      <c r="D22" s="3" t="s">
        <v>49</v>
      </c>
      <c r="E22" s="2" t="s">
        <v>48</v>
      </c>
      <c r="F22" s="3" t="s">
        <v>49</v>
      </c>
      <c r="G22" s="61">
        <v>0.97499999999999998</v>
      </c>
      <c r="H22" s="61" t="s">
        <v>531</v>
      </c>
      <c r="I22" s="61">
        <v>0.99850000000000005</v>
      </c>
      <c r="J22" s="6"/>
      <c r="K22" s="5" t="s">
        <v>422</v>
      </c>
      <c r="L22" t="s">
        <v>416</v>
      </c>
      <c r="N22">
        <v>3000</v>
      </c>
      <c r="O22" s="13">
        <v>15870000</v>
      </c>
      <c r="P22" s="22">
        <v>10508850</v>
      </c>
      <c r="Q22" s="20">
        <f t="shared" si="0"/>
        <v>26378850</v>
      </c>
      <c r="R22" s="10">
        <v>6</v>
      </c>
      <c r="S22" s="22">
        <f t="shared" si="1"/>
        <v>95220000</v>
      </c>
      <c r="T22" s="22">
        <f t="shared" si="2"/>
        <v>63053100</v>
      </c>
      <c r="U22" s="25">
        <f t="shared" si="3"/>
        <v>158273100</v>
      </c>
      <c r="Z22" t="e">
        <v>#N/A</v>
      </c>
    </row>
    <row r="23" spans="1:26">
      <c r="A23" s="10">
        <f t="shared" si="4"/>
        <v>21</v>
      </c>
      <c r="B23" s="8" t="s">
        <v>407</v>
      </c>
      <c r="C23" s="2" t="s">
        <v>50</v>
      </c>
      <c r="D23" s="3" t="s">
        <v>51</v>
      </c>
      <c r="E23" s="2" t="s">
        <v>50</v>
      </c>
      <c r="F23" s="3" t="s">
        <v>51</v>
      </c>
      <c r="G23" s="61">
        <v>0.97499999999999998</v>
      </c>
      <c r="H23" s="61" t="s">
        <v>532</v>
      </c>
      <c r="I23" s="61">
        <v>0.87960000000000005</v>
      </c>
      <c r="J23" s="6"/>
      <c r="K23" s="5" t="s">
        <v>422</v>
      </c>
      <c r="L23" t="s">
        <v>416</v>
      </c>
      <c r="N23">
        <v>4500</v>
      </c>
      <c r="O23" s="11">
        <v>20985000</v>
      </c>
      <c r="P23" s="22">
        <v>11915640</v>
      </c>
      <c r="Q23" s="20">
        <f t="shared" si="0"/>
        <v>32900640</v>
      </c>
      <c r="R23" s="10">
        <v>6</v>
      </c>
      <c r="S23" s="22">
        <f t="shared" si="1"/>
        <v>125910000</v>
      </c>
      <c r="T23" s="22">
        <f t="shared" si="2"/>
        <v>71493840</v>
      </c>
      <c r="U23" s="25">
        <f t="shared" si="3"/>
        <v>197403840</v>
      </c>
      <c r="Z23" t="e">
        <v>#N/A</v>
      </c>
    </row>
    <row r="24" spans="1:26">
      <c r="A24" s="10">
        <f t="shared" si="4"/>
        <v>22</v>
      </c>
      <c r="B24" s="8" t="s">
        <v>407</v>
      </c>
      <c r="C24" s="2" t="s">
        <v>52</v>
      </c>
      <c r="D24" s="3" t="s">
        <v>53</v>
      </c>
      <c r="E24" s="2" t="s">
        <v>52</v>
      </c>
      <c r="F24" s="3" t="s">
        <v>53</v>
      </c>
      <c r="G24" s="61">
        <v>0.99</v>
      </c>
      <c r="H24" s="61" t="s">
        <v>533</v>
      </c>
      <c r="I24" s="61">
        <v>0.89059999999999995</v>
      </c>
      <c r="J24" s="6"/>
      <c r="K24" s="5" t="s">
        <v>420</v>
      </c>
      <c r="L24" t="s">
        <v>416</v>
      </c>
      <c r="N24">
        <v>4500</v>
      </c>
      <c r="O24" s="11">
        <v>20985000</v>
      </c>
      <c r="P24" s="22">
        <v>11915640</v>
      </c>
      <c r="Q24" s="20">
        <f t="shared" si="0"/>
        <v>32900640</v>
      </c>
      <c r="R24" s="10">
        <v>6</v>
      </c>
      <c r="S24" s="22">
        <f t="shared" si="1"/>
        <v>125910000</v>
      </c>
      <c r="T24" s="22">
        <f t="shared" si="2"/>
        <v>71493840</v>
      </c>
      <c r="U24" s="25">
        <f t="shared" si="3"/>
        <v>197403840</v>
      </c>
      <c r="Z24" t="e">
        <v>#N/A</v>
      </c>
    </row>
    <row r="25" spans="1:26">
      <c r="A25" s="10">
        <f t="shared" si="4"/>
        <v>23</v>
      </c>
      <c r="B25" s="8" t="s">
        <v>407</v>
      </c>
      <c r="C25" s="2" t="s">
        <v>54</v>
      </c>
      <c r="D25" s="3" t="s">
        <v>55</v>
      </c>
      <c r="E25" s="2" t="s">
        <v>54</v>
      </c>
      <c r="F25" s="3" t="s">
        <v>55</v>
      </c>
      <c r="G25" s="61">
        <v>0.97499999999999998</v>
      </c>
      <c r="H25" s="61" t="s">
        <v>534</v>
      </c>
      <c r="I25" s="61">
        <v>0.96509999999999996</v>
      </c>
      <c r="J25" s="6"/>
      <c r="K25" s="5" t="s">
        <v>420</v>
      </c>
      <c r="L25" t="s">
        <v>416</v>
      </c>
      <c r="N25">
        <v>3000</v>
      </c>
      <c r="O25" s="13">
        <v>15870000</v>
      </c>
      <c r="P25" s="22">
        <v>10508850</v>
      </c>
      <c r="Q25" s="20">
        <f t="shared" si="0"/>
        <v>26378850</v>
      </c>
      <c r="R25" s="10">
        <v>6</v>
      </c>
      <c r="S25" s="22">
        <f t="shared" si="1"/>
        <v>95220000</v>
      </c>
      <c r="T25" s="22">
        <f t="shared" si="2"/>
        <v>63053100</v>
      </c>
      <c r="U25" s="25">
        <f t="shared" si="3"/>
        <v>158273100</v>
      </c>
      <c r="Z25" t="e">
        <v>#N/A</v>
      </c>
    </row>
    <row r="26" spans="1:26">
      <c r="A26" s="10">
        <f t="shared" si="4"/>
        <v>24</v>
      </c>
      <c r="B26" s="8" t="s">
        <v>407</v>
      </c>
      <c r="C26" s="2" t="s">
        <v>56</v>
      </c>
      <c r="D26" s="3" t="s">
        <v>57</v>
      </c>
      <c r="E26" s="2" t="s">
        <v>56</v>
      </c>
      <c r="F26" s="3" t="s">
        <v>57</v>
      </c>
      <c r="G26" s="61">
        <v>0.99</v>
      </c>
      <c r="H26" s="61" t="s">
        <v>535</v>
      </c>
      <c r="I26" s="61">
        <v>0.95089999999999997</v>
      </c>
      <c r="J26" s="6"/>
      <c r="K26" s="5" t="s">
        <v>420</v>
      </c>
      <c r="L26" t="s">
        <v>416</v>
      </c>
      <c r="N26">
        <v>4500</v>
      </c>
      <c r="O26" s="11">
        <v>20985000</v>
      </c>
      <c r="P26" s="22">
        <v>11915640</v>
      </c>
      <c r="Q26" s="20">
        <f t="shared" si="0"/>
        <v>32900640</v>
      </c>
      <c r="R26" s="10">
        <v>6</v>
      </c>
      <c r="S26" s="22">
        <f t="shared" si="1"/>
        <v>125910000</v>
      </c>
      <c r="T26" s="22">
        <f t="shared" si="2"/>
        <v>71493840</v>
      </c>
      <c r="U26" s="25">
        <f t="shared" si="3"/>
        <v>197403840</v>
      </c>
      <c r="Z26" t="e">
        <v>#N/A</v>
      </c>
    </row>
    <row r="27" spans="1:26" ht="28.8">
      <c r="A27" s="10">
        <f t="shared" si="4"/>
        <v>25</v>
      </c>
      <c r="B27" s="8" t="s">
        <v>407</v>
      </c>
      <c r="C27" s="2" t="s">
        <v>58</v>
      </c>
      <c r="D27" s="3" t="s">
        <v>59</v>
      </c>
      <c r="E27" s="2" t="s">
        <v>58</v>
      </c>
      <c r="F27" s="3" t="s">
        <v>59</v>
      </c>
      <c r="G27" s="61">
        <v>0.97499999999999998</v>
      </c>
      <c r="H27" s="61" t="s">
        <v>536</v>
      </c>
      <c r="I27" s="61">
        <v>0.94159999999999999</v>
      </c>
      <c r="J27" s="6"/>
      <c r="K27" s="5" t="s">
        <v>420</v>
      </c>
      <c r="L27" t="s">
        <v>416</v>
      </c>
      <c r="N27">
        <v>3000</v>
      </c>
      <c r="O27" s="13">
        <v>15870000</v>
      </c>
      <c r="P27" s="22">
        <v>10508850</v>
      </c>
      <c r="Q27" s="20">
        <f t="shared" si="0"/>
        <v>26378850</v>
      </c>
      <c r="R27" s="10">
        <v>6</v>
      </c>
      <c r="S27" s="22">
        <f t="shared" si="1"/>
        <v>95220000</v>
      </c>
      <c r="T27" s="22">
        <f t="shared" si="2"/>
        <v>63053100</v>
      </c>
      <c r="U27" s="25">
        <f t="shared" si="3"/>
        <v>158273100</v>
      </c>
      <c r="Z27" t="e">
        <v>#N/A</v>
      </c>
    </row>
    <row r="28" spans="1:26">
      <c r="A28" s="10">
        <f t="shared" si="4"/>
        <v>26</v>
      </c>
      <c r="B28" s="8" t="s">
        <v>407</v>
      </c>
      <c r="C28" s="2" t="s">
        <v>60</v>
      </c>
      <c r="D28" s="3" t="s">
        <v>61</v>
      </c>
      <c r="E28" s="2" t="s">
        <v>60</v>
      </c>
      <c r="F28" s="3" t="s">
        <v>61</v>
      </c>
      <c r="G28" s="61">
        <v>0.97499999999999998</v>
      </c>
      <c r="H28" s="61" t="s">
        <v>537</v>
      </c>
      <c r="I28" s="61">
        <v>0.86329999999999996</v>
      </c>
      <c r="J28" s="6"/>
      <c r="K28" s="5" t="s">
        <v>422</v>
      </c>
      <c r="L28" t="s">
        <v>416</v>
      </c>
      <c r="N28">
        <v>4500</v>
      </c>
      <c r="O28" s="11">
        <v>20985000</v>
      </c>
      <c r="P28" s="22">
        <v>11915640</v>
      </c>
      <c r="Q28" s="20">
        <f t="shared" si="0"/>
        <v>32900640</v>
      </c>
      <c r="R28" s="10">
        <v>6</v>
      </c>
      <c r="S28" s="22">
        <f t="shared" si="1"/>
        <v>125910000</v>
      </c>
      <c r="T28" s="22">
        <f t="shared" si="2"/>
        <v>71493840</v>
      </c>
      <c r="U28" s="25">
        <f t="shared" si="3"/>
        <v>197403840</v>
      </c>
      <c r="Z28" t="e">
        <v>#N/A</v>
      </c>
    </row>
    <row r="29" spans="1:26">
      <c r="A29" s="10">
        <f t="shared" si="4"/>
        <v>27</v>
      </c>
      <c r="B29" s="8" t="s">
        <v>407</v>
      </c>
      <c r="C29" s="2" t="s">
        <v>62</v>
      </c>
      <c r="D29" s="3" t="s">
        <v>63</v>
      </c>
      <c r="E29" s="2" t="s">
        <v>62</v>
      </c>
      <c r="F29" s="3" t="s">
        <v>63</v>
      </c>
      <c r="G29" s="61">
        <v>0.99</v>
      </c>
      <c r="H29" s="61" t="s">
        <v>538</v>
      </c>
      <c r="I29" s="61">
        <v>0.96930000000000005</v>
      </c>
      <c r="J29" s="6"/>
      <c r="K29" s="5" t="s">
        <v>422</v>
      </c>
      <c r="L29" t="s">
        <v>416</v>
      </c>
      <c r="N29">
        <v>4500</v>
      </c>
      <c r="O29" s="11">
        <v>20985000</v>
      </c>
      <c r="P29" s="22">
        <v>11915640</v>
      </c>
      <c r="Q29" s="20">
        <f t="shared" si="0"/>
        <v>32900640</v>
      </c>
      <c r="R29" s="10">
        <v>6</v>
      </c>
      <c r="S29" s="22">
        <f t="shared" si="1"/>
        <v>125910000</v>
      </c>
      <c r="T29" s="22">
        <f t="shared" si="2"/>
        <v>71493840</v>
      </c>
      <c r="U29" s="25">
        <f t="shared" si="3"/>
        <v>197403840</v>
      </c>
      <c r="Z29" t="e">
        <v>#N/A</v>
      </c>
    </row>
    <row r="30" spans="1:26" ht="28.8">
      <c r="A30" s="10">
        <f t="shared" si="4"/>
        <v>28</v>
      </c>
      <c r="B30" s="8" t="s">
        <v>407</v>
      </c>
      <c r="C30" s="2" t="s">
        <v>64</v>
      </c>
      <c r="D30" s="3" t="s">
        <v>65</v>
      </c>
      <c r="E30" s="2" t="s">
        <v>64</v>
      </c>
      <c r="F30" s="3" t="s">
        <v>65</v>
      </c>
      <c r="G30" s="61">
        <v>0.97499999999999998</v>
      </c>
      <c r="H30" s="61" t="s">
        <v>539</v>
      </c>
      <c r="I30" s="61">
        <v>0.71660000000000001</v>
      </c>
      <c r="J30" s="6"/>
      <c r="K30" s="5" t="s">
        <v>420</v>
      </c>
      <c r="L30" t="s">
        <v>416</v>
      </c>
      <c r="N30">
        <v>4500</v>
      </c>
      <c r="O30" s="11">
        <v>20985000</v>
      </c>
      <c r="P30" s="22">
        <v>11915640</v>
      </c>
      <c r="Q30" s="20">
        <f t="shared" si="0"/>
        <v>32900640</v>
      </c>
      <c r="R30" s="10">
        <v>6</v>
      </c>
      <c r="S30" s="22">
        <f t="shared" si="1"/>
        <v>125910000</v>
      </c>
      <c r="T30" s="22">
        <f t="shared" si="2"/>
        <v>71493840</v>
      </c>
      <c r="U30" s="25">
        <f t="shared" si="3"/>
        <v>197403840</v>
      </c>
      <c r="Z30" t="e">
        <v>#N/A</v>
      </c>
    </row>
    <row r="31" spans="1:26" hidden="1">
      <c r="A31" s="10">
        <f t="shared" si="4"/>
        <v>29</v>
      </c>
      <c r="B31" s="8" t="s">
        <v>407</v>
      </c>
      <c r="C31" s="2" t="s">
        <v>66</v>
      </c>
      <c r="D31" s="3" t="s">
        <v>67</v>
      </c>
      <c r="E31" s="2" t="s">
        <v>66</v>
      </c>
      <c r="F31" s="3" t="s">
        <v>67</v>
      </c>
      <c r="G31" s="61">
        <v>0.97499999999999998</v>
      </c>
      <c r="H31" s="61" t="s">
        <v>540</v>
      </c>
      <c r="I31" s="61">
        <v>0.88160000000000005</v>
      </c>
      <c r="J31" s="6"/>
      <c r="K31" s="5" t="s">
        <v>422</v>
      </c>
      <c r="L31" t="s">
        <v>415</v>
      </c>
      <c r="M31" s="18">
        <v>45645</v>
      </c>
      <c r="N31">
        <v>3000</v>
      </c>
      <c r="O31" s="13">
        <v>15870000</v>
      </c>
      <c r="P31" s="22">
        <v>10508850</v>
      </c>
      <c r="Q31" s="20">
        <f t="shared" si="0"/>
        <v>26378850</v>
      </c>
      <c r="R31" s="10">
        <v>0</v>
      </c>
      <c r="S31" s="22">
        <f t="shared" si="1"/>
        <v>0</v>
      </c>
      <c r="T31" s="22">
        <f t="shared" si="2"/>
        <v>0</v>
      </c>
      <c r="U31" s="25">
        <f t="shared" si="3"/>
        <v>0</v>
      </c>
      <c r="Z31" t="e">
        <v>#N/A</v>
      </c>
    </row>
    <row r="32" spans="1:26">
      <c r="A32" s="10">
        <f t="shared" si="4"/>
        <v>30</v>
      </c>
      <c r="B32" s="8" t="s">
        <v>407</v>
      </c>
      <c r="C32" s="2" t="s">
        <v>68</v>
      </c>
      <c r="D32" s="3" t="s">
        <v>69</v>
      </c>
      <c r="E32" s="2" t="s">
        <v>68</v>
      </c>
      <c r="F32" s="3" t="s">
        <v>69</v>
      </c>
      <c r="G32" s="61">
        <v>0.97499999999999998</v>
      </c>
      <c r="H32" s="61" t="s">
        <v>541</v>
      </c>
      <c r="I32" s="61">
        <v>0.35780000000000001</v>
      </c>
      <c r="J32" s="6"/>
      <c r="K32" s="5" t="s">
        <v>420</v>
      </c>
      <c r="L32" t="s">
        <v>416</v>
      </c>
      <c r="N32">
        <v>4500</v>
      </c>
      <c r="O32" s="11">
        <v>20985000</v>
      </c>
      <c r="P32" s="22">
        <v>11915640</v>
      </c>
      <c r="Q32" s="20">
        <f t="shared" si="0"/>
        <v>32900640</v>
      </c>
      <c r="R32" s="10">
        <v>6</v>
      </c>
      <c r="S32" s="22">
        <f t="shared" si="1"/>
        <v>125910000</v>
      </c>
      <c r="T32" s="22">
        <f t="shared" si="2"/>
        <v>71493840</v>
      </c>
      <c r="U32" s="25">
        <f t="shared" si="3"/>
        <v>197403840</v>
      </c>
      <c r="Z32" t="e">
        <v>#N/A</v>
      </c>
    </row>
    <row r="33" spans="1:26">
      <c r="A33" s="10">
        <f t="shared" si="4"/>
        <v>31</v>
      </c>
      <c r="B33" s="8" t="s">
        <v>407</v>
      </c>
      <c r="C33" s="2" t="s">
        <v>70</v>
      </c>
      <c r="D33" s="3" t="s">
        <v>71</v>
      </c>
      <c r="E33" s="2" t="s">
        <v>70</v>
      </c>
      <c r="F33" s="3" t="s">
        <v>71</v>
      </c>
      <c r="G33" s="61">
        <v>0.99</v>
      </c>
      <c r="H33" s="61" t="s">
        <v>542</v>
      </c>
      <c r="I33" s="61">
        <v>1</v>
      </c>
      <c r="J33" s="6"/>
      <c r="K33" s="5" t="s">
        <v>420</v>
      </c>
      <c r="L33" t="s">
        <v>416</v>
      </c>
      <c r="N33">
        <v>4500</v>
      </c>
      <c r="O33" s="11">
        <v>20985000</v>
      </c>
      <c r="P33" s="22">
        <v>11915640</v>
      </c>
      <c r="Q33" s="20">
        <f t="shared" si="0"/>
        <v>32900640</v>
      </c>
      <c r="R33" s="10">
        <v>6</v>
      </c>
      <c r="S33" s="22">
        <f t="shared" si="1"/>
        <v>125910000</v>
      </c>
      <c r="T33" s="22">
        <f t="shared" si="2"/>
        <v>71493840</v>
      </c>
      <c r="U33" s="25">
        <f t="shared" si="3"/>
        <v>197403840</v>
      </c>
      <c r="Z33" t="e">
        <v>#N/A</v>
      </c>
    </row>
    <row r="34" spans="1:26">
      <c r="A34" s="10">
        <f t="shared" si="4"/>
        <v>32</v>
      </c>
      <c r="B34" s="8" t="s">
        <v>408</v>
      </c>
      <c r="C34" s="26" t="s">
        <v>72</v>
      </c>
      <c r="D34" s="4" t="s">
        <v>73</v>
      </c>
      <c r="E34" s="4" t="s">
        <v>72</v>
      </c>
      <c r="F34" s="4" t="s">
        <v>73</v>
      </c>
      <c r="G34" s="61">
        <v>0.97499999999999998</v>
      </c>
      <c r="H34" s="61" t="s">
        <v>543</v>
      </c>
      <c r="I34" s="61">
        <v>1</v>
      </c>
      <c r="J34" s="23"/>
      <c r="K34" s="5" t="s">
        <v>422</v>
      </c>
      <c r="L34" t="s">
        <v>416</v>
      </c>
      <c r="N34">
        <v>3000</v>
      </c>
      <c r="O34" s="14">
        <v>22021000</v>
      </c>
      <c r="P34" s="22">
        <v>9515880</v>
      </c>
      <c r="Q34" s="20">
        <f t="shared" si="0"/>
        <v>31536880</v>
      </c>
      <c r="R34" s="10">
        <v>6</v>
      </c>
      <c r="S34" s="22">
        <f t="shared" si="1"/>
        <v>132126000</v>
      </c>
      <c r="T34" s="22">
        <f t="shared" si="2"/>
        <v>57095280</v>
      </c>
      <c r="U34" s="25">
        <f t="shared" si="3"/>
        <v>189221280</v>
      </c>
      <c r="Z34" t="e">
        <v>#N/A</v>
      </c>
    </row>
    <row r="35" spans="1:26">
      <c r="A35" s="10">
        <f t="shared" si="4"/>
        <v>33</v>
      </c>
      <c r="B35" s="8" t="s">
        <v>408</v>
      </c>
      <c r="C35" s="26" t="s">
        <v>421</v>
      </c>
      <c r="D35" s="4" t="s">
        <v>74</v>
      </c>
      <c r="E35" s="4" t="s">
        <v>421</v>
      </c>
      <c r="F35" s="4" t="s">
        <v>74</v>
      </c>
      <c r="G35" s="61">
        <v>0.99</v>
      </c>
      <c r="H35" s="61" t="s">
        <v>544</v>
      </c>
      <c r="I35" s="61">
        <v>0.99390000000000001</v>
      </c>
      <c r="J35" s="10">
        <v>4500</v>
      </c>
      <c r="K35" s="5" t="s">
        <v>420</v>
      </c>
      <c r="L35" t="s">
        <v>416</v>
      </c>
      <c r="N35">
        <f>J35</f>
        <v>4500</v>
      </c>
      <c r="O35" s="14">
        <v>22021000</v>
      </c>
      <c r="P35" s="22">
        <v>10889010</v>
      </c>
      <c r="Q35" s="20">
        <f t="shared" si="0"/>
        <v>32910010</v>
      </c>
      <c r="R35" s="10">
        <v>6</v>
      </c>
      <c r="S35" s="22">
        <f t="shared" si="1"/>
        <v>132126000</v>
      </c>
      <c r="T35" s="22">
        <f t="shared" si="2"/>
        <v>65334060</v>
      </c>
      <c r="U35" s="25">
        <f t="shared" si="3"/>
        <v>197460060</v>
      </c>
      <c r="Z35" t="e">
        <v>#N/A</v>
      </c>
    </row>
    <row r="36" spans="1:26">
      <c r="A36" s="10">
        <f t="shared" si="4"/>
        <v>34</v>
      </c>
      <c r="B36" s="8" t="s">
        <v>408</v>
      </c>
      <c r="C36" s="26" t="s">
        <v>510</v>
      </c>
      <c r="D36" s="4" t="s">
        <v>75</v>
      </c>
      <c r="E36" s="4" t="s">
        <v>510</v>
      </c>
      <c r="F36" s="4" t="s">
        <v>75</v>
      </c>
      <c r="G36" s="61">
        <v>0.97499999999999998</v>
      </c>
      <c r="H36" s="61" t="s">
        <v>545</v>
      </c>
      <c r="I36" s="61">
        <v>0.50480000000000003</v>
      </c>
      <c r="J36" s="23"/>
      <c r="K36" s="5" t="s">
        <v>422</v>
      </c>
      <c r="L36" t="s">
        <v>416</v>
      </c>
      <c r="N36">
        <v>3000</v>
      </c>
      <c r="O36" s="14">
        <v>22021000</v>
      </c>
      <c r="P36" s="22">
        <v>9515880</v>
      </c>
      <c r="Q36" s="20">
        <f t="shared" si="0"/>
        <v>31536880</v>
      </c>
      <c r="R36" s="10">
        <v>6</v>
      </c>
      <c r="S36" s="22">
        <f t="shared" si="1"/>
        <v>132126000</v>
      </c>
      <c r="T36" s="22">
        <f t="shared" si="2"/>
        <v>57095280</v>
      </c>
      <c r="U36" s="25">
        <f t="shared" si="3"/>
        <v>189221280</v>
      </c>
      <c r="Z36" t="e">
        <v>#N/A</v>
      </c>
    </row>
    <row r="37" spans="1:26" hidden="1">
      <c r="A37" s="10">
        <f t="shared" si="4"/>
        <v>35</v>
      </c>
      <c r="B37" s="8" t="s">
        <v>408</v>
      </c>
      <c r="C37" s="26" t="s">
        <v>76</v>
      </c>
      <c r="D37" s="4" t="s">
        <v>77</v>
      </c>
      <c r="E37" s="4" t="s">
        <v>76</v>
      </c>
      <c r="F37" s="4" t="s">
        <v>77</v>
      </c>
      <c r="G37" s="61">
        <v>0.97499999999999998</v>
      </c>
      <c r="H37" s="61" t="s">
        <v>546</v>
      </c>
      <c r="I37" s="61">
        <v>0.94940000000000002</v>
      </c>
      <c r="J37" s="10">
        <v>3000</v>
      </c>
      <c r="K37" s="5" t="s">
        <v>422</v>
      </c>
      <c r="L37" t="s">
        <v>415</v>
      </c>
      <c r="M37" s="18">
        <v>45714</v>
      </c>
      <c r="N37">
        <f>J37</f>
        <v>3000</v>
      </c>
      <c r="O37" s="14">
        <v>22021000</v>
      </c>
      <c r="P37" s="22">
        <v>9515880</v>
      </c>
      <c r="Q37" s="20">
        <f t="shared" si="0"/>
        <v>31536880</v>
      </c>
      <c r="R37" s="10">
        <v>2</v>
      </c>
      <c r="S37" s="22">
        <f t="shared" si="1"/>
        <v>44042000</v>
      </c>
      <c r="T37" s="22">
        <f t="shared" si="2"/>
        <v>19031760</v>
      </c>
      <c r="U37" s="25">
        <f t="shared" si="3"/>
        <v>63073760</v>
      </c>
      <c r="Z37" t="e">
        <v>#N/A</v>
      </c>
    </row>
    <row r="38" spans="1:26">
      <c r="A38" s="10">
        <f t="shared" si="4"/>
        <v>36</v>
      </c>
      <c r="B38" s="8" t="s">
        <v>408</v>
      </c>
      <c r="C38" s="26" t="s">
        <v>78</v>
      </c>
      <c r="D38" s="4" t="s">
        <v>79</v>
      </c>
      <c r="E38" s="4" t="s">
        <v>78</v>
      </c>
      <c r="F38" s="4" t="s">
        <v>79</v>
      </c>
      <c r="G38" s="61">
        <v>0.99</v>
      </c>
      <c r="H38" s="61" t="s">
        <v>547</v>
      </c>
      <c r="I38" s="61">
        <v>0.97099999999999997</v>
      </c>
      <c r="J38" s="23"/>
      <c r="K38" s="5" t="s">
        <v>420</v>
      </c>
      <c r="L38" t="s">
        <v>416</v>
      </c>
      <c r="N38">
        <v>4500</v>
      </c>
      <c r="O38" s="14">
        <v>22021000</v>
      </c>
      <c r="P38" s="22">
        <v>10889010</v>
      </c>
      <c r="Q38" s="20">
        <f t="shared" si="0"/>
        <v>32910010</v>
      </c>
      <c r="R38" s="10">
        <v>6</v>
      </c>
      <c r="S38" s="22">
        <f t="shared" si="1"/>
        <v>132126000</v>
      </c>
      <c r="T38" s="22">
        <f t="shared" si="2"/>
        <v>65334060</v>
      </c>
      <c r="U38" s="25">
        <f t="shared" si="3"/>
        <v>197460060</v>
      </c>
      <c r="Z38" t="e">
        <v>#N/A</v>
      </c>
    </row>
    <row r="39" spans="1:26">
      <c r="A39" s="10">
        <f t="shared" si="4"/>
        <v>37</v>
      </c>
      <c r="B39" s="8" t="s">
        <v>408</v>
      </c>
      <c r="C39" s="26" t="s">
        <v>80</v>
      </c>
      <c r="D39" s="4" t="s">
        <v>81</v>
      </c>
      <c r="E39" s="4" t="s">
        <v>80</v>
      </c>
      <c r="F39" s="4" t="s">
        <v>81</v>
      </c>
      <c r="G39" s="61">
        <v>0.97499999999999998</v>
      </c>
      <c r="H39" s="61" t="s">
        <v>548</v>
      </c>
      <c r="I39" s="61">
        <v>0.86639999999999995</v>
      </c>
      <c r="J39" s="23"/>
      <c r="K39" s="5" t="s">
        <v>422</v>
      </c>
      <c r="L39" t="s">
        <v>416</v>
      </c>
      <c r="N39">
        <v>1500</v>
      </c>
      <c r="O39" s="14">
        <v>10615000</v>
      </c>
      <c r="P39" s="22">
        <v>7651710</v>
      </c>
      <c r="Q39" s="20">
        <f t="shared" si="0"/>
        <v>18266710</v>
      </c>
      <c r="R39" s="10">
        <v>6</v>
      </c>
      <c r="S39" s="22">
        <f t="shared" si="1"/>
        <v>63690000</v>
      </c>
      <c r="T39" s="22">
        <f t="shared" si="2"/>
        <v>45910260</v>
      </c>
      <c r="U39" s="25">
        <f t="shared" si="3"/>
        <v>109600260</v>
      </c>
      <c r="Z39" t="e">
        <v>#N/A</v>
      </c>
    </row>
    <row r="40" spans="1:26">
      <c r="A40" s="10">
        <f t="shared" si="4"/>
        <v>38</v>
      </c>
      <c r="B40" s="8" t="s">
        <v>408</v>
      </c>
      <c r="C40" s="26" t="s">
        <v>82</v>
      </c>
      <c r="D40" s="4" t="s">
        <v>83</v>
      </c>
      <c r="E40" s="4" t="s">
        <v>82</v>
      </c>
      <c r="F40" s="4" t="s">
        <v>83</v>
      </c>
      <c r="G40" s="61">
        <v>0.99</v>
      </c>
      <c r="H40" s="61" t="s">
        <v>549</v>
      </c>
      <c r="I40" s="61">
        <v>0.69240000000000002</v>
      </c>
      <c r="J40" s="23"/>
      <c r="K40" s="5" t="s">
        <v>422</v>
      </c>
      <c r="L40" t="s">
        <v>416</v>
      </c>
      <c r="N40">
        <v>6000</v>
      </c>
      <c r="O40" s="14">
        <v>33031500</v>
      </c>
      <c r="P40" s="22">
        <v>16333515</v>
      </c>
      <c r="Q40" s="20">
        <f t="shared" si="0"/>
        <v>49365015</v>
      </c>
      <c r="R40" s="10">
        <v>6</v>
      </c>
      <c r="S40" s="22">
        <f t="shared" si="1"/>
        <v>198189000</v>
      </c>
      <c r="T40" s="22">
        <f t="shared" si="2"/>
        <v>98001090</v>
      </c>
      <c r="U40" s="25">
        <f t="shared" si="3"/>
        <v>296190090</v>
      </c>
      <c r="Z40" t="e">
        <v>#N/A</v>
      </c>
    </row>
    <row r="41" spans="1:26">
      <c r="A41" s="10">
        <f t="shared" si="4"/>
        <v>39</v>
      </c>
      <c r="B41" s="8" t="s">
        <v>408</v>
      </c>
      <c r="C41" s="26" t="s">
        <v>84</v>
      </c>
      <c r="D41" s="4" t="s">
        <v>85</v>
      </c>
      <c r="E41" s="4" t="s">
        <v>84</v>
      </c>
      <c r="F41" s="4" t="s">
        <v>85</v>
      </c>
      <c r="G41" s="61">
        <v>0.97499999999999998</v>
      </c>
      <c r="H41" s="61" t="s">
        <v>550</v>
      </c>
      <c r="I41" s="61">
        <v>0.90610000000000002</v>
      </c>
      <c r="J41" s="23"/>
      <c r="K41" s="5" t="s">
        <v>422</v>
      </c>
      <c r="L41" t="s">
        <v>416</v>
      </c>
      <c r="N41">
        <v>3000</v>
      </c>
      <c r="O41" s="14">
        <v>22021000</v>
      </c>
      <c r="P41" s="22">
        <v>9515880</v>
      </c>
      <c r="Q41" s="20">
        <f t="shared" si="0"/>
        <v>31536880</v>
      </c>
      <c r="R41" s="10">
        <v>6</v>
      </c>
      <c r="S41" s="22">
        <f t="shared" si="1"/>
        <v>132126000</v>
      </c>
      <c r="T41" s="22">
        <f t="shared" si="2"/>
        <v>57095280</v>
      </c>
      <c r="U41" s="25">
        <f t="shared" si="3"/>
        <v>189221280</v>
      </c>
      <c r="Z41" t="e">
        <v>#N/A</v>
      </c>
    </row>
    <row r="42" spans="1:26">
      <c r="A42" s="10">
        <f t="shared" si="4"/>
        <v>40</v>
      </c>
      <c r="B42" s="8" t="s">
        <v>408</v>
      </c>
      <c r="C42" s="26" t="s">
        <v>86</v>
      </c>
      <c r="D42" s="4" t="s">
        <v>87</v>
      </c>
      <c r="E42" s="4" t="s">
        <v>86</v>
      </c>
      <c r="F42" s="4" t="s">
        <v>87</v>
      </c>
      <c r="G42" s="61">
        <v>0.97499999999999998</v>
      </c>
      <c r="H42" s="61" t="s">
        <v>551</v>
      </c>
      <c r="I42" s="61">
        <v>0.99739999999999995</v>
      </c>
      <c r="J42" s="23"/>
      <c r="K42" s="5" t="s">
        <v>422</v>
      </c>
      <c r="L42" t="s">
        <v>416</v>
      </c>
      <c r="N42">
        <v>3000</v>
      </c>
      <c r="O42" s="14">
        <v>22021000</v>
      </c>
      <c r="P42" s="22">
        <v>9515880</v>
      </c>
      <c r="Q42" s="20">
        <f t="shared" si="0"/>
        <v>31536880</v>
      </c>
      <c r="R42" s="10">
        <v>6</v>
      </c>
      <c r="S42" s="22">
        <f t="shared" si="1"/>
        <v>132126000</v>
      </c>
      <c r="T42" s="22">
        <f t="shared" si="2"/>
        <v>57095280</v>
      </c>
      <c r="U42" s="25">
        <f t="shared" si="3"/>
        <v>189221280</v>
      </c>
      <c r="Z42" t="e">
        <v>#N/A</v>
      </c>
    </row>
    <row r="43" spans="1:26" hidden="1">
      <c r="A43" s="10">
        <f t="shared" si="4"/>
        <v>41</v>
      </c>
      <c r="B43" s="8" t="s">
        <v>408</v>
      </c>
      <c r="C43" s="26" t="s">
        <v>88</v>
      </c>
      <c r="D43" s="4" t="s">
        <v>89</v>
      </c>
      <c r="E43" s="4" t="s">
        <v>88</v>
      </c>
      <c r="F43" s="4" t="s">
        <v>89</v>
      </c>
      <c r="G43" s="61">
        <v>0.97499999999999998</v>
      </c>
      <c r="H43" s="61" t="s">
        <v>552</v>
      </c>
      <c r="I43" s="61">
        <v>0.77239999999999998</v>
      </c>
      <c r="J43" s="23"/>
      <c r="K43" s="5" t="s">
        <v>422</v>
      </c>
      <c r="L43" s="19" t="s">
        <v>415</v>
      </c>
      <c r="M43" s="18">
        <v>45677</v>
      </c>
      <c r="N43">
        <v>3000</v>
      </c>
      <c r="O43" s="14">
        <v>22021000</v>
      </c>
      <c r="P43" s="22">
        <v>9515880</v>
      </c>
      <c r="Q43" s="20">
        <f t="shared" si="0"/>
        <v>31536880</v>
      </c>
      <c r="R43" s="10">
        <v>1</v>
      </c>
      <c r="S43" s="22">
        <f t="shared" si="1"/>
        <v>22021000</v>
      </c>
      <c r="T43" s="22">
        <f t="shared" si="2"/>
        <v>9515880</v>
      </c>
      <c r="U43" s="25">
        <f t="shared" si="3"/>
        <v>31536880</v>
      </c>
      <c r="Z43" t="e">
        <v>#N/A</v>
      </c>
    </row>
    <row r="44" spans="1:26">
      <c r="A44" s="10">
        <f t="shared" si="4"/>
        <v>42</v>
      </c>
      <c r="B44" s="8" t="s">
        <v>408</v>
      </c>
      <c r="C44" s="26" t="s">
        <v>90</v>
      </c>
      <c r="D44" s="4" t="s">
        <v>91</v>
      </c>
      <c r="E44" s="4" t="s">
        <v>90</v>
      </c>
      <c r="F44" s="4" t="s">
        <v>91</v>
      </c>
      <c r="G44" s="61">
        <v>0.97499999999999998</v>
      </c>
      <c r="H44" s="61" t="s">
        <v>553</v>
      </c>
      <c r="I44" s="61">
        <v>0.99509999999999998</v>
      </c>
      <c r="J44" s="23"/>
      <c r="K44" s="5" t="s">
        <v>422</v>
      </c>
      <c r="L44" t="s">
        <v>416</v>
      </c>
      <c r="N44">
        <v>3000</v>
      </c>
      <c r="O44" s="14">
        <v>22021000</v>
      </c>
      <c r="P44" s="22">
        <v>9515880</v>
      </c>
      <c r="Q44" s="20">
        <f t="shared" si="0"/>
        <v>31536880</v>
      </c>
      <c r="R44" s="10">
        <v>6</v>
      </c>
      <c r="S44" s="22">
        <f t="shared" si="1"/>
        <v>132126000</v>
      </c>
      <c r="T44" s="22">
        <f t="shared" si="2"/>
        <v>57095280</v>
      </c>
      <c r="U44" s="25">
        <f t="shared" si="3"/>
        <v>189221280</v>
      </c>
      <c r="Z44" t="e">
        <v>#N/A</v>
      </c>
    </row>
    <row r="45" spans="1:26">
      <c r="A45" s="10">
        <f t="shared" si="4"/>
        <v>43</v>
      </c>
      <c r="B45" s="8" t="s">
        <v>409</v>
      </c>
      <c r="C45" s="26" t="s">
        <v>92</v>
      </c>
      <c r="D45" s="4" t="s">
        <v>93</v>
      </c>
      <c r="E45" s="4" t="s">
        <v>92</v>
      </c>
      <c r="F45" s="4" t="s">
        <v>93</v>
      </c>
      <c r="G45" s="61">
        <v>0.97499999999999998</v>
      </c>
      <c r="H45" s="61" t="s">
        <v>516</v>
      </c>
      <c r="I45" s="61">
        <v>0.99429999999999996</v>
      </c>
      <c r="J45" s="23"/>
      <c r="K45" s="5" t="s">
        <v>420</v>
      </c>
      <c r="L45" t="s">
        <v>416</v>
      </c>
      <c r="N45">
        <v>1500</v>
      </c>
      <c r="O45" s="14">
        <v>9274000</v>
      </c>
      <c r="P45" s="22">
        <v>7651710</v>
      </c>
      <c r="Q45" s="20">
        <f t="shared" si="0"/>
        <v>16925710</v>
      </c>
      <c r="R45" s="10">
        <v>6</v>
      </c>
      <c r="S45" s="22">
        <f t="shared" si="1"/>
        <v>55644000</v>
      </c>
      <c r="T45" s="22">
        <f t="shared" si="2"/>
        <v>45910260</v>
      </c>
      <c r="U45" s="25">
        <f t="shared" si="3"/>
        <v>101554260</v>
      </c>
      <c r="Z45" t="e">
        <v>#N/A</v>
      </c>
    </row>
    <row r="46" spans="1:26">
      <c r="A46" s="10">
        <f t="shared" si="4"/>
        <v>44</v>
      </c>
      <c r="B46" s="8" t="s">
        <v>409</v>
      </c>
      <c r="C46" s="26" t="s">
        <v>94</v>
      </c>
      <c r="D46" s="4" t="s">
        <v>95</v>
      </c>
      <c r="E46" s="4" t="s">
        <v>94</v>
      </c>
      <c r="F46" s="4" t="s">
        <v>95</v>
      </c>
      <c r="G46" s="61">
        <v>0.99</v>
      </c>
      <c r="H46" s="61" t="s">
        <v>554</v>
      </c>
      <c r="I46" s="61">
        <v>0.99880000000000002</v>
      </c>
      <c r="J46" s="23"/>
      <c r="K46" s="5" t="s">
        <v>420</v>
      </c>
      <c r="L46" t="s">
        <v>416</v>
      </c>
      <c r="N46">
        <v>3000</v>
      </c>
      <c r="O46" s="14">
        <v>22021000</v>
      </c>
      <c r="P46" s="22">
        <v>9515880</v>
      </c>
      <c r="Q46" s="20">
        <f t="shared" si="0"/>
        <v>31536880</v>
      </c>
      <c r="R46" s="10">
        <v>6</v>
      </c>
      <c r="S46" s="22">
        <f t="shared" si="1"/>
        <v>132126000</v>
      </c>
      <c r="T46" s="22">
        <f t="shared" si="2"/>
        <v>57095280</v>
      </c>
      <c r="U46" s="25">
        <f t="shared" si="3"/>
        <v>189221280</v>
      </c>
      <c r="Z46" t="e">
        <v>#N/A</v>
      </c>
    </row>
    <row r="47" spans="1:26">
      <c r="A47" s="10">
        <f t="shared" si="4"/>
        <v>45</v>
      </c>
      <c r="B47" s="8" t="s">
        <v>409</v>
      </c>
      <c r="C47" s="26" t="s">
        <v>96</v>
      </c>
      <c r="D47" s="4" t="s">
        <v>97</v>
      </c>
      <c r="E47" s="4" t="s">
        <v>96</v>
      </c>
      <c r="F47" s="4" t="s">
        <v>97</v>
      </c>
      <c r="G47" s="61">
        <v>0.99</v>
      </c>
      <c r="H47" s="61" t="s">
        <v>555</v>
      </c>
      <c r="I47" s="61">
        <v>0.97109999999999996</v>
      </c>
      <c r="J47" s="23"/>
      <c r="K47" s="5" t="s">
        <v>420</v>
      </c>
      <c r="L47" t="s">
        <v>416</v>
      </c>
      <c r="N47">
        <v>3000</v>
      </c>
      <c r="O47" s="14">
        <v>22021000</v>
      </c>
      <c r="P47" s="22">
        <v>9515880</v>
      </c>
      <c r="Q47" s="20">
        <f t="shared" si="0"/>
        <v>31536880</v>
      </c>
      <c r="R47" s="10">
        <v>6</v>
      </c>
      <c r="S47" s="22">
        <f t="shared" si="1"/>
        <v>132126000</v>
      </c>
      <c r="T47" s="22">
        <f t="shared" si="2"/>
        <v>57095280</v>
      </c>
      <c r="U47" s="25">
        <f t="shared" si="3"/>
        <v>189221280</v>
      </c>
      <c r="Z47" t="e">
        <v>#N/A</v>
      </c>
    </row>
    <row r="48" spans="1:26">
      <c r="A48" s="10">
        <f t="shared" si="4"/>
        <v>46</v>
      </c>
      <c r="B48" s="8" t="s">
        <v>409</v>
      </c>
      <c r="C48" s="26" t="s">
        <v>98</v>
      </c>
      <c r="D48" s="4" t="s">
        <v>99</v>
      </c>
      <c r="E48" s="4" t="s">
        <v>98</v>
      </c>
      <c r="F48" s="4" t="s">
        <v>99</v>
      </c>
      <c r="G48" s="61">
        <v>0.99</v>
      </c>
      <c r="H48" s="61" t="s">
        <v>556</v>
      </c>
      <c r="I48" s="61">
        <v>0.99150000000000005</v>
      </c>
      <c r="J48" s="60">
        <v>6000</v>
      </c>
      <c r="K48" s="5" t="s">
        <v>420</v>
      </c>
      <c r="L48" t="s">
        <v>416</v>
      </c>
      <c r="N48">
        <v>6000</v>
      </c>
      <c r="O48" s="14">
        <v>33031500</v>
      </c>
      <c r="P48" s="22">
        <v>16333515</v>
      </c>
      <c r="Q48" s="20">
        <f t="shared" si="0"/>
        <v>49365015</v>
      </c>
      <c r="R48" s="10">
        <v>6</v>
      </c>
      <c r="S48" s="22">
        <f t="shared" si="1"/>
        <v>198189000</v>
      </c>
      <c r="T48" s="22">
        <f t="shared" si="2"/>
        <v>98001090</v>
      </c>
      <c r="U48" s="25">
        <f t="shared" si="3"/>
        <v>296190090</v>
      </c>
      <c r="Z48" t="e">
        <v>#N/A</v>
      </c>
    </row>
    <row r="49" spans="1:29">
      <c r="A49" s="10">
        <f t="shared" si="4"/>
        <v>47</v>
      </c>
      <c r="B49" s="8" t="s">
        <v>409</v>
      </c>
      <c r="C49" s="26" t="s">
        <v>100</v>
      </c>
      <c r="D49" s="4" t="s">
        <v>101</v>
      </c>
      <c r="E49" s="4" t="s">
        <v>100</v>
      </c>
      <c r="F49" s="4" t="s">
        <v>101</v>
      </c>
      <c r="G49" s="61">
        <v>0.99</v>
      </c>
      <c r="H49" s="61" t="s">
        <v>557</v>
      </c>
      <c r="I49" s="61">
        <v>0.99870000000000003</v>
      </c>
      <c r="J49" s="23"/>
      <c r="K49" s="5" t="s">
        <v>422</v>
      </c>
      <c r="L49" t="s">
        <v>416</v>
      </c>
      <c r="N49">
        <v>3000</v>
      </c>
      <c r="O49" s="14">
        <v>22021000</v>
      </c>
      <c r="P49" s="22">
        <v>9515880</v>
      </c>
      <c r="Q49" s="20">
        <f t="shared" si="0"/>
        <v>31536880</v>
      </c>
      <c r="R49" s="10">
        <v>6</v>
      </c>
      <c r="S49" s="22">
        <f t="shared" si="1"/>
        <v>132126000</v>
      </c>
      <c r="T49" s="22">
        <f t="shared" si="2"/>
        <v>57095280</v>
      </c>
      <c r="U49" s="25">
        <f t="shared" si="3"/>
        <v>189221280</v>
      </c>
      <c r="Z49" t="e">
        <v>#N/A</v>
      </c>
    </row>
    <row r="50" spans="1:29">
      <c r="A50" s="10">
        <f t="shared" si="4"/>
        <v>48</v>
      </c>
      <c r="B50" s="8" t="s">
        <v>409</v>
      </c>
      <c r="C50" s="26" t="s">
        <v>102</v>
      </c>
      <c r="D50" s="4" t="s">
        <v>103</v>
      </c>
      <c r="E50" s="4" t="s">
        <v>102</v>
      </c>
      <c r="F50" s="4" t="s">
        <v>103</v>
      </c>
      <c r="G50" s="61">
        <v>0.97499999999999998</v>
      </c>
      <c r="H50" s="61" t="s">
        <v>516</v>
      </c>
      <c r="I50" s="61">
        <v>0.98409999999999997</v>
      </c>
      <c r="J50" s="23"/>
      <c r="K50" s="5" t="s">
        <v>422</v>
      </c>
      <c r="L50" t="s">
        <v>416</v>
      </c>
      <c r="N50">
        <v>3000</v>
      </c>
      <c r="O50" s="14">
        <v>22021000</v>
      </c>
      <c r="P50" s="22">
        <v>9515880</v>
      </c>
      <c r="Q50" s="20">
        <f t="shared" si="0"/>
        <v>31536880</v>
      </c>
      <c r="R50" s="10">
        <v>6</v>
      </c>
      <c r="S50" s="22">
        <f t="shared" si="1"/>
        <v>132126000</v>
      </c>
      <c r="T50" s="22">
        <f t="shared" si="2"/>
        <v>57095280</v>
      </c>
      <c r="U50" s="25">
        <f t="shared" si="3"/>
        <v>189221280</v>
      </c>
      <c r="Z50" t="e">
        <v>#N/A</v>
      </c>
    </row>
    <row r="51" spans="1:29">
      <c r="A51" s="10">
        <f t="shared" si="4"/>
        <v>49</v>
      </c>
      <c r="B51" s="9" t="s">
        <v>409</v>
      </c>
      <c r="C51" s="26" t="s">
        <v>104</v>
      </c>
      <c r="D51" s="4" t="s">
        <v>105</v>
      </c>
      <c r="E51" s="4" t="s">
        <v>104</v>
      </c>
      <c r="F51" s="4" t="s">
        <v>105</v>
      </c>
      <c r="G51" s="61">
        <v>0.99</v>
      </c>
      <c r="H51" s="61" t="s">
        <v>558</v>
      </c>
      <c r="I51" s="61">
        <v>0.97550000000000003</v>
      </c>
      <c r="J51" s="23"/>
      <c r="K51" s="5" t="s">
        <v>422</v>
      </c>
      <c r="L51" t="s">
        <v>416</v>
      </c>
      <c r="N51">
        <v>3000</v>
      </c>
      <c r="O51" s="15">
        <v>22021000</v>
      </c>
      <c r="P51" s="22">
        <v>9515880</v>
      </c>
      <c r="Q51" s="20">
        <f t="shared" si="0"/>
        <v>31536880</v>
      </c>
      <c r="R51" s="10">
        <v>6</v>
      </c>
      <c r="S51" s="22">
        <f t="shared" si="1"/>
        <v>132126000</v>
      </c>
      <c r="T51" s="22">
        <f t="shared" si="2"/>
        <v>57095280</v>
      </c>
      <c r="U51" s="25">
        <f t="shared" si="3"/>
        <v>189221280</v>
      </c>
      <c r="Z51" t="e">
        <v>#N/A</v>
      </c>
    </row>
    <row r="52" spans="1:29">
      <c r="A52" s="10">
        <f t="shared" si="4"/>
        <v>50</v>
      </c>
      <c r="B52" s="8" t="s">
        <v>410</v>
      </c>
      <c r="C52" s="2" t="s">
        <v>106</v>
      </c>
      <c r="D52" s="3" t="s">
        <v>107</v>
      </c>
      <c r="E52" s="2" t="s">
        <v>106</v>
      </c>
      <c r="F52" s="3" t="s">
        <v>107</v>
      </c>
      <c r="G52" s="61">
        <v>0.97499999999999998</v>
      </c>
      <c r="H52" s="61" t="s">
        <v>559</v>
      </c>
      <c r="I52" s="61">
        <v>1</v>
      </c>
      <c r="J52" s="6"/>
      <c r="K52" s="5" t="s">
        <v>420</v>
      </c>
      <c r="L52" t="s">
        <v>416</v>
      </c>
      <c r="N52">
        <v>4500</v>
      </c>
      <c r="O52" s="16">
        <v>31167550</v>
      </c>
      <c r="P52" s="22">
        <v>5446745</v>
      </c>
      <c r="Q52" s="20">
        <f t="shared" si="0"/>
        <v>36614295</v>
      </c>
      <c r="R52" s="10">
        <v>3</v>
      </c>
      <c r="S52" s="22">
        <f>O52*R52</f>
        <v>93502650</v>
      </c>
      <c r="T52" s="22">
        <f>P52*R52</f>
        <v>16340235</v>
      </c>
      <c r="U52" s="25">
        <f t="shared" si="3"/>
        <v>109842885</v>
      </c>
      <c r="Z52" s="22">
        <v>31945000</v>
      </c>
      <c r="AA52" s="25">
        <f>Z52*R52</f>
        <v>95835000</v>
      </c>
      <c r="AB52" t="s">
        <v>506</v>
      </c>
      <c r="AC52" s="22">
        <v>4289943050</v>
      </c>
    </row>
    <row r="53" spans="1:29">
      <c r="A53" s="10">
        <f t="shared" si="4"/>
        <v>51</v>
      </c>
      <c r="B53" s="8" t="s">
        <v>410</v>
      </c>
      <c r="C53" s="2" t="s">
        <v>108</v>
      </c>
      <c r="D53" s="3" t="s">
        <v>109</v>
      </c>
      <c r="E53" s="2" t="s">
        <v>108</v>
      </c>
      <c r="F53" s="3" t="s">
        <v>109</v>
      </c>
      <c r="G53" s="61">
        <v>0.99</v>
      </c>
      <c r="H53" s="61" t="s">
        <v>560</v>
      </c>
      <c r="I53" s="61">
        <v>0.92210000000000003</v>
      </c>
      <c r="J53" s="5">
        <v>6000</v>
      </c>
      <c r="K53" s="5" t="s">
        <v>422</v>
      </c>
      <c r="L53" t="s">
        <v>416</v>
      </c>
      <c r="N53">
        <f>J53</f>
        <v>6000</v>
      </c>
      <c r="O53" s="16">
        <v>38067700</v>
      </c>
      <c r="P53" s="22">
        <v>5446745</v>
      </c>
      <c r="Q53" s="20">
        <f t="shared" si="0"/>
        <v>43514445</v>
      </c>
      <c r="R53" s="10">
        <v>3</v>
      </c>
      <c r="S53" s="22">
        <f t="shared" si="1"/>
        <v>114203100</v>
      </c>
      <c r="T53" s="22">
        <f t="shared" si="2"/>
        <v>16340235</v>
      </c>
      <c r="U53" s="25">
        <f t="shared" si="3"/>
        <v>130543335</v>
      </c>
      <c r="V53" s="38">
        <v>0</v>
      </c>
      <c r="W53" s="25">
        <f>O53*V53</f>
        <v>0</v>
      </c>
      <c r="X53" s="38">
        <v>0</v>
      </c>
      <c r="Y53" s="25">
        <f>O53*X53</f>
        <v>0</v>
      </c>
      <c r="Z53" s="22">
        <v>40900000</v>
      </c>
      <c r="AA53" s="25">
        <f t="shared" ref="AA53:AA116" si="5">Z53*R53</f>
        <v>122700000</v>
      </c>
      <c r="AB53" s="58" t="s">
        <v>417</v>
      </c>
      <c r="AC53" s="24">
        <f>SUBTOTAL(9,AC1:AC52)</f>
        <v>11389563785.083199</v>
      </c>
    </row>
    <row r="54" spans="1:29">
      <c r="A54" s="10">
        <f t="shared" si="4"/>
        <v>52</v>
      </c>
      <c r="B54" s="8" t="s">
        <v>410</v>
      </c>
      <c r="C54" s="2" t="s">
        <v>110</v>
      </c>
      <c r="D54" s="3" t="s">
        <v>111</v>
      </c>
      <c r="E54" s="2" t="s">
        <v>110</v>
      </c>
      <c r="F54" s="3" t="s">
        <v>111</v>
      </c>
      <c r="G54" s="61">
        <v>0.99</v>
      </c>
      <c r="H54" s="61" t="s">
        <v>561</v>
      </c>
      <c r="I54" s="61">
        <v>0.96279999999999999</v>
      </c>
      <c r="J54" s="6"/>
      <c r="K54" s="5" t="s">
        <v>422</v>
      </c>
      <c r="L54" t="s">
        <v>416</v>
      </c>
      <c r="N54">
        <v>4500</v>
      </c>
      <c r="O54" s="16">
        <v>31167550</v>
      </c>
      <c r="P54" s="22">
        <v>5446745</v>
      </c>
      <c r="Q54" s="20">
        <f t="shared" si="0"/>
        <v>36614295</v>
      </c>
      <c r="R54" s="10">
        <v>3</v>
      </c>
      <c r="S54" s="22">
        <f t="shared" si="1"/>
        <v>93502650</v>
      </c>
      <c r="T54" s="22">
        <f t="shared" si="2"/>
        <v>16340235</v>
      </c>
      <c r="U54" s="25">
        <f t="shared" si="3"/>
        <v>109842885</v>
      </c>
      <c r="V54" s="38">
        <v>0.35</v>
      </c>
      <c r="W54" s="25">
        <f>O54*V54</f>
        <v>10908642.5</v>
      </c>
      <c r="X54" s="38">
        <v>0.2</v>
      </c>
      <c r="Y54" s="25">
        <f>O54*X54</f>
        <v>6233510</v>
      </c>
      <c r="Z54" s="22">
        <v>38020000</v>
      </c>
      <c r="AA54" s="25">
        <f t="shared" si="5"/>
        <v>114060000</v>
      </c>
    </row>
    <row r="55" spans="1:29">
      <c r="A55" s="10">
        <f t="shared" si="4"/>
        <v>53</v>
      </c>
      <c r="B55" s="8" t="s">
        <v>410</v>
      </c>
      <c r="C55" s="2" t="s">
        <v>112</v>
      </c>
      <c r="D55" s="3" t="s">
        <v>113</v>
      </c>
      <c r="E55" s="2" t="s">
        <v>112</v>
      </c>
      <c r="F55" s="3" t="s">
        <v>113</v>
      </c>
      <c r="G55" s="61">
        <v>0.97499999999999998</v>
      </c>
      <c r="H55" s="61" t="s">
        <v>562</v>
      </c>
      <c r="I55" s="61">
        <v>0.93240000000000001</v>
      </c>
      <c r="J55" s="6"/>
      <c r="K55" s="5" t="s">
        <v>422</v>
      </c>
      <c r="L55" t="s">
        <v>416</v>
      </c>
      <c r="N55">
        <v>6000</v>
      </c>
      <c r="O55" s="16">
        <v>38067700</v>
      </c>
      <c r="P55" s="22">
        <v>5446745</v>
      </c>
      <c r="Q55" s="20">
        <f t="shared" si="0"/>
        <v>43514445</v>
      </c>
      <c r="R55" s="10">
        <v>3</v>
      </c>
      <c r="S55" s="22">
        <f t="shared" si="1"/>
        <v>114203100</v>
      </c>
      <c r="T55" s="22">
        <f t="shared" si="2"/>
        <v>16340235</v>
      </c>
      <c r="U55" s="25">
        <f t="shared" si="3"/>
        <v>130543335</v>
      </c>
      <c r="V55" s="38">
        <v>0.15</v>
      </c>
      <c r="W55" s="25">
        <f>O55*V55</f>
        <v>5710155</v>
      </c>
      <c r="X55" s="38">
        <v>0</v>
      </c>
      <c r="Y55" s="25">
        <f>O55*X55</f>
        <v>0</v>
      </c>
      <c r="Z55" s="22">
        <v>42045000</v>
      </c>
      <c r="AA55" s="25">
        <f t="shared" si="5"/>
        <v>126135000</v>
      </c>
    </row>
    <row r="56" spans="1:29">
      <c r="A56" s="10">
        <f t="shared" si="4"/>
        <v>54</v>
      </c>
      <c r="B56" s="8" t="s">
        <v>410</v>
      </c>
      <c r="C56" s="2" t="s">
        <v>114</v>
      </c>
      <c r="D56" s="3" t="s">
        <v>115</v>
      </c>
      <c r="E56" s="2" t="s">
        <v>114</v>
      </c>
      <c r="F56" s="3" t="s">
        <v>115</v>
      </c>
      <c r="G56" s="61">
        <v>0.99</v>
      </c>
      <c r="H56" s="61" t="s">
        <v>563</v>
      </c>
      <c r="I56" s="61">
        <v>0.38419999999999999</v>
      </c>
      <c r="J56" s="5">
        <v>6000</v>
      </c>
      <c r="K56" s="5" t="s">
        <v>422</v>
      </c>
      <c r="L56" t="s">
        <v>416</v>
      </c>
      <c r="N56">
        <f>J56</f>
        <v>6000</v>
      </c>
      <c r="O56" s="16">
        <v>38067700</v>
      </c>
      <c r="P56" s="22">
        <v>5446745</v>
      </c>
      <c r="Q56" s="20">
        <f t="shared" si="0"/>
        <v>43514445</v>
      </c>
      <c r="R56" s="10">
        <v>3</v>
      </c>
      <c r="S56" s="22">
        <f t="shared" si="1"/>
        <v>114203100</v>
      </c>
      <c r="T56" s="22">
        <f t="shared" si="2"/>
        <v>16340235</v>
      </c>
      <c r="U56" s="25">
        <f t="shared" si="3"/>
        <v>130543335</v>
      </c>
      <c r="V56" s="38">
        <v>0</v>
      </c>
      <c r="W56" s="25">
        <f>O56*V56</f>
        <v>0</v>
      </c>
      <c r="X56" s="38">
        <v>0</v>
      </c>
      <c r="Y56" s="25">
        <f>O56*X56</f>
        <v>0</v>
      </c>
      <c r="Z56" s="22">
        <v>39657000</v>
      </c>
      <c r="AA56" s="25">
        <f t="shared" si="5"/>
        <v>118971000</v>
      </c>
    </row>
    <row r="57" spans="1:29">
      <c r="A57" s="10">
        <f t="shared" si="4"/>
        <v>55</v>
      </c>
      <c r="B57" s="8" t="s">
        <v>410</v>
      </c>
      <c r="C57" s="2" t="s">
        <v>116</v>
      </c>
      <c r="D57" s="3" t="s">
        <v>117</v>
      </c>
      <c r="E57" s="2" t="s">
        <v>116</v>
      </c>
      <c r="F57" s="3" t="s">
        <v>117</v>
      </c>
      <c r="G57" s="61">
        <v>0.99</v>
      </c>
      <c r="H57" s="61" t="s">
        <v>564</v>
      </c>
      <c r="I57" s="61">
        <v>0.97130000000000005</v>
      </c>
      <c r="J57" s="6"/>
      <c r="K57" s="5" t="s">
        <v>422</v>
      </c>
      <c r="L57" t="s">
        <v>416</v>
      </c>
      <c r="N57">
        <v>4500</v>
      </c>
      <c r="O57" s="16">
        <v>31167550</v>
      </c>
      <c r="P57" s="22">
        <v>5446745</v>
      </c>
      <c r="Q57" s="20">
        <f t="shared" si="0"/>
        <v>36614295</v>
      </c>
      <c r="R57" s="10">
        <v>3</v>
      </c>
      <c r="S57" s="22">
        <f t="shared" si="1"/>
        <v>93502650</v>
      </c>
      <c r="T57" s="22">
        <f t="shared" si="2"/>
        <v>16340235</v>
      </c>
      <c r="U57" s="25">
        <f t="shared" si="3"/>
        <v>109842885</v>
      </c>
      <c r="V57" s="38">
        <v>0.25</v>
      </c>
      <c r="W57" s="25">
        <f>O57*V57</f>
        <v>7791887.5</v>
      </c>
      <c r="X57" s="38">
        <v>0.25</v>
      </c>
      <c r="Y57" s="25">
        <f>O57*X57</f>
        <v>7791887.5</v>
      </c>
      <c r="Z57" s="22">
        <v>32493000</v>
      </c>
      <c r="AA57" s="25">
        <f t="shared" si="5"/>
        <v>97479000</v>
      </c>
    </row>
    <row r="58" spans="1:29" hidden="1">
      <c r="A58" s="10">
        <f t="shared" si="4"/>
        <v>56</v>
      </c>
      <c r="B58" s="8" t="s">
        <v>410</v>
      </c>
      <c r="C58" s="2" t="s">
        <v>118</v>
      </c>
      <c r="D58" s="3" t="s">
        <v>119</v>
      </c>
      <c r="E58" s="2" t="s">
        <v>118</v>
      </c>
      <c r="F58" s="3" t="s">
        <v>119</v>
      </c>
      <c r="G58" s="61" t="e">
        <v>#N/A</v>
      </c>
      <c r="H58" s="61" t="e">
        <v>#N/A</v>
      </c>
      <c r="I58" s="61" t="e">
        <v>#N/A</v>
      </c>
      <c r="J58" s="5">
        <v>4500</v>
      </c>
      <c r="K58" s="5" t="s">
        <v>422</v>
      </c>
      <c r="L58" t="s">
        <v>415</v>
      </c>
      <c r="M58" s="18">
        <v>45675</v>
      </c>
      <c r="N58">
        <f>J58</f>
        <v>4500</v>
      </c>
      <c r="O58" s="16">
        <v>31167550</v>
      </c>
      <c r="P58" s="22">
        <v>5446745</v>
      </c>
      <c r="Q58" s="20">
        <f t="shared" si="0"/>
        <v>36614295</v>
      </c>
      <c r="R58" s="10">
        <v>1</v>
      </c>
      <c r="S58" s="22">
        <f t="shared" si="1"/>
        <v>31167550</v>
      </c>
      <c r="T58" s="22">
        <f t="shared" si="2"/>
        <v>5446745</v>
      </c>
      <c r="U58" s="25">
        <f t="shared" si="3"/>
        <v>36614295</v>
      </c>
      <c r="Z58" s="22">
        <v>32095000</v>
      </c>
      <c r="AA58" s="25">
        <f t="shared" si="5"/>
        <v>32095000</v>
      </c>
    </row>
    <row r="59" spans="1:29" hidden="1">
      <c r="A59" s="10">
        <f t="shared" si="4"/>
        <v>57</v>
      </c>
      <c r="B59" s="8" t="s">
        <v>410</v>
      </c>
      <c r="C59" s="2" t="s">
        <v>120</v>
      </c>
      <c r="D59" s="3" t="s">
        <v>121</v>
      </c>
      <c r="E59" s="2" t="s">
        <v>120</v>
      </c>
      <c r="F59" s="3" t="s">
        <v>121</v>
      </c>
      <c r="G59" s="61">
        <v>0.99</v>
      </c>
      <c r="H59" s="61" t="s">
        <v>565</v>
      </c>
      <c r="I59" s="61">
        <v>0.96160000000000001</v>
      </c>
      <c r="J59" s="6"/>
      <c r="K59" s="5" t="s">
        <v>422</v>
      </c>
      <c r="L59" t="s">
        <v>415</v>
      </c>
      <c r="M59" s="18">
        <v>45691</v>
      </c>
      <c r="N59">
        <v>3000</v>
      </c>
      <c r="O59" s="16">
        <v>22548250</v>
      </c>
      <c r="P59" s="22">
        <v>5446745</v>
      </c>
      <c r="Q59" s="20">
        <f t="shared" si="0"/>
        <v>27994995</v>
      </c>
      <c r="R59" s="10">
        <v>1</v>
      </c>
      <c r="S59" s="22">
        <f t="shared" si="1"/>
        <v>22548250</v>
      </c>
      <c r="T59" s="22">
        <f t="shared" si="2"/>
        <v>5446745</v>
      </c>
      <c r="U59" s="25">
        <f t="shared" si="3"/>
        <v>27994995</v>
      </c>
      <c r="Z59" s="22">
        <v>30105000</v>
      </c>
      <c r="AA59" s="25">
        <f t="shared" si="5"/>
        <v>30105000</v>
      </c>
    </row>
    <row r="60" spans="1:29">
      <c r="A60" s="10">
        <f t="shared" si="4"/>
        <v>58</v>
      </c>
      <c r="B60" s="8" t="s">
        <v>410</v>
      </c>
      <c r="C60" s="2" t="s">
        <v>122</v>
      </c>
      <c r="D60" s="3" t="s">
        <v>123</v>
      </c>
      <c r="E60" s="2" t="s">
        <v>122</v>
      </c>
      <c r="F60" s="3" t="s">
        <v>123</v>
      </c>
      <c r="G60" s="61">
        <v>0.99</v>
      </c>
      <c r="H60" s="61" t="s">
        <v>516</v>
      </c>
      <c r="I60" s="61">
        <v>0.99980000000000002</v>
      </c>
      <c r="J60" s="5">
        <v>6000</v>
      </c>
      <c r="K60" s="5" t="s">
        <v>422</v>
      </c>
      <c r="L60" t="s">
        <v>416</v>
      </c>
      <c r="N60">
        <f>J60</f>
        <v>6000</v>
      </c>
      <c r="O60" s="16">
        <v>38067700</v>
      </c>
      <c r="P60" s="22">
        <v>5446745</v>
      </c>
      <c r="Q60" s="20">
        <f t="shared" si="0"/>
        <v>43514445</v>
      </c>
      <c r="R60" s="10">
        <v>3</v>
      </c>
      <c r="S60" s="22">
        <f t="shared" si="1"/>
        <v>114203100</v>
      </c>
      <c r="T60" s="22">
        <f t="shared" si="2"/>
        <v>16340235</v>
      </c>
      <c r="U60" s="25">
        <f t="shared" si="3"/>
        <v>130543335</v>
      </c>
      <c r="V60" s="38">
        <v>0</v>
      </c>
      <c r="W60" s="25">
        <f>O60*V60</f>
        <v>0</v>
      </c>
      <c r="X60" s="38">
        <v>0</v>
      </c>
      <c r="Y60" s="25">
        <f>O60*X60</f>
        <v>0</v>
      </c>
      <c r="Z60" s="22">
        <v>39392500</v>
      </c>
      <c r="AA60" s="25">
        <f t="shared" si="5"/>
        <v>118177500</v>
      </c>
    </row>
    <row r="61" spans="1:29" hidden="1">
      <c r="A61" s="10">
        <f t="shared" si="4"/>
        <v>59</v>
      </c>
      <c r="B61" s="8" t="s">
        <v>410</v>
      </c>
      <c r="C61" s="2" t="s">
        <v>124</v>
      </c>
      <c r="D61" s="3" t="s">
        <v>125</v>
      </c>
      <c r="E61" s="2" t="s">
        <v>124</v>
      </c>
      <c r="F61" s="3" t="s">
        <v>125</v>
      </c>
      <c r="G61" s="61">
        <v>0.99399999999999999</v>
      </c>
      <c r="H61" s="61" t="s">
        <v>566</v>
      </c>
      <c r="I61" s="61">
        <v>0.87680000000000002</v>
      </c>
      <c r="J61" s="6"/>
      <c r="K61" s="5" t="s">
        <v>422</v>
      </c>
      <c r="L61" t="s">
        <v>415</v>
      </c>
      <c r="M61" s="18">
        <v>45697</v>
      </c>
      <c r="N61">
        <v>4500</v>
      </c>
      <c r="O61" s="16">
        <v>31167550</v>
      </c>
      <c r="P61" s="22">
        <v>5446745</v>
      </c>
      <c r="Q61" s="20">
        <f t="shared" si="0"/>
        <v>36614295</v>
      </c>
      <c r="R61" s="10">
        <v>1</v>
      </c>
      <c r="S61" s="22">
        <f t="shared" si="1"/>
        <v>31167550</v>
      </c>
      <c r="T61" s="22">
        <f t="shared" si="2"/>
        <v>5446745</v>
      </c>
      <c r="U61" s="25">
        <f t="shared" si="3"/>
        <v>36614295</v>
      </c>
      <c r="V61" s="38">
        <v>0.35</v>
      </c>
      <c r="W61" s="25">
        <f>O61*V61</f>
        <v>10908642.5</v>
      </c>
      <c r="X61" s="38">
        <v>0.2</v>
      </c>
      <c r="Y61" s="25">
        <f>O61*X61</f>
        <v>6233510</v>
      </c>
      <c r="Z61" s="22">
        <v>35745000</v>
      </c>
      <c r="AA61" s="25">
        <f t="shared" si="5"/>
        <v>35745000</v>
      </c>
    </row>
    <row r="62" spans="1:29">
      <c r="A62" s="10">
        <f t="shared" si="4"/>
        <v>60</v>
      </c>
      <c r="B62" s="8" t="s">
        <v>410</v>
      </c>
      <c r="C62" s="2" t="s">
        <v>126</v>
      </c>
      <c r="D62" s="3" t="s">
        <v>127</v>
      </c>
      <c r="E62" s="2" t="s">
        <v>126</v>
      </c>
      <c r="F62" s="3" t="s">
        <v>127</v>
      </c>
      <c r="G62" s="61">
        <v>0.97499999999999998</v>
      </c>
      <c r="H62" s="61" t="s">
        <v>567</v>
      </c>
      <c r="I62" s="61">
        <v>0.76080000000000003</v>
      </c>
      <c r="J62" s="5">
        <v>4500</v>
      </c>
      <c r="K62" s="5" t="s">
        <v>420</v>
      </c>
      <c r="L62" t="s">
        <v>416</v>
      </c>
      <c r="N62">
        <f>J62</f>
        <v>4500</v>
      </c>
      <c r="O62" s="16">
        <v>31167550</v>
      </c>
      <c r="P62" s="22">
        <v>5446745</v>
      </c>
      <c r="Q62" s="20">
        <f t="shared" si="0"/>
        <v>36614295</v>
      </c>
      <c r="R62" s="10">
        <v>3</v>
      </c>
      <c r="S62" s="22">
        <f t="shared" si="1"/>
        <v>93502650</v>
      </c>
      <c r="T62" s="22">
        <f t="shared" si="2"/>
        <v>16340235</v>
      </c>
      <c r="U62" s="25">
        <f t="shared" si="3"/>
        <v>109842885</v>
      </c>
      <c r="Z62" s="22">
        <v>29145000</v>
      </c>
      <c r="AA62" s="25">
        <f t="shared" si="5"/>
        <v>87435000</v>
      </c>
    </row>
    <row r="63" spans="1:29" hidden="1">
      <c r="A63" s="10">
        <f t="shared" si="4"/>
        <v>61</v>
      </c>
      <c r="B63" s="8" t="s">
        <v>410</v>
      </c>
      <c r="C63" s="2" t="s">
        <v>128</v>
      </c>
      <c r="D63" s="3" t="s">
        <v>129</v>
      </c>
      <c r="E63" s="2" t="s">
        <v>128</v>
      </c>
      <c r="F63" s="3" t="s">
        <v>129</v>
      </c>
      <c r="G63" s="61" t="e">
        <v>#N/A</v>
      </c>
      <c r="H63" s="61" t="e">
        <v>#N/A</v>
      </c>
      <c r="I63" s="61" t="e">
        <v>#N/A</v>
      </c>
      <c r="J63" s="5">
        <v>6000</v>
      </c>
      <c r="K63" s="5" t="s">
        <v>422</v>
      </c>
      <c r="L63" t="s">
        <v>415</v>
      </c>
      <c r="M63" s="18">
        <v>45674</v>
      </c>
      <c r="N63">
        <f>J63</f>
        <v>6000</v>
      </c>
      <c r="O63" s="16">
        <v>38067700</v>
      </c>
      <c r="P63" s="22">
        <v>5446745</v>
      </c>
      <c r="Q63" s="20">
        <f t="shared" si="0"/>
        <v>43514445</v>
      </c>
      <c r="R63" s="10">
        <v>1</v>
      </c>
      <c r="S63" s="22">
        <f t="shared" si="1"/>
        <v>38067700</v>
      </c>
      <c r="T63" s="22">
        <f t="shared" si="2"/>
        <v>5446745</v>
      </c>
      <c r="U63" s="25">
        <f t="shared" si="3"/>
        <v>43514445</v>
      </c>
      <c r="V63" s="38">
        <v>0</v>
      </c>
      <c r="W63" s="25">
        <f>O63*V63</f>
        <v>0</v>
      </c>
      <c r="X63" s="38">
        <v>0</v>
      </c>
      <c r="Y63" s="25">
        <f>O63*X63</f>
        <v>0</v>
      </c>
      <c r="Z63" s="22">
        <v>30645000</v>
      </c>
      <c r="AA63" s="25">
        <f t="shared" si="5"/>
        <v>30645000</v>
      </c>
    </row>
    <row r="64" spans="1:29">
      <c r="A64" s="10">
        <f t="shared" si="4"/>
        <v>62</v>
      </c>
      <c r="B64" s="8" t="s">
        <v>410</v>
      </c>
      <c r="C64" s="2" t="s">
        <v>130</v>
      </c>
      <c r="D64" s="3" t="s">
        <v>131</v>
      </c>
      <c r="E64" s="2" t="s">
        <v>130</v>
      </c>
      <c r="F64" s="3" t="s">
        <v>131</v>
      </c>
      <c r="G64" s="61">
        <v>0.97499999999999998</v>
      </c>
      <c r="H64" s="61" t="s">
        <v>528</v>
      </c>
      <c r="I64" s="61">
        <v>0.80130000000000001</v>
      </c>
      <c r="J64" s="5">
        <v>6000</v>
      </c>
      <c r="K64" s="5" t="s">
        <v>420</v>
      </c>
      <c r="L64" t="s">
        <v>416</v>
      </c>
      <c r="N64">
        <f>J64</f>
        <v>6000</v>
      </c>
      <c r="O64" s="16">
        <v>38067700</v>
      </c>
      <c r="P64" s="22">
        <v>5446745</v>
      </c>
      <c r="Q64" s="20">
        <f t="shared" si="0"/>
        <v>43514445</v>
      </c>
      <c r="R64" s="10">
        <v>3</v>
      </c>
      <c r="S64" s="22">
        <f t="shared" si="1"/>
        <v>114203100</v>
      </c>
      <c r="T64" s="22">
        <f t="shared" si="2"/>
        <v>16340235</v>
      </c>
      <c r="U64" s="25">
        <f t="shared" si="3"/>
        <v>130543335</v>
      </c>
      <c r="Z64" s="22">
        <v>34545000</v>
      </c>
      <c r="AA64" s="25">
        <f t="shared" si="5"/>
        <v>103635000</v>
      </c>
    </row>
    <row r="65" spans="1:27" ht="28.8">
      <c r="A65" s="10">
        <f t="shared" si="4"/>
        <v>63</v>
      </c>
      <c r="B65" s="8" t="s">
        <v>410</v>
      </c>
      <c r="C65" s="2" t="s">
        <v>132</v>
      </c>
      <c r="D65" s="3" t="s">
        <v>133</v>
      </c>
      <c r="E65" s="2" t="s">
        <v>132</v>
      </c>
      <c r="F65" s="3" t="s">
        <v>133</v>
      </c>
      <c r="G65" s="61">
        <v>0.97499999999999998</v>
      </c>
      <c r="H65" s="61" t="s">
        <v>568</v>
      </c>
      <c r="I65" s="61">
        <v>0.35149999999999998</v>
      </c>
      <c r="J65" s="6"/>
      <c r="K65" s="5" t="s">
        <v>420</v>
      </c>
      <c r="L65" t="s">
        <v>416</v>
      </c>
      <c r="N65">
        <v>4500</v>
      </c>
      <c r="O65" s="16">
        <v>31167550</v>
      </c>
      <c r="P65" s="22">
        <v>5446745</v>
      </c>
      <c r="Q65" s="20">
        <f t="shared" si="0"/>
        <v>36614295</v>
      </c>
      <c r="R65" s="10">
        <v>3</v>
      </c>
      <c r="S65" s="22">
        <f t="shared" si="1"/>
        <v>93502650</v>
      </c>
      <c r="T65" s="22">
        <f t="shared" si="2"/>
        <v>16340235</v>
      </c>
      <c r="U65" s="25">
        <f t="shared" si="3"/>
        <v>109842885</v>
      </c>
      <c r="Z65" s="22">
        <v>40645000</v>
      </c>
      <c r="AA65" s="25">
        <f t="shared" si="5"/>
        <v>121935000</v>
      </c>
    </row>
    <row r="66" spans="1:27" hidden="1">
      <c r="A66" s="10">
        <f t="shared" si="4"/>
        <v>64</v>
      </c>
      <c r="B66" s="8" t="s">
        <v>410</v>
      </c>
      <c r="C66" s="2" t="s">
        <v>134</v>
      </c>
      <c r="D66" s="3" t="s">
        <v>135</v>
      </c>
      <c r="E66" s="2" t="s">
        <v>134</v>
      </c>
      <c r="F66" s="3" t="s">
        <v>135</v>
      </c>
      <c r="G66" s="61">
        <v>0.99399999999999999</v>
      </c>
      <c r="H66" s="61" t="s">
        <v>516</v>
      </c>
      <c r="I66" s="61">
        <v>0.88</v>
      </c>
      <c r="J66" s="6"/>
      <c r="K66" s="5" t="s">
        <v>422</v>
      </c>
      <c r="L66" t="s">
        <v>415</v>
      </c>
      <c r="M66" s="18">
        <v>45752</v>
      </c>
      <c r="N66">
        <v>7500</v>
      </c>
      <c r="O66" s="16">
        <v>56601550</v>
      </c>
      <c r="P66" s="22">
        <v>5446745</v>
      </c>
      <c r="Q66" s="20">
        <f t="shared" si="0"/>
        <v>62048295</v>
      </c>
      <c r="R66" s="10">
        <v>3</v>
      </c>
      <c r="S66" s="22">
        <f t="shared" si="1"/>
        <v>169804650</v>
      </c>
      <c r="T66" s="22">
        <f t="shared" si="2"/>
        <v>16340235</v>
      </c>
      <c r="U66" s="25">
        <f t="shared" si="3"/>
        <v>186144885</v>
      </c>
      <c r="V66" s="38">
        <v>0.25</v>
      </c>
      <c r="W66" s="25">
        <f>O66*V66</f>
        <v>14150387.5</v>
      </c>
      <c r="X66" s="38">
        <v>0</v>
      </c>
      <c r="Y66" s="25">
        <f>O66*X66</f>
        <v>0</v>
      </c>
      <c r="Z66" s="22">
        <v>44145000</v>
      </c>
      <c r="AA66" s="25">
        <f t="shared" si="5"/>
        <v>132435000</v>
      </c>
    </row>
    <row r="67" spans="1:27">
      <c r="A67" s="10">
        <f t="shared" si="4"/>
        <v>65</v>
      </c>
      <c r="B67" s="8" t="s">
        <v>410</v>
      </c>
      <c r="C67" s="2" t="s">
        <v>136</v>
      </c>
      <c r="D67" s="3" t="s">
        <v>137</v>
      </c>
      <c r="E67" s="2" t="s">
        <v>136</v>
      </c>
      <c r="F67" s="3" t="s">
        <v>137</v>
      </c>
      <c r="G67" s="61">
        <v>0.97499999999999998</v>
      </c>
      <c r="H67" s="61" t="s">
        <v>569</v>
      </c>
      <c r="I67" s="61">
        <v>0.9597</v>
      </c>
      <c r="J67" s="6"/>
      <c r="K67" s="5" t="s">
        <v>422</v>
      </c>
      <c r="L67" t="s">
        <v>416</v>
      </c>
      <c r="N67">
        <v>3000</v>
      </c>
      <c r="O67" s="16">
        <v>22548250</v>
      </c>
      <c r="P67" s="22">
        <v>5446745</v>
      </c>
      <c r="Q67" s="20">
        <f t="shared" si="0"/>
        <v>27994995</v>
      </c>
      <c r="R67" s="10">
        <v>3</v>
      </c>
      <c r="S67" s="22">
        <f t="shared" si="1"/>
        <v>67644750</v>
      </c>
      <c r="T67" s="22">
        <f t="shared" si="2"/>
        <v>16340235</v>
      </c>
      <c r="U67" s="25">
        <f t="shared" si="3"/>
        <v>83984985</v>
      </c>
      <c r="V67" s="38">
        <v>0</v>
      </c>
      <c r="W67" s="25">
        <f>O67*V67</f>
        <v>0</v>
      </c>
      <c r="X67" s="38">
        <v>0</v>
      </c>
      <c r="Y67" s="25">
        <f>O67*X67</f>
        <v>0</v>
      </c>
      <c r="Z67" s="22">
        <v>19040000</v>
      </c>
      <c r="AA67" s="25">
        <f t="shared" si="5"/>
        <v>57120000</v>
      </c>
    </row>
    <row r="68" spans="1:27">
      <c r="A68" s="10">
        <f t="shared" si="4"/>
        <v>66</v>
      </c>
      <c r="B68" s="8" t="s">
        <v>410</v>
      </c>
      <c r="C68" s="2" t="s">
        <v>138</v>
      </c>
      <c r="D68" s="3" t="s">
        <v>139</v>
      </c>
      <c r="E68" s="2" t="s">
        <v>138</v>
      </c>
      <c r="F68" s="3" t="s">
        <v>139</v>
      </c>
      <c r="G68" s="61">
        <v>0.97499999999999998</v>
      </c>
      <c r="H68" s="61" t="s">
        <v>570</v>
      </c>
      <c r="I68" s="61">
        <v>0.95540000000000003</v>
      </c>
      <c r="J68" s="6"/>
      <c r="K68" s="5" t="s">
        <v>420</v>
      </c>
      <c r="L68" t="s">
        <v>416</v>
      </c>
      <c r="N68">
        <v>3000</v>
      </c>
      <c r="O68" s="16">
        <v>22548250</v>
      </c>
      <c r="P68" s="22">
        <v>5446745</v>
      </c>
      <c r="Q68" s="20">
        <f t="shared" ref="Q68:Q131" si="6">O68+P68</f>
        <v>27994995</v>
      </c>
      <c r="R68" s="10">
        <v>3</v>
      </c>
      <c r="S68" s="22">
        <f t="shared" ref="S68:S131" si="7">O68*R68</f>
        <v>67644750</v>
      </c>
      <c r="T68" s="22">
        <f t="shared" ref="T68:T131" si="8">P68*R68</f>
        <v>16340235</v>
      </c>
      <c r="U68" s="25">
        <f t="shared" ref="U68:U131" si="9">S68+T68</f>
        <v>83984985</v>
      </c>
      <c r="Z68" s="22">
        <v>36000000</v>
      </c>
      <c r="AA68" s="25">
        <f t="shared" si="5"/>
        <v>108000000</v>
      </c>
    </row>
    <row r="69" spans="1:27">
      <c r="A69" s="10">
        <f t="shared" ref="A69:A132" si="10">A68+1</f>
        <v>67</v>
      </c>
      <c r="B69" s="8" t="s">
        <v>410</v>
      </c>
      <c r="C69" s="2" t="s">
        <v>140</v>
      </c>
      <c r="D69" s="3" t="s">
        <v>141</v>
      </c>
      <c r="E69" s="2" t="s">
        <v>140</v>
      </c>
      <c r="F69" s="3" t="s">
        <v>141</v>
      </c>
      <c r="G69" s="61">
        <v>0.97499999999999998</v>
      </c>
      <c r="H69" s="61" t="s">
        <v>571</v>
      </c>
      <c r="I69" s="61">
        <v>0.86580000000000001</v>
      </c>
      <c r="J69" s="5">
        <v>6000</v>
      </c>
      <c r="K69" s="5" t="s">
        <v>420</v>
      </c>
      <c r="L69" t="s">
        <v>416</v>
      </c>
      <c r="N69">
        <f>J69</f>
        <v>6000</v>
      </c>
      <c r="O69" s="16">
        <v>38067700</v>
      </c>
      <c r="P69" s="22">
        <v>5446745</v>
      </c>
      <c r="Q69" s="20">
        <f t="shared" si="6"/>
        <v>43514445</v>
      </c>
      <c r="R69" s="10">
        <v>3</v>
      </c>
      <c r="S69" s="22">
        <f t="shared" si="7"/>
        <v>114203100</v>
      </c>
      <c r="T69" s="22">
        <f t="shared" si="8"/>
        <v>16340235</v>
      </c>
      <c r="U69" s="25">
        <f t="shared" si="9"/>
        <v>130543335</v>
      </c>
      <c r="Z69" s="22">
        <v>30645000</v>
      </c>
      <c r="AA69" s="25">
        <f t="shared" si="5"/>
        <v>91935000</v>
      </c>
    </row>
    <row r="70" spans="1:27" ht="28.8">
      <c r="A70" s="10">
        <f t="shared" si="10"/>
        <v>68</v>
      </c>
      <c r="B70" s="8" t="s">
        <v>410</v>
      </c>
      <c r="C70" s="2" t="s">
        <v>142</v>
      </c>
      <c r="D70" s="3" t="s">
        <v>143</v>
      </c>
      <c r="E70" s="2" t="s">
        <v>142</v>
      </c>
      <c r="F70" s="3" t="s">
        <v>143</v>
      </c>
      <c r="G70" s="61">
        <v>0.99</v>
      </c>
      <c r="H70" s="61" t="s">
        <v>572</v>
      </c>
      <c r="I70" s="61">
        <v>0.54879999999999995</v>
      </c>
      <c r="J70" s="5">
        <v>6000</v>
      </c>
      <c r="K70" s="5" t="s">
        <v>420</v>
      </c>
      <c r="L70" t="s">
        <v>416</v>
      </c>
      <c r="N70">
        <f>J70</f>
        <v>6000</v>
      </c>
      <c r="O70" s="16">
        <v>38067700</v>
      </c>
      <c r="P70" s="22">
        <v>5446745</v>
      </c>
      <c r="Q70" s="20">
        <f t="shared" si="6"/>
        <v>43514445</v>
      </c>
      <c r="R70" s="10">
        <v>3</v>
      </c>
      <c r="S70" s="22">
        <f t="shared" si="7"/>
        <v>114203100</v>
      </c>
      <c r="T70" s="22">
        <f t="shared" si="8"/>
        <v>16340235</v>
      </c>
      <c r="U70" s="25">
        <f t="shared" si="9"/>
        <v>130543335</v>
      </c>
      <c r="Z70" s="22">
        <v>36345000</v>
      </c>
      <c r="AA70" s="25">
        <f t="shared" si="5"/>
        <v>109035000</v>
      </c>
    </row>
    <row r="71" spans="1:27">
      <c r="A71" s="10">
        <f t="shared" si="10"/>
        <v>69</v>
      </c>
      <c r="B71" s="8" t="s">
        <v>410</v>
      </c>
      <c r="C71" s="2" t="s">
        <v>144</v>
      </c>
      <c r="D71" s="3" t="s">
        <v>145</v>
      </c>
      <c r="E71" s="2" t="s">
        <v>144</v>
      </c>
      <c r="F71" s="3" t="s">
        <v>145</v>
      </c>
      <c r="G71" s="61">
        <v>0.97499999999999998</v>
      </c>
      <c r="H71" s="61" t="s">
        <v>573</v>
      </c>
      <c r="I71" s="61">
        <v>0.99539999999999995</v>
      </c>
      <c r="J71" s="6"/>
      <c r="K71" s="5" t="s">
        <v>420</v>
      </c>
      <c r="L71" t="s">
        <v>416</v>
      </c>
      <c r="N71">
        <v>3000</v>
      </c>
      <c r="O71" s="16">
        <v>22548250</v>
      </c>
      <c r="P71" s="22">
        <v>5446745</v>
      </c>
      <c r="Q71" s="20">
        <f t="shared" si="6"/>
        <v>27994995</v>
      </c>
      <c r="R71" s="10">
        <v>3</v>
      </c>
      <c r="S71" s="22">
        <f t="shared" si="7"/>
        <v>67644750</v>
      </c>
      <c r="T71" s="22">
        <f t="shared" si="8"/>
        <v>16340235</v>
      </c>
      <c r="U71" s="25">
        <f t="shared" si="9"/>
        <v>83984985</v>
      </c>
      <c r="Z71" s="22">
        <v>16500000</v>
      </c>
      <c r="AA71" s="25">
        <f t="shared" si="5"/>
        <v>49500000</v>
      </c>
    </row>
    <row r="72" spans="1:27">
      <c r="A72" s="10">
        <f t="shared" si="10"/>
        <v>70</v>
      </c>
      <c r="B72" s="8" t="s">
        <v>410</v>
      </c>
      <c r="C72" s="2" t="s">
        <v>146</v>
      </c>
      <c r="D72" s="3" t="s">
        <v>147</v>
      </c>
      <c r="E72" s="2" t="s">
        <v>146</v>
      </c>
      <c r="F72" s="3" t="s">
        <v>147</v>
      </c>
      <c r="G72" s="61">
        <v>0.97499999999999998</v>
      </c>
      <c r="H72" s="61" t="s">
        <v>574</v>
      </c>
      <c r="I72" s="61">
        <v>0.49259999999999998</v>
      </c>
      <c r="J72" s="6"/>
      <c r="K72" s="5" t="s">
        <v>422</v>
      </c>
      <c r="L72" t="s">
        <v>416</v>
      </c>
      <c r="N72">
        <v>4500</v>
      </c>
      <c r="O72" s="16">
        <v>31167550</v>
      </c>
      <c r="P72" s="22">
        <v>5446745</v>
      </c>
      <c r="Q72" s="20">
        <f t="shared" si="6"/>
        <v>36614295</v>
      </c>
      <c r="R72" s="10">
        <v>3</v>
      </c>
      <c r="S72" s="22">
        <f t="shared" si="7"/>
        <v>93502650</v>
      </c>
      <c r="T72" s="22">
        <f t="shared" si="8"/>
        <v>16340235</v>
      </c>
      <c r="U72" s="25">
        <f t="shared" si="9"/>
        <v>109842885</v>
      </c>
      <c r="V72" s="38">
        <v>0.35</v>
      </c>
      <c r="W72" s="25">
        <f>O72*V72</f>
        <v>10908642.5</v>
      </c>
      <c r="X72" s="38">
        <v>0.25</v>
      </c>
      <c r="Y72" s="25">
        <f>O72*X72</f>
        <v>7791887.5</v>
      </c>
      <c r="Z72" s="22">
        <v>31395000</v>
      </c>
      <c r="AA72" s="25">
        <f t="shared" si="5"/>
        <v>94185000</v>
      </c>
    </row>
    <row r="73" spans="1:27">
      <c r="A73" s="10">
        <f t="shared" si="10"/>
        <v>71</v>
      </c>
      <c r="B73" s="8" t="s">
        <v>410</v>
      </c>
      <c r="C73" s="2" t="s">
        <v>148</v>
      </c>
      <c r="D73" s="3" t="s">
        <v>149</v>
      </c>
      <c r="E73" s="2" t="s">
        <v>148</v>
      </c>
      <c r="F73" s="3" t="s">
        <v>149</v>
      </c>
      <c r="G73" s="61">
        <v>0.97499999999999998</v>
      </c>
      <c r="H73" s="61" t="s">
        <v>575</v>
      </c>
      <c r="I73" s="61">
        <v>1</v>
      </c>
      <c r="J73" s="5">
        <v>4500</v>
      </c>
      <c r="K73" s="5" t="s">
        <v>420</v>
      </c>
      <c r="L73" t="s">
        <v>416</v>
      </c>
      <c r="N73">
        <f>J73</f>
        <v>4500</v>
      </c>
      <c r="O73" s="16">
        <v>31167550</v>
      </c>
      <c r="P73" s="22">
        <v>5446745</v>
      </c>
      <c r="Q73" s="20">
        <f t="shared" si="6"/>
        <v>36614295</v>
      </c>
      <c r="R73" s="10">
        <v>3</v>
      </c>
      <c r="S73" s="22">
        <f t="shared" si="7"/>
        <v>93502650</v>
      </c>
      <c r="T73" s="22">
        <f t="shared" si="8"/>
        <v>16340235</v>
      </c>
      <c r="U73" s="25">
        <f t="shared" si="9"/>
        <v>109842885</v>
      </c>
      <c r="Z73" s="22">
        <v>32145000</v>
      </c>
      <c r="AA73" s="25">
        <f t="shared" si="5"/>
        <v>96435000</v>
      </c>
    </row>
    <row r="74" spans="1:27" ht="28.8">
      <c r="A74" s="10">
        <f t="shared" si="10"/>
        <v>72</v>
      </c>
      <c r="B74" s="8" t="s">
        <v>410</v>
      </c>
      <c r="C74" s="2" t="s">
        <v>150</v>
      </c>
      <c r="D74" s="3" t="s">
        <v>151</v>
      </c>
      <c r="E74" s="2" t="s">
        <v>150</v>
      </c>
      <c r="F74" s="3" t="s">
        <v>151</v>
      </c>
      <c r="G74" s="61">
        <v>0.97499999999999998</v>
      </c>
      <c r="H74" s="61" t="s">
        <v>576</v>
      </c>
      <c r="I74" s="61">
        <v>0.78490000000000004</v>
      </c>
      <c r="J74" s="6"/>
      <c r="K74" s="5" t="s">
        <v>420</v>
      </c>
      <c r="L74" t="s">
        <v>416</v>
      </c>
      <c r="N74">
        <v>4500</v>
      </c>
      <c r="O74" s="16">
        <v>31167550</v>
      </c>
      <c r="P74" s="22">
        <v>5446745</v>
      </c>
      <c r="Q74" s="20">
        <f t="shared" si="6"/>
        <v>36614295</v>
      </c>
      <c r="R74" s="10">
        <v>3</v>
      </c>
      <c r="S74" s="22">
        <f t="shared" si="7"/>
        <v>93502650</v>
      </c>
      <c r="T74" s="22">
        <f t="shared" si="8"/>
        <v>16340235</v>
      </c>
      <c r="U74" s="25">
        <f t="shared" si="9"/>
        <v>109842885</v>
      </c>
      <c r="Z74" s="22">
        <v>32145000</v>
      </c>
      <c r="AA74" s="25">
        <f t="shared" si="5"/>
        <v>96435000</v>
      </c>
    </row>
    <row r="75" spans="1:27" ht="28.8">
      <c r="A75" s="10">
        <f t="shared" si="10"/>
        <v>73</v>
      </c>
      <c r="B75" s="8" t="s">
        <v>410</v>
      </c>
      <c r="C75" s="2" t="s">
        <v>152</v>
      </c>
      <c r="D75" s="3" t="s">
        <v>153</v>
      </c>
      <c r="E75" s="2" t="s">
        <v>152</v>
      </c>
      <c r="F75" s="3" t="s">
        <v>153</v>
      </c>
      <c r="G75" s="61">
        <v>0.97499999999999998</v>
      </c>
      <c r="H75" s="61" t="s">
        <v>577</v>
      </c>
      <c r="I75" s="61">
        <v>0.99690000000000001</v>
      </c>
      <c r="J75" s="6"/>
      <c r="K75" s="5" t="s">
        <v>420</v>
      </c>
      <c r="L75" t="s">
        <v>416</v>
      </c>
      <c r="N75">
        <v>4500</v>
      </c>
      <c r="O75" s="16">
        <v>31167550</v>
      </c>
      <c r="P75" s="22">
        <v>5446745</v>
      </c>
      <c r="Q75" s="20">
        <f t="shared" si="6"/>
        <v>36614295</v>
      </c>
      <c r="R75" s="10">
        <v>3</v>
      </c>
      <c r="S75" s="22">
        <f t="shared" si="7"/>
        <v>93502650</v>
      </c>
      <c r="T75" s="22">
        <f t="shared" si="8"/>
        <v>16340235</v>
      </c>
      <c r="U75" s="25">
        <f t="shared" si="9"/>
        <v>109842885</v>
      </c>
      <c r="Z75" s="22">
        <v>31395000</v>
      </c>
      <c r="AA75" s="25">
        <f t="shared" si="5"/>
        <v>94185000</v>
      </c>
    </row>
    <row r="76" spans="1:27">
      <c r="A76" s="10">
        <f t="shared" si="10"/>
        <v>74</v>
      </c>
      <c r="B76" s="8" t="s">
        <v>410</v>
      </c>
      <c r="C76" s="2" t="s">
        <v>154</v>
      </c>
      <c r="D76" s="3" t="s">
        <v>155</v>
      </c>
      <c r="E76" s="2" t="s">
        <v>154</v>
      </c>
      <c r="F76" s="3" t="s">
        <v>155</v>
      </c>
      <c r="G76" s="61">
        <v>0.99</v>
      </c>
      <c r="H76" s="61" t="s">
        <v>578</v>
      </c>
      <c r="I76" s="61">
        <v>0.32429999999999998</v>
      </c>
      <c r="J76" s="6"/>
      <c r="K76" s="5" t="s">
        <v>422</v>
      </c>
      <c r="L76" t="s">
        <v>416</v>
      </c>
      <c r="N76">
        <v>6000</v>
      </c>
      <c r="O76" s="16">
        <v>38067700</v>
      </c>
      <c r="P76" s="22">
        <v>5446745</v>
      </c>
      <c r="Q76" s="20">
        <f t="shared" si="6"/>
        <v>43514445</v>
      </c>
      <c r="R76" s="10">
        <v>3</v>
      </c>
      <c r="S76" s="22">
        <f t="shared" si="7"/>
        <v>114203100</v>
      </c>
      <c r="T76" s="22">
        <f t="shared" si="8"/>
        <v>16340235</v>
      </c>
      <c r="U76" s="25">
        <f t="shared" si="9"/>
        <v>130543335</v>
      </c>
      <c r="V76" s="38">
        <v>0.35</v>
      </c>
      <c r="W76" s="25">
        <f>O76*V76</f>
        <v>13323695</v>
      </c>
      <c r="X76" s="38">
        <v>0.35</v>
      </c>
      <c r="Y76" s="25">
        <f>O76*X76</f>
        <v>13323695</v>
      </c>
      <c r="Z76" s="22">
        <v>32100000</v>
      </c>
      <c r="AA76" s="25">
        <f t="shared" si="5"/>
        <v>96300000</v>
      </c>
    </row>
    <row r="77" spans="1:27">
      <c r="A77" s="10">
        <f t="shared" si="10"/>
        <v>75</v>
      </c>
      <c r="B77" s="8" t="s">
        <v>410</v>
      </c>
      <c r="C77" s="2" t="s">
        <v>156</v>
      </c>
      <c r="D77" s="3" t="s">
        <v>157</v>
      </c>
      <c r="E77" s="2" t="s">
        <v>156</v>
      </c>
      <c r="F77" s="3" t="s">
        <v>157</v>
      </c>
      <c r="G77" s="61">
        <v>0.99399999999999999</v>
      </c>
      <c r="H77" s="61" t="s">
        <v>579</v>
      </c>
      <c r="I77" s="61">
        <v>0.95840000000000003</v>
      </c>
      <c r="J77" s="6"/>
      <c r="K77" s="5" t="s">
        <v>422</v>
      </c>
      <c r="L77" t="s">
        <v>416</v>
      </c>
      <c r="N77">
        <v>4500</v>
      </c>
      <c r="O77" s="16">
        <v>31167550</v>
      </c>
      <c r="P77" s="22">
        <v>5446745</v>
      </c>
      <c r="Q77" s="20">
        <f t="shared" si="6"/>
        <v>36614295</v>
      </c>
      <c r="R77" s="10">
        <v>3</v>
      </c>
      <c r="S77" s="22">
        <f t="shared" si="7"/>
        <v>93502650</v>
      </c>
      <c r="T77" s="22">
        <f t="shared" si="8"/>
        <v>16340235</v>
      </c>
      <c r="U77" s="25">
        <f t="shared" si="9"/>
        <v>109842885</v>
      </c>
      <c r="V77" s="38">
        <v>0.35</v>
      </c>
      <c r="W77" s="25">
        <f>O77*V77</f>
        <v>10908642.5</v>
      </c>
      <c r="X77" s="38">
        <v>0.35</v>
      </c>
      <c r="Y77" s="25">
        <f>O77*X77</f>
        <v>10908642.5</v>
      </c>
      <c r="Z77" s="22">
        <v>38145000</v>
      </c>
      <c r="AA77" s="25">
        <f t="shared" si="5"/>
        <v>114435000</v>
      </c>
    </row>
    <row r="78" spans="1:27">
      <c r="A78" s="10">
        <f t="shared" si="10"/>
        <v>76</v>
      </c>
      <c r="B78" s="8" t="s">
        <v>410</v>
      </c>
      <c r="C78" s="2" t="s">
        <v>158</v>
      </c>
      <c r="D78" s="3" t="s">
        <v>159</v>
      </c>
      <c r="E78" s="2" t="s">
        <v>158</v>
      </c>
      <c r="F78" s="3" t="s">
        <v>159</v>
      </c>
      <c r="G78" s="61">
        <v>0.97499999999999998</v>
      </c>
      <c r="H78" s="61" t="s">
        <v>580</v>
      </c>
      <c r="I78" s="61">
        <v>0.56179999999999997</v>
      </c>
      <c r="J78" s="6"/>
      <c r="K78" s="5" t="s">
        <v>420</v>
      </c>
      <c r="L78" t="s">
        <v>416</v>
      </c>
      <c r="N78">
        <v>4500</v>
      </c>
      <c r="O78" s="16">
        <v>31167550</v>
      </c>
      <c r="P78" s="22">
        <v>5446745</v>
      </c>
      <c r="Q78" s="20">
        <f t="shared" si="6"/>
        <v>36614295</v>
      </c>
      <c r="R78" s="10">
        <v>3</v>
      </c>
      <c r="S78" s="22">
        <f t="shared" si="7"/>
        <v>93502650</v>
      </c>
      <c r="T78" s="22">
        <f t="shared" si="8"/>
        <v>16340235</v>
      </c>
      <c r="U78" s="25">
        <f t="shared" si="9"/>
        <v>109842885</v>
      </c>
      <c r="Z78" s="22">
        <v>28745000</v>
      </c>
      <c r="AA78" s="25">
        <f t="shared" si="5"/>
        <v>86235000</v>
      </c>
    </row>
    <row r="79" spans="1:27">
      <c r="A79" s="10">
        <f t="shared" si="10"/>
        <v>77</v>
      </c>
      <c r="B79" s="8" t="s">
        <v>410</v>
      </c>
      <c r="C79" s="2" t="s">
        <v>160</v>
      </c>
      <c r="D79" s="3" t="s">
        <v>161</v>
      </c>
      <c r="E79" s="2" t="s">
        <v>160</v>
      </c>
      <c r="F79" s="3" t="s">
        <v>161</v>
      </c>
      <c r="G79" s="61">
        <v>0.97499999999999998</v>
      </c>
      <c r="H79" s="61" t="s">
        <v>581</v>
      </c>
      <c r="I79" s="61">
        <v>0.94359999999999999</v>
      </c>
      <c r="J79" s="6"/>
      <c r="K79" s="5" t="s">
        <v>420</v>
      </c>
      <c r="L79" t="s">
        <v>416</v>
      </c>
      <c r="N79">
        <v>3000</v>
      </c>
      <c r="O79" s="16">
        <v>22548250</v>
      </c>
      <c r="P79" s="22">
        <v>5446745</v>
      </c>
      <c r="Q79" s="20">
        <f t="shared" si="6"/>
        <v>27994995</v>
      </c>
      <c r="R79" s="10">
        <v>3</v>
      </c>
      <c r="S79" s="22">
        <f t="shared" si="7"/>
        <v>67644750</v>
      </c>
      <c r="T79" s="22">
        <f t="shared" si="8"/>
        <v>16340235</v>
      </c>
      <c r="U79" s="25">
        <f t="shared" si="9"/>
        <v>83984985</v>
      </c>
      <c r="Z79" s="22">
        <v>23595000</v>
      </c>
      <c r="AA79" s="25">
        <f t="shared" si="5"/>
        <v>70785000</v>
      </c>
    </row>
    <row r="80" spans="1:27">
      <c r="A80" s="10">
        <f t="shared" si="10"/>
        <v>78</v>
      </c>
      <c r="B80" s="8" t="s">
        <v>410</v>
      </c>
      <c r="C80" s="2" t="s">
        <v>162</v>
      </c>
      <c r="D80" s="3" t="s">
        <v>163</v>
      </c>
      <c r="E80" s="2" t="s">
        <v>162</v>
      </c>
      <c r="F80" s="3" t="s">
        <v>163</v>
      </c>
      <c r="G80" s="61">
        <v>0.99399999999999999</v>
      </c>
      <c r="H80" s="61" t="s">
        <v>582</v>
      </c>
      <c r="I80" s="61">
        <v>0.93320000000000003</v>
      </c>
      <c r="J80" s="6"/>
      <c r="K80" s="5" t="s">
        <v>422</v>
      </c>
      <c r="L80" t="s">
        <v>416</v>
      </c>
      <c r="N80">
        <v>4500</v>
      </c>
      <c r="O80" s="16">
        <v>31167550</v>
      </c>
      <c r="P80" s="22">
        <v>5446745</v>
      </c>
      <c r="Q80" s="20">
        <f t="shared" si="6"/>
        <v>36614295</v>
      </c>
      <c r="R80" s="10">
        <v>3</v>
      </c>
      <c r="S80" s="22">
        <f t="shared" si="7"/>
        <v>93502650</v>
      </c>
      <c r="T80" s="22">
        <f t="shared" si="8"/>
        <v>16340235</v>
      </c>
      <c r="U80" s="25">
        <f t="shared" si="9"/>
        <v>109842885</v>
      </c>
      <c r="V80" s="38">
        <v>0</v>
      </c>
      <c r="W80" s="25">
        <f>O80*V80</f>
        <v>0</v>
      </c>
      <c r="X80" s="38">
        <v>0.2</v>
      </c>
      <c r="Y80" s="25">
        <f>O80*X80</f>
        <v>6233510</v>
      </c>
      <c r="Z80" s="22">
        <v>37145000</v>
      </c>
      <c r="AA80" s="25">
        <f t="shared" si="5"/>
        <v>111435000</v>
      </c>
    </row>
    <row r="81" spans="1:27" ht="28.8">
      <c r="A81" s="10">
        <f t="shared" si="10"/>
        <v>79</v>
      </c>
      <c r="B81" s="8" t="s">
        <v>410</v>
      </c>
      <c r="C81" s="2" t="s">
        <v>164</v>
      </c>
      <c r="D81" s="3" t="s">
        <v>165</v>
      </c>
      <c r="E81" s="2" t="s">
        <v>164</v>
      </c>
      <c r="F81" s="3" t="s">
        <v>165</v>
      </c>
      <c r="G81" s="61">
        <v>0.97499999999999998</v>
      </c>
      <c r="H81" s="61" t="s">
        <v>583</v>
      </c>
      <c r="I81" s="61">
        <v>0.60680000000000001</v>
      </c>
      <c r="J81" s="5">
        <v>4500</v>
      </c>
      <c r="K81" s="5" t="s">
        <v>420</v>
      </c>
      <c r="L81" t="s">
        <v>416</v>
      </c>
      <c r="N81">
        <f>J81</f>
        <v>4500</v>
      </c>
      <c r="O81" s="16">
        <v>31167550</v>
      </c>
      <c r="P81" s="22">
        <v>5446745</v>
      </c>
      <c r="Q81" s="20">
        <f t="shared" si="6"/>
        <v>36614295</v>
      </c>
      <c r="R81" s="10">
        <v>3</v>
      </c>
      <c r="S81" s="22">
        <f t="shared" si="7"/>
        <v>93502650</v>
      </c>
      <c r="T81" s="22">
        <f t="shared" si="8"/>
        <v>16340235</v>
      </c>
      <c r="U81" s="25">
        <f t="shared" si="9"/>
        <v>109842885</v>
      </c>
      <c r="Z81" s="22">
        <v>28795000</v>
      </c>
      <c r="AA81" s="25">
        <f t="shared" si="5"/>
        <v>86385000</v>
      </c>
    </row>
    <row r="82" spans="1:27">
      <c r="A82" s="10">
        <f t="shared" si="10"/>
        <v>80</v>
      </c>
      <c r="B82" s="8" t="s">
        <v>410</v>
      </c>
      <c r="C82" s="2" t="s">
        <v>166</v>
      </c>
      <c r="D82" s="3" t="s">
        <v>167</v>
      </c>
      <c r="E82" s="2" t="s">
        <v>166</v>
      </c>
      <c r="F82" s="3" t="s">
        <v>167</v>
      </c>
      <c r="G82" s="61">
        <v>0.97499999999999998</v>
      </c>
      <c r="H82" s="61" t="s">
        <v>584</v>
      </c>
      <c r="I82" s="61">
        <v>0.77370000000000005</v>
      </c>
      <c r="J82" s="5">
        <v>6000</v>
      </c>
      <c r="K82" s="5" t="s">
        <v>422</v>
      </c>
      <c r="L82" t="s">
        <v>416</v>
      </c>
      <c r="N82">
        <f>J82</f>
        <v>6000</v>
      </c>
      <c r="O82" s="16">
        <v>38067700</v>
      </c>
      <c r="P82" s="22">
        <v>5446745</v>
      </c>
      <c r="Q82" s="20">
        <f t="shared" si="6"/>
        <v>43514445</v>
      </c>
      <c r="R82" s="10">
        <v>3</v>
      </c>
      <c r="S82" s="22">
        <f t="shared" si="7"/>
        <v>114203100</v>
      </c>
      <c r="T82" s="22">
        <f t="shared" si="8"/>
        <v>16340235</v>
      </c>
      <c r="U82" s="25">
        <f t="shared" si="9"/>
        <v>130543335</v>
      </c>
      <c r="V82" s="38">
        <v>0</v>
      </c>
      <c r="W82" s="25">
        <f>O82*V82</f>
        <v>0</v>
      </c>
      <c r="X82" s="38">
        <v>0</v>
      </c>
      <c r="Y82" s="25">
        <f>O82*X82</f>
        <v>0</v>
      </c>
      <c r="Z82" s="22">
        <v>39145000</v>
      </c>
      <c r="AA82" s="25">
        <f t="shared" si="5"/>
        <v>117435000</v>
      </c>
    </row>
    <row r="83" spans="1:27">
      <c r="A83" s="10">
        <f t="shared" si="10"/>
        <v>81</v>
      </c>
      <c r="B83" s="8" t="s">
        <v>410</v>
      </c>
      <c r="C83" s="2" t="s">
        <v>168</v>
      </c>
      <c r="D83" s="3" t="s">
        <v>169</v>
      </c>
      <c r="E83" s="2" t="s">
        <v>168</v>
      </c>
      <c r="F83" s="3" t="s">
        <v>169</v>
      </c>
      <c r="G83" s="61">
        <v>0.99399999999999999</v>
      </c>
      <c r="H83" s="61" t="s">
        <v>516</v>
      </c>
      <c r="I83" s="61">
        <v>0.99839999999999995</v>
      </c>
      <c r="J83" s="6"/>
      <c r="K83" s="5" t="s">
        <v>420</v>
      </c>
      <c r="L83" t="s">
        <v>416</v>
      </c>
      <c r="N83">
        <v>6000</v>
      </c>
      <c r="O83" s="16">
        <v>38067700</v>
      </c>
      <c r="P83" s="22">
        <v>5446745</v>
      </c>
      <c r="Q83" s="20">
        <f t="shared" si="6"/>
        <v>43514445</v>
      </c>
      <c r="R83" s="10">
        <v>3</v>
      </c>
      <c r="S83" s="22">
        <f t="shared" si="7"/>
        <v>114203100</v>
      </c>
      <c r="T83" s="22">
        <f t="shared" si="8"/>
        <v>16340235</v>
      </c>
      <c r="U83" s="25">
        <f t="shared" si="9"/>
        <v>130543335</v>
      </c>
      <c r="Z83" s="22">
        <v>17245000</v>
      </c>
      <c r="AA83" s="25">
        <f t="shared" si="5"/>
        <v>51735000</v>
      </c>
    </row>
    <row r="84" spans="1:27">
      <c r="A84" s="10">
        <f t="shared" si="10"/>
        <v>82</v>
      </c>
      <c r="B84" s="8" t="s">
        <v>410</v>
      </c>
      <c r="C84" s="2" t="s">
        <v>170</v>
      </c>
      <c r="D84" s="3" t="s">
        <v>171</v>
      </c>
      <c r="E84" s="2" t="s">
        <v>170</v>
      </c>
      <c r="F84" s="3" t="s">
        <v>171</v>
      </c>
      <c r="G84" s="61">
        <v>0.99</v>
      </c>
      <c r="H84" s="61" t="s">
        <v>585</v>
      </c>
      <c r="I84" s="61">
        <v>1</v>
      </c>
      <c r="J84" s="6"/>
      <c r="K84" s="5" t="s">
        <v>422</v>
      </c>
      <c r="L84" t="s">
        <v>416</v>
      </c>
      <c r="N84">
        <v>4500</v>
      </c>
      <c r="O84" s="16">
        <v>31167550</v>
      </c>
      <c r="P84" s="22">
        <v>5446745</v>
      </c>
      <c r="Q84" s="20">
        <f t="shared" si="6"/>
        <v>36614295</v>
      </c>
      <c r="R84" s="10">
        <v>3</v>
      </c>
      <c r="S84" s="22">
        <f t="shared" si="7"/>
        <v>93502650</v>
      </c>
      <c r="T84" s="22">
        <f t="shared" si="8"/>
        <v>16340235</v>
      </c>
      <c r="U84" s="25">
        <f t="shared" si="9"/>
        <v>109842885</v>
      </c>
      <c r="V84" s="38">
        <v>0</v>
      </c>
      <c r="W84" s="25">
        <f>O84*V84</f>
        <v>0</v>
      </c>
      <c r="X84" s="38">
        <v>0.35</v>
      </c>
      <c r="Y84" s="25">
        <f>O84*X84</f>
        <v>10908642.5</v>
      </c>
      <c r="Z84" s="22">
        <v>35800000</v>
      </c>
      <c r="AA84" s="25">
        <f t="shared" si="5"/>
        <v>107400000</v>
      </c>
    </row>
    <row r="85" spans="1:27">
      <c r="A85" s="10">
        <f t="shared" si="10"/>
        <v>83</v>
      </c>
      <c r="B85" s="8" t="s">
        <v>410</v>
      </c>
      <c r="C85" s="2" t="s">
        <v>172</v>
      </c>
      <c r="D85" s="3" t="s">
        <v>173</v>
      </c>
      <c r="E85" s="2" t="s">
        <v>172</v>
      </c>
      <c r="F85" s="3" t="s">
        <v>173</v>
      </c>
      <c r="G85" s="61">
        <v>0.97499999999999998</v>
      </c>
      <c r="H85" s="61" t="s">
        <v>586</v>
      </c>
      <c r="I85" s="61">
        <v>1</v>
      </c>
      <c r="J85" s="5">
        <v>4500</v>
      </c>
      <c r="K85" s="5" t="s">
        <v>420</v>
      </c>
      <c r="L85" t="s">
        <v>416</v>
      </c>
      <c r="N85">
        <f>J85</f>
        <v>4500</v>
      </c>
      <c r="O85" s="16">
        <v>31167550</v>
      </c>
      <c r="P85" s="22">
        <v>5446745</v>
      </c>
      <c r="Q85" s="20">
        <f t="shared" si="6"/>
        <v>36614295</v>
      </c>
      <c r="R85" s="10">
        <v>3</v>
      </c>
      <c r="S85" s="22">
        <f t="shared" si="7"/>
        <v>93502650</v>
      </c>
      <c r="T85" s="22">
        <f t="shared" si="8"/>
        <v>16340235</v>
      </c>
      <c r="U85" s="25">
        <f t="shared" si="9"/>
        <v>109842885</v>
      </c>
      <c r="Z85" s="22">
        <v>10450000</v>
      </c>
      <c r="AA85" s="25">
        <f t="shared" si="5"/>
        <v>31350000</v>
      </c>
    </row>
    <row r="86" spans="1:27">
      <c r="A86" s="10">
        <f t="shared" si="10"/>
        <v>84</v>
      </c>
      <c r="B86" s="8" t="s">
        <v>410</v>
      </c>
      <c r="C86" s="2" t="s">
        <v>174</v>
      </c>
      <c r="D86" s="3" t="s">
        <v>175</v>
      </c>
      <c r="E86" s="2" t="s">
        <v>174</v>
      </c>
      <c r="F86" s="3" t="s">
        <v>175</v>
      </c>
      <c r="G86" s="61">
        <v>0.99</v>
      </c>
      <c r="H86" s="61" t="s">
        <v>587</v>
      </c>
      <c r="I86" s="61">
        <v>0.86950000000000005</v>
      </c>
      <c r="J86" s="6"/>
      <c r="K86" s="5" t="s">
        <v>422</v>
      </c>
      <c r="L86" t="s">
        <v>416</v>
      </c>
      <c r="N86">
        <v>7500</v>
      </c>
      <c r="O86" s="16">
        <v>56601550</v>
      </c>
      <c r="P86" s="22">
        <v>5446745</v>
      </c>
      <c r="Q86" s="20">
        <f t="shared" si="6"/>
        <v>62048295</v>
      </c>
      <c r="R86" s="10">
        <v>3</v>
      </c>
      <c r="S86" s="22">
        <f t="shared" si="7"/>
        <v>169804650</v>
      </c>
      <c r="T86" s="22">
        <f t="shared" si="8"/>
        <v>16340235</v>
      </c>
      <c r="U86" s="25">
        <f t="shared" si="9"/>
        <v>186144885</v>
      </c>
      <c r="V86" s="38">
        <v>0.35</v>
      </c>
      <c r="W86" s="25">
        <f>O86*V86</f>
        <v>19810542.5</v>
      </c>
      <c r="X86" s="38">
        <v>0.35</v>
      </c>
      <c r="Y86" s="25">
        <f>O86*X86</f>
        <v>19810542.5</v>
      </c>
      <c r="Z86" s="22">
        <v>39700000</v>
      </c>
      <c r="AA86" s="25">
        <f t="shared" si="5"/>
        <v>119100000</v>
      </c>
    </row>
    <row r="87" spans="1:27">
      <c r="A87" s="10">
        <f t="shared" si="10"/>
        <v>85</v>
      </c>
      <c r="B87" s="8" t="s">
        <v>410</v>
      </c>
      <c r="C87" s="2" t="s">
        <v>176</v>
      </c>
      <c r="D87" s="3" t="s">
        <v>177</v>
      </c>
      <c r="E87" s="2" t="s">
        <v>176</v>
      </c>
      <c r="F87" s="3" t="s">
        <v>177</v>
      </c>
      <c r="G87" s="61">
        <v>0.99</v>
      </c>
      <c r="H87" s="61" t="s">
        <v>588</v>
      </c>
      <c r="I87" s="61">
        <v>0.90710000000000002</v>
      </c>
      <c r="J87" s="6"/>
      <c r="K87" s="5" t="s">
        <v>422</v>
      </c>
      <c r="L87" t="s">
        <v>416</v>
      </c>
      <c r="N87">
        <v>4500</v>
      </c>
      <c r="O87" s="16">
        <v>31167550</v>
      </c>
      <c r="P87" s="22">
        <v>5446745</v>
      </c>
      <c r="Q87" s="20">
        <f t="shared" si="6"/>
        <v>36614295</v>
      </c>
      <c r="R87" s="10">
        <v>3</v>
      </c>
      <c r="S87" s="22">
        <f t="shared" si="7"/>
        <v>93502650</v>
      </c>
      <c r="T87" s="22">
        <f t="shared" si="8"/>
        <v>16340235</v>
      </c>
      <c r="U87" s="25">
        <f t="shared" si="9"/>
        <v>109842885</v>
      </c>
      <c r="V87" s="38">
        <v>0.35</v>
      </c>
      <c r="W87" s="25">
        <f>O87*V87</f>
        <v>10908642.5</v>
      </c>
      <c r="X87" s="38">
        <v>0.3</v>
      </c>
      <c r="Y87" s="25">
        <f>O87*X87</f>
        <v>9350265</v>
      </c>
      <c r="Z87" s="22">
        <v>37145000</v>
      </c>
      <c r="AA87" s="25">
        <f t="shared" si="5"/>
        <v>111435000</v>
      </c>
    </row>
    <row r="88" spans="1:27">
      <c r="A88" s="10">
        <f t="shared" si="10"/>
        <v>86</v>
      </c>
      <c r="B88" s="8" t="s">
        <v>410</v>
      </c>
      <c r="C88" s="2" t="s">
        <v>178</v>
      </c>
      <c r="D88" s="3" t="s">
        <v>179</v>
      </c>
      <c r="E88" s="2" t="s">
        <v>178</v>
      </c>
      <c r="F88" s="3" t="s">
        <v>179</v>
      </c>
      <c r="G88" s="61">
        <v>0.99</v>
      </c>
      <c r="H88" s="61" t="s">
        <v>589</v>
      </c>
      <c r="I88" s="61">
        <v>0.78959999999999997</v>
      </c>
      <c r="J88" s="5">
        <v>6000</v>
      </c>
      <c r="K88" s="5" t="s">
        <v>422</v>
      </c>
      <c r="L88" t="s">
        <v>416</v>
      </c>
      <c r="N88">
        <f>J88</f>
        <v>6000</v>
      </c>
      <c r="O88" s="16">
        <v>38067700</v>
      </c>
      <c r="P88" s="22">
        <v>5446745</v>
      </c>
      <c r="Q88" s="20">
        <f t="shared" si="6"/>
        <v>43514445</v>
      </c>
      <c r="R88" s="10">
        <v>3</v>
      </c>
      <c r="S88" s="22">
        <f t="shared" si="7"/>
        <v>114203100</v>
      </c>
      <c r="T88" s="22">
        <f t="shared" si="8"/>
        <v>16340235</v>
      </c>
      <c r="U88" s="25">
        <f t="shared" si="9"/>
        <v>130543335</v>
      </c>
      <c r="V88" s="38">
        <v>0</v>
      </c>
      <c r="W88" s="25">
        <f>O88*V88</f>
        <v>0</v>
      </c>
      <c r="X88" s="38">
        <v>0</v>
      </c>
      <c r="Y88" s="25">
        <f>O88*X88</f>
        <v>0</v>
      </c>
      <c r="Z88" s="22">
        <v>43145000</v>
      </c>
      <c r="AA88" s="25">
        <f t="shared" si="5"/>
        <v>129435000</v>
      </c>
    </row>
    <row r="89" spans="1:27">
      <c r="A89" s="10">
        <f t="shared" si="10"/>
        <v>87</v>
      </c>
      <c r="B89" s="8" t="s">
        <v>410</v>
      </c>
      <c r="C89" s="2" t="s">
        <v>180</v>
      </c>
      <c r="D89" s="3" t="s">
        <v>181</v>
      </c>
      <c r="E89" s="2" t="s">
        <v>180</v>
      </c>
      <c r="F89" s="3" t="s">
        <v>181</v>
      </c>
      <c r="G89" s="61">
        <v>0.99</v>
      </c>
      <c r="H89" s="61" t="s">
        <v>559</v>
      </c>
      <c r="I89" s="61">
        <v>1</v>
      </c>
      <c r="J89" s="6"/>
      <c r="K89" s="5" t="s">
        <v>420</v>
      </c>
      <c r="L89" t="s">
        <v>416</v>
      </c>
      <c r="N89">
        <v>6000</v>
      </c>
      <c r="O89" s="16">
        <v>38067700</v>
      </c>
      <c r="P89" s="22">
        <v>5446745</v>
      </c>
      <c r="Q89" s="20">
        <f t="shared" si="6"/>
        <v>43514445</v>
      </c>
      <c r="R89" s="10">
        <v>3</v>
      </c>
      <c r="S89" s="22">
        <f t="shared" si="7"/>
        <v>114203100</v>
      </c>
      <c r="T89" s="22">
        <f t="shared" si="8"/>
        <v>16340235</v>
      </c>
      <c r="U89" s="25">
        <f t="shared" si="9"/>
        <v>130543335</v>
      </c>
      <c r="Z89" s="22">
        <v>10000000</v>
      </c>
      <c r="AA89" s="25">
        <f t="shared" si="5"/>
        <v>30000000</v>
      </c>
    </row>
    <row r="90" spans="1:27" ht="28.8">
      <c r="A90" s="10">
        <f t="shared" si="10"/>
        <v>88</v>
      </c>
      <c r="B90" s="8" t="s">
        <v>410</v>
      </c>
      <c r="C90" s="2" t="s">
        <v>182</v>
      </c>
      <c r="D90" s="3" t="s">
        <v>183</v>
      </c>
      <c r="E90" s="2" t="s">
        <v>182</v>
      </c>
      <c r="F90" s="3" t="s">
        <v>183</v>
      </c>
      <c r="G90" s="61">
        <v>0.97499999999999998</v>
      </c>
      <c r="H90" s="61" t="s">
        <v>590</v>
      </c>
      <c r="I90" s="61">
        <v>0.23710000000000001</v>
      </c>
      <c r="J90" s="6"/>
      <c r="K90" s="5" t="s">
        <v>422</v>
      </c>
      <c r="L90" t="s">
        <v>416</v>
      </c>
      <c r="N90">
        <v>4500</v>
      </c>
      <c r="O90" s="16">
        <v>31167550</v>
      </c>
      <c r="P90" s="22">
        <v>5446745</v>
      </c>
      <c r="Q90" s="20">
        <f t="shared" si="6"/>
        <v>36614295</v>
      </c>
      <c r="R90" s="10">
        <v>3</v>
      </c>
      <c r="S90" s="22">
        <f t="shared" si="7"/>
        <v>93502650</v>
      </c>
      <c r="T90" s="22">
        <f t="shared" si="8"/>
        <v>16340235</v>
      </c>
      <c r="U90" s="25">
        <f t="shared" si="9"/>
        <v>109842885</v>
      </c>
      <c r="V90" s="38">
        <v>0.35</v>
      </c>
      <c r="W90" s="25">
        <f>O90*V90</f>
        <v>10908642.5</v>
      </c>
      <c r="X90" s="38">
        <v>0.35</v>
      </c>
      <c r="Y90" s="25">
        <f>O90*X90</f>
        <v>10908642.5</v>
      </c>
      <c r="Z90" s="22">
        <v>40000000</v>
      </c>
      <c r="AA90" s="25">
        <f t="shared" si="5"/>
        <v>120000000</v>
      </c>
    </row>
    <row r="91" spans="1:27">
      <c r="A91" s="10">
        <f t="shared" si="10"/>
        <v>89</v>
      </c>
      <c r="B91" s="8" t="s">
        <v>410</v>
      </c>
      <c r="C91" s="2" t="s">
        <v>184</v>
      </c>
      <c r="D91" s="3" t="s">
        <v>185</v>
      </c>
      <c r="E91" s="2" t="s">
        <v>184</v>
      </c>
      <c r="F91" s="3" t="s">
        <v>185</v>
      </c>
      <c r="G91" s="61">
        <v>0.99</v>
      </c>
      <c r="H91" s="61" t="s">
        <v>591</v>
      </c>
      <c r="I91" s="61">
        <v>0.81110000000000004</v>
      </c>
      <c r="J91" s="5">
        <v>6000</v>
      </c>
      <c r="K91" s="5" t="s">
        <v>420</v>
      </c>
      <c r="L91" t="s">
        <v>416</v>
      </c>
      <c r="N91">
        <f>J91</f>
        <v>6000</v>
      </c>
      <c r="O91" s="16">
        <v>38067700</v>
      </c>
      <c r="P91" s="22">
        <v>5446745</v>
      </c>
      <c r="Q91" s="20">
        <f t="shared" si="6"/>
        <v>43514445</v>
      </c>
      <c r="R91" s="10">
        <v>3</v>
      </c>
      <c r="S91" s="22">
        <f t="shared" si="7"/>
        <v>114203100</v>
      </c>
      <c r="T91" s="22">
        <f t="shared" si="8"/>
        <v>16340235</v>
      </c>
      <c r="U91" s="25">
        <f t="shared" si="9"/>
        <v>130543335</v>
      </c>
      <c r="Z91" s="22">
        <v>52445000</v>
      </c>
      <c r="AA91" s="25">
        <f t="shared" si="5"/>
        <v>157335000</v>
      </c>
    </row>
    <row r="92" spans="1:27">
      <c r="A92" s="10">
        <f t="shared" si="10"/>
        <v>90</v>
      </c>
      <c r="B92" s="8" t="s">
        <v>410</v>
      </c>
      <c r="C92" s="2" t="s">
        <v>186</v>
      </c>
      <c r="D92" s="3" t="s">
        <v>187</v>
      </c>
      <c r="E92" s="2" t="s">
        <v>186</v>
      </c>
      <c r="F92" s="3" t="s">
        <v>187</v>
      </c>
      <c r="G92" s="61">
        <v>0.99399999999999999</v>
      </c>
      <c r="H92" s="61" t="s">
        <v>516</v>
      </c>
      <c r="I92" s="61">
        <v>0.96879999999999999</v>
      </c>
      <c r="J92" s="5">
        <v>6000</v>
      </c>
      <c r="K92" s="5" t="s">
        <v>422</v>
      </c>
      <c r="L92" t="s">
        <v>416</v>
      </c>
      <c r="N92">
        <f>J92</f>
        <v>6000</v>
      </c>
      <c r="O92" s="16">
        <v>38067700</v>
      </c>
      <c r="P92" s="22">
        <v>5446745</v>
      </c>
      <c r="Q92" s="20">
        <f t="shared" si="6"/>
        <v>43514445</v>
      </c>
      <c r="R92" s="10">
        <v>3</v>
      </c>
      <c r="S92" s="22">
        <f t="shared" si="7"/>
        <v>114203100</v>
      </c>
      <c r="T92" s="22">
        <f t="shared" si="8"/>
        <v>16340235</v>
      </c>
      <c r="U92" s="25">
        <f t="shared" si="9"/>
        <v>130543335</v>
      </c>
      <c r="V92" s="38">
        <v>0</v>
      </c>
      <c r="W92" s="25">
        <f>O92*V92</f>
        <v>0</v>
      </c>
      <c r="X92" s="38">
        <v>0</v>
      </c>
      <c r="Y92" s="25">
        <f>O92*X92</f>
        <v>0</v>
      </c>
      <c r="Z92" s="22">
        <v>36499000</v>
      </c>
      <c r="AA92" s="25">
        <f t="shared" si="5"/>
        <v>109497000</v>
      </c>
    </row>
    <row r="93" spans="1:27">
      <c r="A93" s="10">
        <f t="shared" si="10"/>
        <v>91</v>
      </c>
      <c r="B93" s="8" t="s">
        <v>410</v>
      </c>
      <c r="C93" s="2" t="s">
        <v>188</v>
      </c>
      <c r="D93" s="3" t="s">
        <v>189</v>
      </c>
      <c r="E93" s="2" t="s">
        <v>188</v>
      </c>
      <c r="F93" s="3" t="s">
        <v>189</v>
      </c>
      <c r="G93" s="61">
        <v>0.99</v>
      </c>
      <c r="H93" s="61" t="s">
        <v>592</v>
      </c>
      <c r="I93" s="61">
        <v>0.59919999999999995</v>
      </c>
      <c r="J93" s="6"/>
      <c r="K93" s="5" t="s">
        <v>422</v>
      </c>
      <c r="L93" t="s">
        <v>416</v>
      </c>
      <c r="N93">
        <v>6000</v>
      </c>
      <c r="O93" s="16">
        <v>38067700</v>
      </c>
      <c r="P93" s="22">
        <v>5446745</v>
      </c>
      <c r="Q93" s="20">
        <f t="shared" si="6"/>
        <v>43514445</v>
      </c>
      <c r="R93" s="10">
        <v>3</v>
      </c>
      <c r="S93" s="22">
        <f t="shared" si="7"/>
        <v>114203100</v>
      </c>
      <c r="T93" s="22">
        <f t="shared" si="8"/>
        <v>16340235</v>
      </c>
      <c r="U93" s="25">
        <f t="shared" si="9"/>
        <v>130543335</v>
      </c>
      <c r="V93" s="38">
        <v>0.35</v>
      </c>
      <c r="W93" s="25">
        <f>O93*V93</f>
        <v>13323695</v>
      </c>
      <c r="X93" s="38">
        <v>0.35</v>
      </c>
      <c r="Y93" s="25">
        <f>O93*X93</f>
        <v>13323695</v>
      </c>
      <c r="Z93" s="22">
        <v>43045000</v>
      </c>
      <c r="AA93" s="25">
        <f t="shared" si="5"/>
        <v>129135000</v>
      </c>
    </row>
    <row r="94" spans="1:27">
      <c r="A94" s="10">
        <f t="shared" si="10"/>
        <v>92</v>
      </c>
      <c r="B94" s="8" t="s">
        <v>410</v>
      </c>
      <c r="C94" s="2" t="s">
        <v>190</v>
      </c>
      <c r="D94" s="3" t="s">
        <v>191</v>
      </c>
      <c r="E94" s="2" t="s">
        <v>190</v>
      </c>
      <c r="F94" s="3" t="s">
        <v>191</v>
      </c>
      <c r="G94" s="61">
        <v>0.99</v>
      </c>
      <c r="H94" s="61" t="s">
        <v>593</v>
      </c>
      <c r="I94" s="61">
        <v>0.97350000000000003</v>
      </c>
      <c r="J94" s="6"/>
      <c r="K94" s="5" t="s">
        <v>422</v>
      </c>
      <c r="L94" t="s">
        <v>416</v>
      </c>
      <c r="N94">
        <v>6000</v>
      </c>
      <c r="O94" s="16">
        <v>38067700</v>
      </c>
      <c r="P94" s="22">
        <v>5446745</v>
      </c>
      <c r="Q94" s="20">
        <f t="shared" si="6"/>
        <v>43514445</v>
      </c>
      <c r="R94" s="10">
        <v>3</v>
      </c>
      <c r="S94" s="22">
        <f t="shared" si="7"/>
        <v>114203100</v>
      </c>
      <c r="T94" s="22">
        <f t="shared" si="8"/>
        <v>16340235</v>
      </c>
      <c r="U94" s="25">
        <f t="shared" si="9"/>
        <v>130543335</v>
      </c>
      <c r="V94" s="38">
        <v>0.35</v>
      </c>
      <c r="W94" s="25">
        <f>O94*V94</f>
        <v>13323695</v>
      </c>
      <c r="X94" s="38">
        <v>0.35</v>
      </c>
      <c r="Y94" s="25">
        <f>O94*X94</f>
        <v>13323695</v>
      </c>
      <c r="Z94" s="22">
        <v>36570000</v>
      </c>
      <c r="AA94" s="25">
        <f t="shared" si="5"/>
        <v>109710000</v>
      </c>
    </row>
    <row r="95" spans="1:27">
      <c r="A95" s="10">
        <f t="shared" si="10"/>
        <v>93</v>
      </c>
      <c r="B95" s="8" t="s">
        <v>410</v>
      </c>
      <c r="C95" s="2" t="s">
        <v>192</v>
      </c>
      <c r="D95" s="3" t="s">
        <v>193</v>
      </c>
      <c r="E95" s="2" t="s">
        <v>192</v>
      </c>
      <c r="F95" s="3" t="s">
        <v>193</v>
      </c>
      <c r="G95" s="61">
        <v>0.99</v>
      </c>
      <c r="H95" s="61" t="s">
        <v>594</v>
      </c>
      <c r="I95" s="61">
        <v>0.81699999999999995</v>
      </c>
      <c r="J95" s="6"/>
      <c r="K95" s="5" t="s">
        <v>422</v>
      </c>
      <c r="L95" t="s">
        <v>416</v>
      </c>
      <c r="N95">
        <v>6000</v>
      </c>
      <c r="O95" s="16">
        <v>38067700</v>
      </c>
      <c r="P95" s="22">
        <v>5446745</v>
      </c>
      <c r="Q95" s="20">
        <f t="shared" si="6"/>
        <v>43514445</v>
      </c>
      <c r="R95" s="10">
        <v>3</v>
      </c>
      <c r="S95" s="22">
        <f t="shared" si="7"/>
        <v>114203100</v>
      </c>
      <c r="T95" s="22">
        <f t="shared" si="8"/>
        <v>16340235</v>
      </c>
      <c r="U95" s="25">
        <f t="shared" si="9"/>
        <v>130543335</v>
      </c>
      <c r="V95" s="38">
        <v>0.35</v>
      </c>
      <c r="W95" s="25">
        <f>O95*V95</f>
        <v>13323695</v>
      </c>
      <c r="X95" s="38">
        <v>0.35</v>
      </c>
      <c r="Y95" s="25">
        <f>O95*X95</f>
        <v>13323695</v>
      </c>
      <c r="Z95" s="22">
        <v>39525000</v>
      </c>
      <c r="AA95" s="25">
        <f t="shared" si="5"/>
        <v>118575000</v>
      </c>
    </row>
    <row r="96" spans="1:27">
      <c r="A96" s="10">
        <f t="shared" si="10"/>
        <v>94</v>
      </c>
      <c r="B96" s="8" t="s">
        <v>410</v>
      </c>
      <c r="C96" s="2" t="s">
        <v>194</v>
      </c>
      <c r="D96" s="3" t="s">
        <v>195</v>
      </c>
      <c r="E96" s="2" t="s">
        <v>194</v>
      </c>
      <c r="F96" s="3" t="s">
        <v>195</v>
      </c>
      <c r="G96" s="61">
        <v>0.99</v>
      </c>
      <c r="H96" s="61" t="s">
        <v>595</v>
      </c>
      <c r="I96" s="61">
        <v>0.6079</v>
      </c>
      <c r="J96" s="6"/>
      <c r="K96" s="5" t="s">
        <v>422</v>
      </c>
      <c r="L96" t="s">
        <v>416</v>
      </c>
      <c r="N96">
        <v>4500</v>
      </c>
      <c r="O96" s="16">
        <v>31167550</v>
      </c>
      <c r="P96" s="22">
        <v>5446745</v>
      </c>
      <c r="Q96" s="20">
        <f t="shared" si="6"/>
        <v>36614295</v>
      </c>
      <c r="R96" s="10">
        <v>3</v>
      </c>
      <c r="S96" s="22">
        <f t="shared" si="7"/>
        <v>93502650</v>
      </c>
      <c r="T96" s="22">
        <f t="shared" si="8"/>
        <v>16340235</v>
      </c>
      <c r="U96" s="25">
        <f t="shared" si="9"/>
        <v>109842885</v>
      </c>
      <c r="V96" s="38">
        <v>0.25</v>
      </c>
      <c r="W96" s="25">
        <f>O96*V96</f>
        <v>7791887.5</v>
      </c>
      <c r="X96" s="38">
        <v>0.35</v>
      </c>
      <c r="Y96" s="25">
        <f>O96*X96</f>
        <v>10908642.5</v>
      </c>
      <c r="Z96" s="22">
        <v>33155000</v>
      </c>
      <c r="AA96" s="25">
        <f t="shared" si="5"/>
        <v>99465000</v>
      </c>
    </row>
    <row r="97" spans="1:27">
      <c r="A97" s="10">
        <f t="shared" si="10"/>
        <v>95</v>
      </c>
      <c r="B97" s="8" t="s">
        <v>410</v>
      </c>
      <c r="C97" s="2" t="s">
        <v>196</v>
      </c>
      <c r="D97" s="3" t="s">
        <v>197</v>
      </c>
      <c r="E97" s="2" t="s">
        <v>196</v>
      </c>
      <c r="F97" s="3" t="s">
        <v>197</v>
      </c>
      <c r="G97" s="61">
        <v>0.99399999999999999</v>
      </c>
      <c r="H97" s="61" t="s">
        <v>596</v>
      </c>
      <c r="I97" s="61">
        <v>0.76959999999999995</v>
      </c>
      <c r="J97" s="5">
        <v>7500</v>
      </c>
      <c r="K97" s="5" t="s">
        <v>420</v>
      </c>
      <c r="L97" t="s">
        <v>416</v>
      </c>
      <c r="N97">
        <f>J97</f>
        <v>7500</v>
      </c>
      <c r="O97" s="16">
        <v>56601550</v>
      </c>
      <c r="P97" s="22">
        <v>5446745</v>
      </c>
      <c r="Q97" s="20">
        <f t="shared" si="6"/>
        <v>62048295</v>
      </c>
      <c r="R97" s="10">
        <v>3</v>
      </c>
      <c r="S97" s="22">
        <f t="shared" si="7"/>
        <v>169804650</v>
      </c>
      <c r="T97" s="22">
        <f t="shared" si="8"/>
        <v>16340235</v>
      </c>
      <c r="U97" s="25">
        <f t="shared" si="9"/>
        <v>186144885</v>
      </c>
      <c r="Z97" s="22">
        <v>42425000</v>
      </c>
      <c r="AA97" s="25">
        <f t="shared" si="5"/>
        <v>127275000</v>
      </c>
    </row>
    <row r="98" spans="1:27" ht="43.2">
      <c r="A98" s="10">
        <f t="shared" si="10"/>
        <v>96</v>
      </c>
      <c r="B98" s="8" t="s">
        <v>410</v>
      </c>
      <c r="C98" s="2" t="s">
        <v>198</v>
      </c>
      <c r="D98" s="3" t="s">
        <v>199</v>
      </c>
      <c r="E98" s="2" t="s">
        <v>198</v>
      </c>
      <c r="F98" s="3" t="s">
        <v>199</v>
      </c>
      <c r="G98" s="61">
        <v>0.99399999999999999</v>
      </c>
      <c r="H98" s="61" t="s">
        <v>597</v>
      </c>
      <c r="I98" s="61">
        <v>0.95109999999999995</v>
      </c>
      <c r="J98" s="6"/>
      <c r="K98" s="5" t="s">
        <v>420</v>
      </c>
      <c r="L98" t="s">
        <v>416</v>
      </c>
      <c r="N98">
        <v>6000</v>
      </c>
      <c r="O98" s="16">
        <v>38067700</v>
      </c>
      <c r="P98" s="22">
        <v>5446745</v>
      </c>
      <c r="Q98" s="20">
        <f t="shared" si="6"/>
        <v>43514445</v>
      </c>
      <c r="R98" s="10">
        <v>3</v>
      </c>
      <c r="S98" s="22">
        <f t="shared" si="7"/>
        <v>114203100</v>
      </c>
      <c r="T98" s="22">
        <f t="shared" si="8"/>
        <v>16340235</v>
      </c>
      <c r="U98" s="25">
        <f t="shared" si="9"/>
        <v>130543335</v>
      </c>
      <c r="Z98" s="22">
        <v>51620000</v>
      </c>
      <c r="AA98" s="25">
        <f t="shared" si="5"/>
        <v>154860000</v>
      </c>
    </row>
    <row r="99" spans="1:27">
      <c r="A99" s="10">
        <f t="shared" si="10"/>
        <v>97</v>
      </c>
      <c r="B99" s="8" t="s">
        <v>410</v>
      </c>
      <c r="C99" s="2" t="s">
        <v>200</v>
      </c>
      <c r="D99" s="3" t="s">
        <v>201</v>
      </c>
      <c r="E99" s="2" t="s">
        <v>200</v>
      </c>
      <c r="F99" s="3" t="s">
        <v>201</v>
      </c>
      <c r="G99" s="61">
        <v>0.97499999999999998</v>
      </c>
      <c r="H99" s="61" t="s">
        <v>598</v>
      </c>
      <c r="I99" s="61">
        <v>0.97589999999999999</v>
      </c>
      <c r="J99" s="6"/>
      <c r="K99" s="5" t="s">
        <v>420</v>
      </c>
      <c r="L99" t="s">
        <v>416</v>
      </c>
      <c r="N99">
        <v>3000</v>
      </c>
      <c r="O99" s="16">
        <v>22548250</v>
      </c>
      <c r="P99" s="22">
        <v>5446745</v>
      </c>
      <c r="Q99" s="20">
        <f t="shared" si="6"/>
        <v>27994995</v>
      </c>
      <c r="R99" s="10">
        <v>3</v>
      </c>
      <c r="S99" s="22">
        <f t="shared" si="7"/>
        <v>67644750</v>
      </c>
      <c r="T99" s="22">
        <f t="shared" si="8"/>
        <v>16340235</v>
      </c>
      <c r="U99" s="25">
        <f t="shared" si="9"/>
        <v>83984985</v>
      </c>
      <c r="Z99" s="22">
        <v>25150000</v>
      </c>
      <c r="AA99" s="25">
        <f t="shared" si="5"/>
        <v>75450000</v>
      </c>
    </row>
    <row r="100" spans="1:27">
      <c r="A100" s="10">
        <f t="shared" si="10"/>
        <v>98</v>
      </c>
      <c r="B100" s="8" t="s">
        <v>410</v>
      </c>
      <c r="C100" s="2" t="s">
        <v>202</v>
      </c>
      <c r="D100" s="3" t="s">
        <v>203</v>
      </c>
      <c r="E100" s="2" t="s">
        <v>202</v>
      </c>
      <c r="F100" s="3" t="s">
        <v>203</v>
      </c>
      <c r="G100" s="61">
        <v>0.99</v>
      </c>
      <c r="H100" s="61" t="s">
        <v>599</v>
      </c>
      <c r="I100" s="61">
        <v>0.86</v>
      </c>
      <c r="J100" s="5">
        <v>6000</v>
      </c>
      <c r="K100" s="5" t="s">
        <v>422</v>
      </c>
      <c r="L100" t="s">
        <v>416</v>
      </c>
      <c r="N100">
        <f>J100</f>
        <v>6000</v>
      </c>
      <c r="O100" s="16">
        <v>38067700</v>
      </c>
      <c r="P100" s="22">
        <v>5446745</v>
      </c>
      <c r="Q100" s="20">
        <f t="shared" si="6"/>
        <v>43514445</v>
      </c>
      <c r="R100" s="10">
        <v>3</v>
      </c>
      <c r="S100" s="22">
        <f t="shared" si="7"/>
        <v>114203100</v>
      </c>
      <c r="T100" s="22">
        <f t="shared" si="8"/>
        <v>16340235</v>
      </c>
      <c r="U100" s="25">
        <f t="shared" si="9"/>
        <v>130543335</v>
      </c>
      <c r="V100" s="38">
        <v>0</v>
      </c>
      <c r="W100" s="25">
        <f>O100*V100</f>
        <v>0</v>
      </c>
      <c r="X100" s="38">
        <v>0</v>
      </c>
      <c r="Y100" s="25">
        <f>O100*X100</f>
        <v>0</v>
      </c>
      <c r="Z100" s="22">
        <v>31570000</v>
      </c>
      <c r="AA100" s="25">
        <f t="shared" si="5"/>
        <v>94710000</v>
      </c>
    </row>
    <row r="101" spans="1:27">
      <c r="A101" s="10">
        <f t="shared" si="10"/>
        <v>99</v>
      </c>
      <c r="B101" s="8" t="s">
        <v>410</v>
      </c>
      <c r="C101" s="2" t="s">
        <v>204</v>
      </c>
      <c r="D101" s="3" t="s">
        <v>205</v>
      </c>
      <c r="E101" s="2" t="s">
        <v>204</v>
      </c>
      <c r="F101" s="3" t="s">
        <v>205</v>
      </c>
      <c r="G101" s="61">
        <v>0.99</v>
      </c>
      <c r="H101" s="61" t="s">
        <v>600</v>
      </c>
      <c r="I101" s="61">
        <v>0.99950000000000006</v>
      </c>
      <c r="J101" s="6"/>
      <c r="K101" s="5" t="s">
        <v>420</v>
      </c>
      <c r="L101" t="s">
        <v>416</v>
      </c>
      <c r="N101">
        <v>6000</v>
      </c>
      <c r="O101" s="16">
        <v>38067700</v>
      </c>
      <c r="P101" s="22">
        <v>5446745</v>
      </c>
      <c r="Q101" s="20">
        <f t="shared" si="6"/>
        <v>43514445</v>
      </c>
      <c r="R101" s="10">
        <v>3</v>
      </c>
      <c r="S101" s="22">
        <f t="shared" si="7"/>
        <v>114203100</v>
      </c>
      <c r="T101" s="22">
        <f t="shared" si="8"/>
        <v>16340235</v>
      </c>
      <c r="U101" s="25">
        <f t="shared" si="9"/>
        <v>130543335</v>
      </c>
      <c r="Z101" s="22">
        <v>34245000</v>
      </c>
      <c r="AA101" s="25">
        <f t="shared" si="5"/>
        <v>102735000</v>
      </c>
    </row>
    <row r="102" spans="1:27">
      <c r="A102" s="10">
        <f t="shared" si="10"/>
        <v>100</v>
      </c>
      <c r="B102" s="8" t="s">
        <v>410</v>
      </c>
      <c r="C102" s="2" t="s">
        <v>206</v>
      </c>
      <c r="D102" s="3" t="s">
        <v>207</v>
      </c>
      <c r="E102" s="2" t="s">
        <v>206</v>
      </c>
      <c r="F102" s="3" t="s">
        <v>207</v>
      </c>
      <c r="G102" s="61">
        <v>0.97499999999999998</v>
      </c>
      <c r="H102" s="61" t="s">
        <v>601</v>
      </c>
      <c r="I102" s="61">
        <v>0.57650000000000001</v>
      </c>
      <c r="J102" s="6"/>
      <c r="K102" s="5" t="s">
        <v>420</v>
      </c>
      <c r="L102" t="s">
        <v>416</v>
      </c>
      <c r="N102">
        <v>3000</v>
      </c>
      <c r="O102" s="16">
        <v>22548250</v>
      </c>
      <c r="P102" s="22">
        <v>5446745</v>
      </c>
      <c r="Q102" s="20">
        <f t="shared" si="6"/>
        <v>27994995</v>
      </c>
      <c r="R102" s="10">
        <v>3</v>
      </c>
      <c r="S102" s="22">
        <f t="shared" si="7"/>
        <v>67644750</v>
      </c>
      <c r="T102" s="22">
        <f t="shared" si="8"/>
        <v>16340235</v>
      </c>
      <c r="U102" s="25">
        <f t="shared" si="9"/>
        <v>83984985</v>
      </c>
      <c r="Z102" s="22">
        <v>28470000</v>
      </c>
      <c r="AA102" s="25">
        <f t="shared" si="5"/>
        <v>85410000</v>
      </c>
    </row>
    <row r="103" spans="1:27">
      <c r="A103" s="10">
        <f t="shared" si="10"/>
        <v>101</v>
      </c>
      <c r="B103" s="8" t="s">
        <v>410</v>
      </c>
      <c r="C103" s="2" t="s">
        <v>208</v>
      </c>
      <c r="D103" s="3" t="s">
        <v>209</v>
      </c>
      <c r="E103" s="2" t="s">
        <v>208</v>
      </c>
      <c r="F103" s="3" t="s">
        <v>209</v>
      </c>
      <c r="G103" s="61">
        <v>0.99</v>
      </c>
      <c r="H103" s="61" t="s">
        <v>602</v>
      </c>
      <c r="I103" s="61">
        <v>0.73340000000000005</v>
      </c>
      <c r="J103" s="6"/>
      <c r="K103" s="5" t="s">
        <v>422</v>
      </c>
      <c r="L103" t="s">
        <v>416</v>
      </c>
      <c r="N103">
        <v>4500</v>
      </c>
      <c r="O103" s="16">
        <v>31167550</v>
      </c>
      <c r="P103" s="22">
        <v>5446745</v>
      </c>
      <c r="Q103" s="20">
        <f t="shared" si="6"/>
        <v>36614295</v>
      </c>
      <c r="R103" s="10">
        <v>3</v>
      </c>
      <c r="S103" s="22">
        <f t="shared" si="7"/>
        <v>93502650</v>
      </c>
      <c r="T103" s="22">
        <f t="shared" si="8"/>
        <v>16340235</v>
      </c>
      <c r="U103" s="25">
        <f t="shared" si="9"/>
        <v>109842885</v>
      </c>
      <c r="V103" s="38">
        <v>0.35</v>
      </c>
      <c r="W103" s="25">
        <f>O103*V103</f>
        <v>10908642.5</v>
      </c>
      <c r="X103" s="38">
        <v>0.35</v>
      </c>
      <c r="Y103" s="25">
        <f>O103*X103</f>
        <v>10908642.5</v>
      </c>
      <c r="Z103" s="22">
        <v>36145000</v>
      </c>
      <c r="AA103" s="25">
        <f t="shared" si="5"/>
        <v>108435000</v>
      </c>
    </row>
    <row r="104" spans="1:27">
      <c r="A104" s="10">
        <f t="shared" si="10"/>
        <v>102</v>
      </c>
      <c r="B104" s="8" t="s">
        <v>410</v>
      </c>
      <c r="C104" s="2" t="s">
        <v>210</v>
      </c>
      <c r="D104" s="3" t="s">
        <v>211</v>
      </c>
      <c r="E104" s="2" t="s">
        <v>210</v>
      </c>
      <c r="F104" s="3" t="s">
        <v>211</v>
      </c>
      <c r="G104" s="61">
        <v>0.97499999999999998</v>
      </c>
      <c r="H104" s="61" t="s">
        <v>603</v>
      </c>
      <c r="I104" s="61">
        <v>0.53110000000000002</v>
      </c>
      <c r="J104" s="6"/>
      <c r="K104" s="5" t="s">
        <v>420</v>
      </c>
      <c r="L104" t="s">
        <v>416</v>
      </c>
      <c r="N104">
        <v>4500</v>
      </c>
      <c r="O104" s="16">
        <v>31167550</v>
      </c>
      <c r="P104" s="22">
        <v>5446745</v>
      </c>
      <c r="Q104" s="20">
        <f t="shared" si="6"/>
        <v>36614295</v>
      </c>
      <c r="R104" s="10">
        <v>3</v>
      </c>
      <c r="S104" s="22">
        <f t="shared" si="7"/>
        <v>93502650</v>
      </c>
      <c r="T104" s="22">
        <f t="shared" si="8"/>
        <v>16340235</v>
      </c>
      <c r="U104" s="25">
        <f t="shared" si="9"/>
        <v>109842885</v>
      </c>
      <c r="Z104" s="22">
        <v>27795000</v>
      </c>
      <c r="AA104" s="25">
        <f t="shared" si="5"/>
        <v>83385000</v>
      </c>
    </row>
    <row r="105" spans="1:27" hidden="1">
      <c r="A105" s="10">
        <f t="shared" si="10"/>
        <v>103</v>
      </c>
      <c r="B105" s="8" t="s">
        <v>410</v>
      </c>
      <c r="C105" s="2" t="s">
        <v>212</v>
      </c>
      <c r="D105" s="3" t="s">
        <v>213</v>
      </c>
      <c r="E105" s="2" t="s">
        <v>212</v>
      </c>
      <c r="F105" s="3" t="s">
        <v>213</v>
      </c>
      <c r="G105" s="61">
        <v>0.99</v>
      </c>
      <c r="H105" s="61" t="s">
        <v>604</v>
      </c>
      <c r="I105" s="61">
        <v>0.98640000000000005</v>
      </c>
      <c r="J105" s="6"/>
      <c r="K105" s="5" t="s">
        <v>422</v>
      </c>
      <c r="L105" t="s">
        <v>415</v>
      </c>
      <c r="M105" s="18">
        <v>45708</v>
      </c>
      <c r="N105">
        <v>4500</v>
      </c>
      <c r="O105" s="16">
        <v>31167550</v>
      </c>
      <c r="P105" s="22">
        <v>5446745</v>
      </c>
      <c r="Q105" s="20">
        <f t="shared" si="6"/>
        <v>36614295</v>
      </c>
      <c r="R105" s="10">
        <v>3</v>
      </c>
      <c r="S105" s="22">
        <f t="shared" si="7"/>
        <v>93502650</v>
      </c>
      <c r="T105" s="22">
        <f t="shared" si="8"/>
        <v>16340235</v>
      </c>
      <c r="U105" s="25">
        <f t="shared" si="9"/>
        <v>109842885</v>
      </c>
      <c r="V105" s="38">
        <v>0.35</v>
      </c>
      <c r="W105" s="25">
        <f>O105*V105</f>
        <v>10908642.5</v>
      </c>
      <c r="X105" s="38">
        <v>0.35</v>
      </c>
      <c r="Y105" s="25">
        <f>O105*X105</f>
        <v>10908642.5</v>
      </c>
      <c r="Z105" s="22">
        <v>40925000</v>
      </c>
      <c r="AA105" s="25">
        <f t="shared" si="5"/>
        <v>122775000</v>
      </c>
    </row>
    <row r="106" spans="1:27" hidden="1">
      <c r="A106" s="10">
        <f t="shared" si="10"/>
        <v>104</v>
      </c>
      <c r="B106" s="8" t="s">
        <v>410</v>
      </c>
      <c r="C106" s="2" t="s">
        <v>214</v>
      </c>
      <c r="D106" s="3" t="s">
        <v>215</v>
      </c>
      <c r="E106" s="2" t="s">
        <v>214</v>
      </c>
      <c r="F106" s="3" t="s">
        <v>215</v>
      </c>
      <c r="G106" s="61" t="e">
        <v>#N/A</v>
      </c>
      <c r="H106" s="61" t="e">
        <v>#N/A</v>
      </c>
      <c r="I106" s="61" t="e">
        <v>#N/A</v>
      </c>
      <c r="J106" s="5">
        <v>6000</v>
      </c>
      <c r="K106" s="5" t="s">
        <v>422</v>
      </c>
      <c r="L106" t="s">
        <v>415</v>
      </c>
      <c r="M106" s="18">
        <v>45673</v>
      </c>
      <c r="N106">
        <f>J106</f>
        <v>6000</v>
      </c>
      <c r="O106" s="16">
        <v>38067700</v>
      </c>
      <c r="P106" s="22">
        <v>5446745</v>
      </c>
      <c r="Q106" s="20">
        <f t="shared" si="6"/>
        <v>43514445</v>
      </c>
      <c r="R106" s="10">
        <v>1</v>
      </c>
      <c r="S106" s="22">
        <f t="shared" si="7"/>
        <v>38067700</v>
      </c>
      <c r="T106" s="22">
        <f t="shared" si="8"/>
        <v>5446745</v>
      </c>
      <c r="U106" s="25">
        <f t="shared" si="9"/>
        <v>43514445</v>
      </c>
      <c r="Z106" s="22">
        <v>32895000</v>
      </c>
      <c r="AA106" s="25">
        <f t="shared" si="5"/>
        <v>32895000</v>
      </c>
    </row>
    <row r="107" spans="1:27">
      <c r="A107" s="10">
        <f t="shared" si="10"/>
        <v>105</v>
      </c>
      <c r="B107" s="8" t="s">
        <v>410</v>
      </c>
      <c r="C107" s="2" t="s">
        <v>216</v>
      </c>
      <c r="D107" s="3" t="s">
        <v>217</v>
      </c>
      <c r="E107" s="2" t="s">
        <v>216</v>
      </c>
      <c r="F107" s="3" t="s">
        <v>217</v>
      </c>
      <c r="G107" s="61">
        <v>0.99</v>
      </c>
      <c r="H107" s="61" t="s">
        <v>605</v>
      </c>
      <c r="I107" s="61">
        <v>0.96830000000000005</v>
      </c>
      <c r="J107" s="6"/>
      <c r="K107" s="5" t="s">
        <v>422</v>
      </c>
      <c r="L107" t="s">
        <v>416</v>
      </c>
      <c r="N107">
        <v>4500</v>
      </c>
      <c r="O107" s="16">
        <v>31167550</v>
      </c>
      <c r="P107" s="22">
        <v>5446745</v>
      </c>
      <c r="Q107" s="20">
        <f t="shared" si="6"/>
        <v>36614295</v>
      </c>
      <c r="R107" s="10">
        <v>3</v>
      </c>
      <c r="S107" s="22">
        <f t="shared" si="7"/>
        <v>93502650</v>
      </c>
      <c r="T107" s="22">
        <f t="shared" si="8"/>
        <v>16340235</v>
      </c>
      <c r="U107" s="25">
        <f t="shared" si="9"/>
        <v>109842885</v>
      </c>
      <c r="V107" s="38">
        <v>0.35</v>
      </c>
      <c r="W107" s="25">
        <f>O107*V107</f>
        <v>10908642.5</v>
      </c>
      <c r="X107" s="38">
        <v>0.35</v>
      </c>
      <c r="Y107" s="25">
        <f>O107*X107</f>
        <v>10908642.5</v>
      </c>
      <c r="Z107" s="22">
        <v>38020000</v>
      </c>
      <c r="AA107" s="25">
        <f t="shared" si="5"/>
        <v>114060000</v>
      </c>
    </row>
    <row r="108" spans="1:27" hidden="1">
      <c r="A108" s="10">
        <f t="shared" si="10"/>
        <v>106</v>
      </c>
      <c r="B108" s="8" t="s">
        <v>410</v>
      </c>
      <c r="C108" s="2" t="s">
        <v>218</v>
      </c>
      <c r="D108" s="3" t="s">
        <v>219</v>
      </c>
      <c r="E108" s="2" t="s">
        <v>218</v>
      </c>
      <c r="F108" s="3" t="s">
        <v>219</v>
      </c>
      <c r="G108" s="61">
        <v>0.97499999999999998</v>
      </c>
      <c r="H108" s="61" t="s">
        <v>606</v>
      </c>
      <c r="I108" s="61">
        <v>0.88070000000000004</v>
      </c>
      <c r="J108" s="5">
        <v>4500</v>
      </c>
      <c r="K108" s="5" t="s">
        <v>422</v>
      </c>
      <c r="L108" t="s">
        <v>415</v>
      </c>
      <c r="M108" s="18">
        <v>45710</v>
      </c>
      <c r="N108">
        <f>J108</f>
        <v>4500</v>
      </c>
      <c r="O108" s="16">
        <v>31167550</v>
      </c>
      <c r="P108" s="22">
        <v>5446745</v>
      </c>
      <c r="Q108" s="20">
        <f t="shared" si="6"/>
        <v>36614295</v>
      </c>
      <c r="R108" s="10">
        <v>2</v>
      </c>
      <c r="S108" s="22">
        <f t="shared" si="7"/>
        <v>62335100</v>
      </c>
      <c r="T108" s="22">
        <f t="shared" si="8"/>
        <v>10893490</v>
      </c>
      <c r="U108" s="25">
        <f t="shared" si="9"/>
        <v>73228590</v>
      </c>
      <c r="V108" s="38">
        <v>0</v>
      </c>
      <c r="W108" s="25">
        <f>O108*V108</f>
        <v>0</v>
      </c>
      <c r="X108" s="38">
        <v>0</v>
      </c>
      <c r="Y108" s="25">
        <f>O108*X108</f>
        <v>0</v>
      </c>
      <c r="Z108" s="22">
        <v>42145000</v>
      </c>
      <c r="AA108" s="25">
        <f t="shared" si="5"/>
        <v>84290000</v>
      </c>
    </row>
    <row r="109" spans="1:27" ht="28.8">
      <c r="A109" s="10">
        <f t="shared" si="10"/>
        <v>107</v>
      </c>
      <c r="B109" s="8" t="s">
        <v>410</v>
      </c>
      <c r="C109" s="2" t="s">
        <v>220</v>
      </c>
      <c r="D109" s="3" t="s">
        <v>221</v>
      </c>
      <c r="E109" s="2" t="s">
        <v>220</v>
      </c>
      <c r="F109" s="3" t="s">
        <v>221</v>
      </c>
      <c r="G109" s="61">
        <v>0.97499999999999998</v>
      </c>
      <c r="H109" s="61" t="s">
        <v>607</v>
      </c>
      <c r="I109" s="61">
        <v>0.93710000000000004</v>
      </c>
      <c r="J109" s="6"/>
      <c r="K109" s="5" t="s">
        <v>422</v>
      </c>
      <c r="L109" t="s">
        <v>416</v>
      </c>
      <c r="N109">
        <v>3000</v>
      </c>
      <c r="O109" s="16">
        <v>22548250</v>
      </c>
      <c r="P109" s="22">
        <v>5446745</v>
      </c>
      <c r="Q109" s="20">
        <f t="shared" si="6"/>
        <v>27994995</v>
      </c>
      <c r="R109" s="10">
        <v>3</v>
      </c>
      <c r="S109" s="22">
        <f t="shared" si="7"/>
        <v>67644750</v>
      </c>
      <c r="T109" s="22">
        <f t="shared" si="8"/>
        <v>16340235</v>
      </c>
      <c r="U109" s="25">
        <f t="shared" si="9"/>
        <v>83984985</v>
      </c>
      <c r="V109" s="38">
        <v>0.35</v>
      </c>
      <c r="W109" s="25">
        <f>O109*V109</f>
        <v>7891887.4999999991</v>
      </c>
      <c r="X109" s="38">
        <v>0.35</v>
      </c>
      <c r="Y109" s="25">
        <f>O109*X109</f>
        <v>7891887.4999999991</v>
      </c>
      <c r="Z109" s="22">
        <v>23460000</v>
      </c>
      <c r="AA109" s="25">
        <f t="shared" si="5"/>
        <v>70380000</v>
      </c>
    </row>
    <row r="110" spans="1:27" ht="28.8">
      <c r="A110" s="10">
        <f t="shared" si="10"/>
        <v>108</v>
      </c>
      <c r="B110" s="8" t="s">
        <v>410</v>
      </c>
      <c r="C110" s="2" t="s">
        <v>222</v>
      </c>
      <c r="D110" s="3" t="s">
        <v>223</v>
      </c>
      <c r="E110" s="2" t="s">
        <v>222</v>
      </c>
      <c r="F110" s="3" t="s">
        <v>223</v>
      </c>
      <c r="G110" s="61">
        <v>0.97499999999999998</v>
      </c>
      <c r="H110" s="61" t="s">
        <v>608</v>
      </c>
      <c r="I110" s="61">
        <v>0.91439999999999999</v>
      </c>
      <c r="J110" s="6"/>
      <c r="K110" s="5" t="s">
        <v>422</v>
      </c>
      <c r="L110" t="s">
        <v>416</v>
      </c>
      <c r="N110">
        <v>3000</v>
      </c>
      <c r="O110" s="16">
        <v>22548250</v>
      </c>
      <c r="P110" s="22">
        <v>5446745</v>
      </c>
      <c r="Q110" s="20">
        <f t="shared" si="6"/>
        <v>27994995</v>
      </c>
      <c r="R110" s="10">
        <v>3</v>
      </c>
      <c r="S110" s="22">
        <f t="shared" si="7"/>
        <v>67644750</v>
      </c>
      <c r="T110" s="22">
        <f t="shared" si="8"/>
        <v>16340235</v>
      </c>
      <c r="U110" s="25">
        <f t="shared" si="9"/>
        <v>83984985</v>
      </c>
      <c r="V110" s="38">
        <v>0.35</v>
      </c>
      <c r="W110" s="25">
        <f>O110*V110</f>
        <v>7891887.4999999991</v>
      </c>
      <c r="X110" s="38">
        <v>0.35</v>
      </c>
      <c r="Y110" s="25">
        <f>O110*X110</f>
        <v>7891887.4999999991</v>
      </c>
      <c r="Z110" s="22">
        <v>38050000</v>
      </c>
      <c r="AA110" s="25">
        <f t="shared" si="5"/>
        <v>114150000</v>
      </c>
    </row>
    <row r="111" spans="1:27">
      <c r="A111" s="10">
        <f t="shared" si="10"/>
        <v>109</v>
      </c>
      <c r="B111" s="8" t="s">
        <v>410</v>
      </c>
      <c r="C111" s="2" t="s">
        <v>224</v>
      </c>
      <c r="D111" s="3" t="s">
        <v>225</v>
      </c>
      <c r="E111" s="2" t="s">
        <v>224</v>
      </c>
      <c r="F111" s="3" t="s">
        <v>225</v>
      </c>
      <c r="G111" s="61">
        <v>0.99</v>
      </c>
      <c r="H111" s="61" t="s">
        <v>609</v>
      </c>
      <c r="I111" s="61">
        <v>0.61599999999999999</v>
      </c>
      <c r="J111" s="5">
        <v>6000</v>
      </c>
      <c r="K111" s="5" t="s">
        <v>420</v>
      </c>
      <c r="L111" t="s">
        <v>416</v>
      </c>
      <c r="N111">
        <f>J111</f>
        <v>6000</v>
      </c>
      <c r="O111" s="16">
        <v>38067700</v>
      </c>
      <c r="P111" s="22">
        <v>5446745</v>
      </c>
      <c r="Q111" s="20">
        <f t="shared" si="6"/>
        <v>43514445</v>
      </c>
      <c r="R111" s="10">
        <v>3</v>
      </c>
      <c r="S111" s="22">
        <f t="shared" si="7"/>
        <v>114203100</v>
      </c>
      <c r="T111" s="22">
        <f t="shared" si="8"/>
        <v>16340235</v>
      </c>
      <c r="U111" s="25">
        <f t="shared" si="9"/>
        <v>130543335</v>
      </c>
      <c r="Z111" s="22">
        <v>42145000</v>
      </c>
      <c r="AA111" s="25">
        <f t="shared" si="5"/>
        <v>126435000</v>
      </c>
    </row>
    <row r="112" spans="1:27">
      <c r="A112" s="10">
        <f t="shared" si="10"/>
        <v>110</v>
      </c>
      <c r="B112" s="8" t="s">
        <v>410</v>
      </c>
      <c r="C112" s="2" t="s">
        <v>226</v>
      </c>
      <c r="D112" s="3" t="s">
        <v>227</v>
      </c>
      <c r="E112" s="2" t="s">
        <v>226</v>
      </c>
      <c r="F112" s="3" t="s">
        <v>227</v>
      </c>
      <c r="G112" s="61">
        <v>0.97499999999999998</v>
      </c>
      <c r="H112" s="61" t="s">
        <v>610</v>
      </c>
      <c r="I112" s="61">
        <v>0.5887</v>
      </c>
      <c r="J112" s="6"/>
      <c r="K112" s="5" t="s">
        <v>420</v>
      </c>
      <c r="L112" t="s">
        <v>416</v>
      </c>
      <c r="N112">
        <v>6000</v>
      </c>
      <c r="O112" s="16">
        <v>38067700</v>
      </c>
      <c r="P112" s="22">
        <v>5446745</v>
      </c>
      <c r="Q112" s="20">
        <f t="shared" si="6"/>
        <v>43514445</v>
      </c>
      <c r="R112" s="10">
        <v>3</v>
      </c>
      <c r="S112" s="22">
        <f t="shared" si="7"/>
        <v>114203100</v>
      </c>
      <c r="T112" s="22">
        <f t="shared" si="8"/>
        <v>16340235</v>
      </c>
      <c r="U112" s="25">
        <f t="shared" si="9"/>
        <v>130543335</v>
      </c>
      <c r="Z112" s="22">
        <v>32145000</v>
      </c>
      <c r="AA112" s="25">
        <f t="shared" si="5"/>
        <v>96435000</v>
      </c>
    </row>
    <row r="113" spans="1:27">
      <c r="A113" s="10">
        <f t="shared" si="10"/>
        <v>111</v>
      </c>
      <c r="B113" s="8" t="s">
        <v>410</v>
      </c>
      <c r="C113" s="2" t="s">
        <v>228</v>
      </c>
      <c r="D113" s="3" t="s">
        <v>229</v>
      </c>
      <c r="E113" s="2" t="s">
        <v>228</v>
      </c>
      <c r="F113" s="3" t="s">
        <v>229</v>
      </c>
      <c r="G113" s="61">
        <v>0.99</v>
      </c>
      <c r="H113" s="61" t="s">
        <v>611</v>
      </c>
      <c r="I113" s="61">
        <v>0.75139999999999996</v>
      </c>
      <c r="J113" s="6"/>
      <c r="K113" s="5" t="s">
        <v>420</v>
      </c>
      <c r="L113" t="s">
        <v>416</v>
      </c>
      <c r="N113">
        <v>4500</v>
      </c>
      <c r="O113" s="16">
        <v>31167550</v>
      </c>
      <c r="P113" s="22">
        <v>5446745</v>
      </c>
      <c r="Q113" s="20">
        <f t="shared" si="6"/>
        <v>36614295</v>
      </c>
      <c r="R113" s="10">
        <v>3</v>
      </c>
      <c r="S113" s="22">
        <f t="shared" si="7"/>
        <v>93502650</v>
      </c>
      <c r="T113" s="22">
        <f t="shared" si="8"/>
        <v>16340235</v>
      </c>
      <c r="U113" s="25">
        <f t="shared" si="9"/>
        <v>109842885</v>
      </c>
      <c r="Z113" s="22">
        <v>32595000</v>
      </c>
      <c r="AA113" s="25">
        <f t="shared" si="5"/>
        <v>97785000</v>
      </c>
    </row>
    <row r="114" spans="1:27">
      <c r="A114" s="10">
        <f t="shared" si="10"/>
        <v>112</v>
      </c>
      <c r="B114" s="8" t="s">
        <v>410</v>
      </c>
      <c r="C114" s="2" t="s">
        <v>230</v>
      </c>
      <c r="D114" s="3" t="s">
        <v>231</v>
      </c>
      <c r="E114" s="2" t="s">
        <v>230</v>
      </c>
      <c r="F114" s="3" t="s">
        <v>231</v>
      </c>
      <c r="G114" s="61">
        <v>0.97499999999999998</v>
      </c>
      <c r="H114" s="61" t="s">
        <v>612</v>
      </c>
      <c r="I114" s="61">
        <v>0</v>
      </c>
      <c r="J114" s="6"/>
      <c r="K114" s="5" t="s">
        <v>420</v>
      </c>
      <c r="L114" t="s">
        <v>416</v>
      </c>
      <c r="N114">
        <v>4500</v>
      </c>
      <c r="O114" s="16">
        <v>31167550</v>
      </c>
      <c r="P114" s="22">
        <v>5446745</v>
      </c>
      <c r="Q114" s="20">
        <f t="shared" si="6"/>
        <v>36614295</v>
      </c>
      <c r="R114" s="10">
        <v>3</v>
      </c>
      <c r="S114" s="22">
        <f t="shared" si="7"/>
        <v>93502650</v>
      </c>
      <c r="T114" s="22">
        <f t="shared" si="8"/>
        <v>16340235</v>
      </c>
      <c r="U114" s="25">
        <f t="shared" si="9"/>
        <v>109842885</v>
      </c>
      <c r="Z114" s="22">
        <v>34020000</v>
      </c>
      <c r="AA114" s="25">
        <f t="shared" si="5"/>
        <v>102060000</v>
      </c>
    </row>
    <row r="115" spans="1:27" ht="28.8">
      <c r="A115" s="10">
        <f t="shared" si="10"/>
        <v>113</v>
      </c>
      <c r="B115" s="8" t="s">
        <v>410</v>
      </c>
      <c r="C115" s="2" t="s">
        <v>232</v>
      </c>
      <c r="D115" s="3" t="s">
        <v>233</v>
      </c>
      <c r="E115" s="2" t="s">
        <v>232</v>
      </c>
      <c r="F115" s="3" t="s">
        <v>233</v>
      </c>
      <c r="G115" s="61">
        <v>0.99</v>
      </c>
      <c r="H115" s="61" t="s">
        <v>613</v>
      </c>
      <c r="I115" s="61">
        <v>1</v>
      </c>
      <c r="J115" s="6"/>
      <c r="K115" s="5" t="s">
        <v>420</v>
      </c>
      <c r="L115" t="s">
        <v>416</v>
      </c>
      <c r="N115">
        <v>3000</v>
      </c>
      <c r="O115" s="16">
        <v>22548250</v>
      </c>
      <c r="P115" s="22">
        <v>5446745</v>
      </c>
      <c r="Q115" s="20">
        <f t="shared" si="6"/>
        <v>27994995</v>
      </c>
      <c r="R115" s="10">
        <v>3</v>
      </c>
      <c r="S115" s="22">
        <f t="shared" si="7"/>
        <v>67644750</v>
      </c>
      <c r="T115" s="22">
        <f t="shared" si="8"/>
        <v>16340235</v>
      </c>
      <c r="U115" s="25">
        <f t="shared" si="9"/>
        <v>83984985</v>
      </c>
      <c r="Z115" s="22">
        <v>24970000</v>
      </c>
      <c r="AA115" s="25">
        <f t="shared" si="5"/>
        <v>74910000</v>
      </c>
    </row>
    <row r="116" spans="1:27">
      <c r="A116" s="10">
        <f t="shared" si="10"/>
        <v>114</v>
      </c>
      <c r="B116" s="8" t="s">
        <v>410</v>
      </c>
      <c r="C116" s="2" t="s">
        <v>234</v>
      </c>
      <c r="D116" s="3" t="s">
        <v>235</v>
      </c>
      <c r="E116" s="2" t="s">
        <v>234</v>
      </c>
      <c r="F116" s="3" t="s">
        <v>235</v>
      </c>
      <c r="G116" s="61">
        <v>0.99</v>
      </c>
      <c r="H116" s="61" t="s">
        <v>614</v>
      </c>
      <c r="I116" s="61">
        <v>1</v>
      </c>
      <c r="J116" s="6"/>
      <c r="K116" s="5" t="s">
        <v>422</v>
      </c>
      <c r="L116" t="s">
        <v>416</v>
      </c>
      <c r="N116">
        <v>6000</v>
      </c>
      <c r="O116" s="16">
        <v>38067700</v>
      </c>
      <c r="P116" s="22">
        <v>5446745</v>
      </c>
      <c r="Q116" s="20">
        <f t="shared" si="6"/>
        <v>43514445</v>
      </c>
      <c r="R116" s="10">
        <v>3</v>
      </c>
      <c r="S116" s="22">
        <f t="shared" si="7"/>
        <v>114203100</v>
      </c>
      <c r="T116" s="22">
        <f t="shared" si="8"/>
        <v>16340235</v>
      </c>
      <c r="U116" s="25">
        <f t="shared" si="9"/>
        <v>130543335</v>
      </c>
      <c r="V116" s="38">
        <v>0.35</v>
      </c>
      <c r="W116" s="25">
        <f>O116*V116</f>
        <v>13323695</v>
      </c>
      <c r="X116" s="38">
        <v>0.35</v>
      </c>
      <c r="Y116" s="25">
        <f>O116*X116</f>
        <v>13323695</v>
      </c>
      <c r="Z116" s="22">
        <v>41100000</v>
      </c>
      <c r="AA116" s="25">
        <f t="shared" si="5"/>
        <v>123300000</v>
      </c>
    </row>
    <row r="117" spans="1:27">
      <c r="A117" s="10">
        <f t="shared" si="10"/>
        <v>115</v>
      </c>
      <c r="B117" s="8" t="s">
        <v>410</v>
      </c>
      <c r="C117" s="2" t="s">
        <v>236</v>
      </c>
      <c r="D117" s="3" t="s">
        <v>237</v>
      </c>
      <c r="E117" s="2" t="s">
        <v>236</v>
      </c>
      <c r="F117" s="3" t="s">
        <v>237</v>
      </c>
      <c r="G117" s="61">
        <v>0.99399999999999999</v>
      </c>
      <c r="H117" s="61" t="s">
        <v>615</v>
      </c>
      <c r="I117" s="61">
        <v>0.99780000000000002</v>
      </c>
      <c r="J117" s="6"/>
      <c r="K117" s="5" t="s">
        <v>422</v>
      </c>
      <c r="L117" t="s">
        <v>416</v>
      </c>
      <c r="N117">
        <v>6000</v>
      </c>
      <c r="O117" s="16">
        <v>38067700</v>
      </c>
      <c r="P117" s="22">
        <v>5446745</v>
      </c>
      <c r="Q117" s="20">
        <f t="shared" si="6"/>
        <v>43514445</v>
      </c>
      <c r="R117" s="10">
        <v>3</v>
      </c>
      <c r="S117" s="22">
        <f t="shared" si="7"/>
        <v>114203100</v>
      </c>
      <c r="T117" s="22">
        <f t="shared" si="8"/>
        <v>16340235</v>
      </c>
      <c r="U117" s="25">
        <f t="shared" si="9"/>
        <v>130543335</v>
      </c>
      <c r="V117" s="38">
        <v>0</v>
      </c>
      <c r="W117" s="25">
        <f>O117*V117</f>
        <v>0</v>
      </c>
      <c r="X117" s="38">
        <v>0.05</v>
      </c>
      <c r="Y117" s="25">
        <f>O117*X117</f>
        <v>1903385</v>
      </c>
      <c r="Z117" s="22">
        <v>48000000</v>
      </c>
      <c r="AA117" s="25">
        <f t="shared" ref="AA117:AA180" si="11">Z117*R117</f>
        <v>144000000</v>
      </c>
    </row>
    <row r="118" spans="1:27">
      <c r="A118" s="10">
        <f t="shared" si="10"/>
        <v>116</v>
      </c>
      <c r="B118" s="8" t="s">
        <v>410</v>
      </c>
      <c r="C118" s="2" t="s">
        <v>238</v>
      </c>
      <c r="D118" s="3" t="s">
        <v>239</v>
      </c>
      <c r="E118" s="2" t="s">
        <v>238</v>
      </c>
      <c r="F118" s="3" t="s">
        <v>239</v>
      </c>
      <c r="G118" s="61">
        <v>0.97499999999999998</v>
      </c>
      <c r="H118" s="61" t="s">
        <v>616</v>
      </c>
      <c r="I118" s="61">
        <v>1</v>
      </c>
      <c r="J118" s="6"/>
      <c r="K118" s="5" t="s">
        <v>420</v>
      </c>
      <c r="L118" t="s">
        <v>416</v>
      </c>
      <c r="N118">
        <v>3000</v>
      </c>
      <c r="O118" s="16">
        <v>22548250</v>
      </c>
      <c r="P118" s="22">
        <v>5446745</v>
      </c>
      <c r="Q118" s="20">
        <f t="shared" si="6"/>
        <v>27994995</v>
      </c>
      <c r="R118" s="10">
        <v>3</v>
      </c>
      <c r="S118" s="22">
        <f t="shared" si="7"/>
        <v>67644750</v>
      </c>
      <c r="T118" s="22">
        <f t="shared" si="8"/>
        <v>16340235</v>
      </c>
      <c r="U118" s="25">
        <f t="shared" si="9"/>
        <v>83984985</v>
      </c>
      <c r="Z118" s="22">
        <v>17325000</v>
      </c>
      <c r="AA118" s="25">
        <f t="shared" si="11"/>
        <v>51975000</v>
      </c>
    </row>
    <row r="119" spans="1:27">
      <c r="A119" s="10">
        <f t="shared" si="10"/>
        <v>117</v>
      </c>
      <c r="B119" s="8" t="s">
        <v>410</v>
      </c>
      <c r="C119" s="2" t="s">
        <v>240</v>
      </c>
      <c r="D119" s="3" t="s">
        <v>241</v>
      </c>
      <c r="E119" s="2" t="s">
        <v>240</v>
      </c>
      <c r="F119" s="3" t="s">
        <v>241</v>
      </c>
      <c r="G119" s="61">
        <v>0.99399999999999999</v>
      </c>
      <c r="H119" s="61" t="s">
        <v>617</v>
      </c>
      <c r="I119" s="61">
        <v>0.9859</v>
      </c>
      <c r="J119" s="6"/>
      <c r="K119" s="5" t="s">
        <v>420</v>
      </c>
      <c r="L119" t="s">
        <v>416</v>
      </c>
      <c r="N119">
        <v>6000</v>
      </c>
      <c r="O119" s="16">
        <v>38067700</v>
      </c>
      <c r="P119" s="22">
        <v>5446745</v>
      </c>
      <c r="Q119" s="20">
        <f t="shared" si="6"/>
        <v>43514445</v>
      </c>
      <c r="R119" s="10">
        <v>3</v>
      </c>
      <c r="S119" s="22">
        <f t="shared" si="7"/>
        <v>114203100</v>
      </c>
      <c r="T119" s="22">
        <f t="shared" si="8"/>
        <v>16340235</v>
      </c>
      <c r="U119" s="25">
        <f t="shared" si="9"/>
        <v>130543335</v>
      </c>
      <c r="Z119" s="22">
        <v>35905000</v>
      </c>
      <c r="AA119" s="25">
        <f t="shared" si="11"/>
        <v>107715000</v>
      </c>
    </row>
    <row r="120" spans="1:27">
      <c r="A120" s="10">
        <f t="shared" si="10"/>
        <v>118</v>
      </c>
      <c r="B120" s="8" t="s">
        <v>410</v>
      </c>
      <c r="C120" s="2" t="s">
        <v>242</v>
      </c>
      <c r="D120" s="3" t="s">
        <v>243</v>
      </c>
      <c r="E120" s="2" t="s">
        <v>242</v>
      </c>
      <c r="F120" s="3" t="s">
        <v>243</v>
      </c>
      <c r="G120" s="61">
        <v>0.99</v>
      </c>
      <c r="H120" s="61" t="s">
        <v>618</v>
      </c>
      <c r="I120" s="61">
        <v>0.98919999999999997</v>
      </c>
      <c r="J120" s="6"/>
      <c r="K120" s="5" t="s">
        <v>420</v>
      </c>
      <c r="L120" t="s">
        <v>416</v>
      </c>
      <c r="N120">
        <v>7500</v>
      </c>
      <c r="O120" s="16">
        <v>56601550</v>
      </c>
      <c r="P120" s="22">
        <v>5446745</v>
      </c>
      <c r="Q120" s="20">
        <f t="shared" si="6"/>
        <v>62048295</v>
      </c>
      <c r="R120" s="10">
        <v>3</v>
      </c>
      <c r="S120" s="22">
        <f t="shared" si="7"/>
        <v>169804650</v>
      </c>
      <c r="T120" s="22">
        <f t="shared" si="8"/>
        <v>16340235</v>
      </c>
      <c r="U120" s="25">
        <f t="shared" si="9"/>
        <v>186144885</v>
      </c>
      <c r="Z120" s="22">
        <v>38145000</v>
      </c>
      <c r="AA120" s="25">
        <f t="shared" si="11"/>
        <v>114435000</v>
      </c>
    </row>
    <row r="121" spans="1:27">
      <c r="A121" s="10">
        <f t="shared" si="10"/>
        <v>119</v>
      </c>
      <c r="B121" s="8" t="s">
        <v>410</v>
      </c>
      <c r="C121" s="2" t="s">
        <v>244</v>
      </c>
      <c r="D121" s="3" t="s">
        <v>245</v>
      </c>
      <c r="E121" s="2" t="s">
        <v>244</v>
      </c>
      <c r="F121" s="3" t="s">
        <v>245</v>
      </c>
      <c r="G121" s="61">
        <v>0.97499999999999998</v>
      </c>
      <c r="H121" s="61" t="s">
        <v>619</v>
      </c>
      <c r="I121" s="61">
        <v>0.62860000000000005</v>
      </c>
      <c r="J121" s="6"/>
      <c r="K121" s="5" t="s">
        <v>422</v>
      </c>
      <c r="L121" t="s">
        <v>416</v>
      </c>
      <c r="N121">
        <v>4500</v>
      </c>
      <c r="O121" s="16">
        <v>31167550</v>
      </c>
      <c r="P121" s="22">
        <v>5446745</v>
      </c>
      <c r="Q121" s="20">
        <f t="shared" si="6"/>
        <v>36614295</v>
      </c>
      <c r="R121" s="10">
        <v>3</v>
      </c>
      <c r="S121" s="22">
        <f t="shared" si="7"/>
        <v>93502650</v>
      </c>
      <c r="T121" s="22">
        <f t="shared" si="8"/>
        <v>16340235</v>
      </c>
      <c r="U121" s="25">
        <f t="shared" si="9"/>
        <v>109842885</v>
      </c>
      <c r="V121" s="38">
        <v>0.35</v>
      </c>
      <c r="W121" s="25">
        <f>O121*V121</f>
        <v>10908642.5</v>
      </c>
      <c r="X121" s="38">
        <v>0.35</v>
      </c>
      <c r="Y121" s="25">
        <f>O121*X121</f>
        <v>10908642.5</v>
      </c>
      <c r="Z121" s="22">
        <v>21860000</v>
      </c>
      <c r="AA121" s="25">
        <f t="shared" si="11"/>
        <v>65580000</v>
      </c>
    </row>
    <row r="122" spans="1:27">
      <c r="A122" s="10">
        <f t="shared" si="10"/>
        <v>120</v>
      </c>
      <c r="B122" s="8" t="s">
        <v>410</v>
      </c>
      <c r="C122" s="2" t="s">
        <v>246</v>
      </c>
      <c r="D122" s="3" t="s">
        <v>247</v>
      </c>
      <c r="E122" s="2" t="s">
        <v>246</v>
      </c>
      <c r="F122" s="3" t="s">
        <v>247</v>
      </c>
      <c r="G122" s="61">
        <v>0.97499999999999998</v>
      </c>
      <c r="H122" s="61" t="s">
        <v>620</v>
      </c>
      <c r="I122" s="61">
        <v>0.80920000000000003</v>
      </c>
      <c r="J122" s="6"/>
      <c r="K122" s="5" t="s">
        <v>422</v>
      </c>
      <c r="L122" t="s">
        <v>416</v>
      </c>
      <c r="N122">
        <v>6000</v>
      </c>
      <c r="O122" s="16">
        <v>38067700</v>
      </c>
      <c r="P122" s="22">
        <v>5446745</v>
      </c>
      <c r="Q122" s="20">
        <f t="shared" si="6"/>
        <v>43514445</v>
      </c>
      <c r="R122" s="10">
        <v>3</v>
      </c>
      <c r="S122" s="22">
        <f t="shared" si="7"/>
        <v>114203100</v>
      </c>
      <c r="T122" s="22">
        <f t="shared" si="8"/>
        <v>16340235</v>
      </c>
      <c r="U122" s="25">
        <f t="shared" si="9"/>
        <v>130543335</v>
      </c>
      <c r="V122" s="38">
        <v>0.35</v>
      </c>
      <c r="W122" s="25">
        <f>O122*V122</f>
        <v>13323695</v>
      </c>
      <c r="X122" s="38">
        <v>0.35</v>
      </c>
      <c r="Y122" s="25">
        <f>O122*X122</f>
        <v>13323695</v>
      </c>
      <c r="Z122" s="22">
        <v>35170000</v>
      </c>
      <c r="AA122" s="25">
        <f t="shared" si="11"/>
        <v>105510000</v>
      </c>
    </row>
    <row r="123" spans="1:27" hidden="1">
      <c r="A123" s="10">
        <f t="shared" si="10"/>
        <v>121</v>
      </c>
      <c r="B123" s="8" t="s">
        <v>410</v>
      </c>
      <c r="C123" s="2" t="s">
        <v>248</v>
      </c>
      <c r="D123" s="3" t="s">
        <v>249</v>
      </c>
      <c r="E123" s="2" t="s">
        <v>248</v>
      </c>
      <c r="F123" s="3" t="s">
        <v>249</v>
      </c>
      <c r="G123" s="61">
        <v>0.99</v>
      </c>
      <c r="H123" s="61" t="s">
        <v>621</v>
      </c>
      <c r="I123" s="61">
        <v>0.84109999999999996</v>
      </c>
      <c r="J123" s="6"/>
      <c r="K123" s="5" t="s">
        <v>420</v>
      </c>
      <c r="L123" t="s">
        <v>415</v>
      </c>
      <c r="M123" s="18">
        <v>45754</v>
      </c>
      <c r="N123">
        <v>6000</v>
      </c>
      <c r="O123" s="16">
        <v>38067700</v>
      </c>
      <c r="P123" s="22">
        <v>5446745</v>
      </c>
      <c r="Q123" s="20">
        <f t="shared" si="6"/>
        <v>43514445</v>
      </c>
      <c r="R123" s="10">
        <v>3</v>
      </c>
      <c r="S123" s="22">
        <f t="shared" si="7"/>
        <v>114203100</v>
      </c>
      <c r="T123" s="22">
        <f t="shared" si="8"/>
        <v>16340235</v>
      </c>
      <c r="U123" s="25">
        <f t="shared" si="9"/>
        <v>130543335</v>
      </c>
      <c r="Z123" s="22">
        <v>34725000</v>
      </c>
      <c r="AA123" s="25">
        <f t="shared" si="11"/>
        <v>104175000</v>
      </c>
    </row>
    <row r="124" spans="1:27">
      <c r="A124" s="10">
        <f t="shared" si="10"/>
        <v>122</v>
      </c>
      <c r="B124" s="8" t="s">
        <v>410</v>
      </c>
      <c r="C124" s="2" t="s">
        <v>250</v>
      </c>
      <c r="D124" s="3" t="s">
        <v>251</v>
      </c>
      <c r="E124" s="2" t="s">
        <v>250</v>
      </c>
      <c r="F124" s="3" t="s">
        <v>251</v>
      </c>
      <c r="G124" s="61">
        <v>0.97499999999999998</v>
      </c>
      <c r="H124" s="61" t="s">
        <v>622</v>
      </c>
      <c r="I124" s="61">
        <v>0.75090000000000001</v>
      </c>
      <c r="J124" s="5">
        <v>4500</v>
      </c>
      <c r="K124" s="5" t="s">
        <v>420</v>
      </c>
      <c r="L124" t="s">
        <v>416</v>
      </c>
      <c r="N124">
        <f>J124</f>
        <v>4500</v>
      </c>
      <c r="O124" s="16">
        <v>31167550</v>
      </c>
      <c r="P124" s="22">
        <v>5446745</v>
      </c>
      <c r="Q124" s="20">
        <f t="shared" si="6"/>
        <v>36614295</v>
      </c>
      <c r="R124" s="10">
        <v>3</v>
      </c>
      <c r="S124" s="22">
        <f t="shared" si="7"/>
        <v>93502650</v>
      </c>
      <c r="T124" s="22">
        <f t="shared" si="8"/>
        <v>16340235</v>
      </c>
      <c r="U124" s="25">
        <f t="shared" si="9"/>
        <v>109842885</v>
      </c>
      <c r="Z124" s="22">
        <v>26600000</v>
      </c>
      <c r="AA124" s="25">
        <f t="shared" si="11"/>
        <v>79800000</v>
      </c>
    </row>
    <row r="125" spans="1:27" ht="28.8">
      <c r="A125" s="10">
        <f t="shared" si="10"/>
        <v>123</v>
      </c>
      <c r="B125" s="8" t="s">
        <v>410</v>
      </c>
      <c r="C125" s="2" t="s">
        <v>252</v>
      </c>
      <c r="D125" s="3" t="s">
        <v>253</v>
      </c>
      <c r="E125" s="2" t="s">
        <v>252</v>
      </c>
      <c r="F125" s="3" t="s">
        <v>253</v>
      </c>
      <c r="G125" s="61">
        <v>0.97499999999999998</v>
      </c>
      <c r="H125" s="61" t="s">
        <v>623</v>
      </c>
      <c r="I125" s="61">
        <v>0.54379999999999995</v>
      </c>
      <c r="J125" s="5">
        <v>7500</v>
      </c>
      <c r="K125" s="5" t="s">
        <v>420</v>
      </c>
      <c r="L125" t="s">
        <v>416</v>
      </c>
      <c r="N125">
        <f>J125</f>
        <v>7500</v>
      </c>
      <c r="O125" s="16">
        <v>56601550</v>
      </c>
      <c r="P125" s="22">
        <v>5446745</v>
      </c>
      <c r="Q125" s="20">
        <f t="shared" si="6"/>
        <v>62048295</v>
      </c>
      <c r="R125" s="10">
        <v>3</v>
      </c>
      <c r="S125" s="22">
        <f t="shared" si="7"/>
        <v>169804650</v>
      </c>
      <c r="T125" s="22">
        <f t="shared" si="8"/>
        <v>16340235</v>
      </c>
      <c r="U125" s="25">
        <f t="shared" si="9"/>
        <v>186144885</v>
      </c>
      <c r="Z125" s="22">
        <v>34245000</v>
      </c>
      <c r="AA125" s="25">
        <f t="shared" si="11"/>
        <v>102735000</v>
      </c>
    </row>
    <row r="126" spans="1:27" ht="28.8">
      <c r="A126" s="10">
        <f t="shared" si="10"/>
        <v>124</v>
      </c>
      <c r="B126" s="8" t="s">
        <v>410</v>
      </c>
      <c r="C126" s="2" t="s">
        <v>254</v>
      </c>
      <c r="D126" s="3" t="s">
        <v>255</v>
      </c>
      <c r="E126" s="2" t="s">
        <v>254</v>
      </c>
      <c r="F126" s="3" t="s">
        <v>255</v>
      </c>
      <c r="G126" s="61">
        <v>0.97499999999999998</v>
      </c>
      <c r="H126" s="61" t="s">
        <v>624</v>
      </c>
      <c r="I126" s="61">
        <v>0.68189999999999995</v>
      </c>
      <c r="J126" s="6"/>
      <c r="K126" s="5" t="s">
        <v>420</v>
      </c>
      <c r="L126" t="s">
        <v>416</v>
      </c>
      <c r="N126">
        <v>3000</v>
      </c>
      <c r="O126" s="16">
        <v>22548250</v>
      </c>
      <c r="P126" s="22">
        <v>5446745</v>
      </c>
      <c r="Q126" s="20">
        <f t="shared" si="6"/>
        <v>27994995</v>
      </c>
      <c r="R126" s="10">
        <v>3</v>
      </c>
      <c r="S126" s="22">
        <f t="shared" si="7"/>
        <v>67644750</v>
      </c>
      <c r="T126" s="22">
        <f t="shared" si="8"/>
        <v>16340235</v>
      </c>
      <c r="U126" s="25">
        <f t="shared" si="9"/>
        <v>83984985</v>
      </c>
      <c r="Z126" s="22">
        <v>27440000</v>
      </c>
      <c r="AA126" s="25">
        <f t="shared" si="11"/>
        <v>82320000</v>
      </c>
    </row>
    <row r="127" spans="1:27" ht="28.8">
      <c r="A127" s="10">
        <f t="shared" si="10"/>
        <v>125</v>
      </c>
      <c r="B127" s="8" t="s">
        <v>410</v>
      </c>
      <c r="C127" s="2" t="s">
        <v>256</v>
      </c>
      <c r="D127" s="3" t="s">
        <v>257</v>
      </c>
      <c r="E127" s="2" t="s">
        <v>256</v>
      </c>
      <c r="F127" s="3" t="s">
        <v>257</v>
      </c>
      <c r="G127" s="61">
        <v>0.97499999999999998</v>
      </c>
      <c r="H127" s="61" t="s">
        <v>625</v>
      </c>
      <c r="I127" s="61">
        <v>0.86570000000000003</v>
      </c>
      <c r="J127" s="6"/>
      <c r="K127" s="5" t="s">
        <v>420</v>
      </c>
      <c r="L127" t="s">
        <v>416</v>
      </c>
      <c r="N127">
        <v>4500</v>
      </c>
      <c r="O127" s="16">
        <v>31167550</v>
      </c>
      <c r="P127" s="22">
        <v>5446745</v>
      </c>
      <c r="Q127" s="20">
        <f t="shared" si="6"/>
        <v>36614295</v>
      </c>
      <c r="R127" s="10">
        <v>3</v>
      </c>
      <c r="S127" s="22">
        <f t="shared" si="7"/>
        <v>93502650</v>
      </c>
      <c r="T127" s="22">
        <f t="shared" si="8"/>
        <v>16340235</v>
      </c>
      <c r="U127" s="25">
        <f t="shared" si="9"/>
        <v>109842885</v>
      </c>
      <c r="Z127" s="22">
        <v>24220000</v>
      </c>
      <c r="AA127" s="25">
        <f t="shared" si="11"/>
        <v>72660000</v>
      </c>
    </row>
    <row r="128" spans="1:27" ht="28.8">
      <c r="A128" s="10">
        <f t="shared" si="10"/>
        <v>126</v>
      </c>
      <c r="B128" s="8" t="s">
        <v>410</v>
      </c>
      <c r="C128" s="2" t="s">
        <v>258</v>
      </c>
      <c r="D128" s="3" t="s">
        <v>259</v>
      </c>
      <c r="E128" s="2" t="s">
        <v>258</v>
      </c>
      <c r="F128" s="3" t="s">
        <v>259</v>
      </c>
      <c r="G128" s="61">
        <v>0.97499999999999998</v>
      </c>
      <c r="H128" s="61" t="s">
        <v>626</v>
      </c>
      <c r="I128" s="61">
        <v>0.94650000000000001</v>
      </c>
      <c r="J128" s="6"/>
      <c r="K128" s="5" t="s">
        <v>420</v>
      </c>
      <c r="L128" t="s">
        <v>416</v>
      </c>
      <c r="N128">
        <v>3000</v>
      </c>
      <c r="O128" s="16">
        <v>22548250</v>
      </c>
      <c r="P128" s="22">
        <v>5446745</v>
      </c>
      <c r="Q128" s="20">
        <f t="shared" si="6"/>
        <v>27994995</v>
      </c>
      <c r="R128" s="10">
        <v>3</v>
      </c>
      <c r="S128" s="22">
        <f t="shared" si="7"/>
        <v>67644750</v>
      </c>
      <c r="T128" s="22">
        <f t="shared" si="8"/>
        <v>16340235</v>
      </c>
      <c r="U128" s="25">
        <f t="shared" si="9"/>
        <v>83984985</v>
      </c>
      <c r="Z128" s="22">
        <v>19200000</v>
      </c>
      <c r="AA128" s="25">
        <f t="shared" si="11"/>
        <v>57600000</v>
      </c>
    </row>
    <row r="129" spans="1:27" ht="28.8">
      <c r="A129" s="10">
        <f t="shared" si="10"/>
        <v>127</v>
      </c>
      <c r="B129" s="8" t="s">
        <v>410</v>
      </c>
      <c r="C129" s="2" t="s">
        <v>260</v>
      </c>
      <c r="D129" s="3" t="s">
        <v>261</v>
      </c>
      <c r="E129" s="2" t="s">
        <v>260</v>
      </c>
      <c r="F129" s="3" t="s">
        <v>261</v>
      </c>
      <c r="G129" s="61">
        <v>0.97499999999999998</v>
      </c>
      <c r="H129" s="61" t="s">
        <v>627</v>
      </c>
      <c r="I129" s="61">
        <v>0.87250000000000005</v>
      </c>
      <c r="J129" s="6"/>
      <c r="K129" s="5" t="s">
        <v>420</v>
      </c>
      <c r="L129" t="s">
        <v>416</v>
      </c>
      <c r="N129">
        <v>3000</v>
      </c>
      <c r="O129" s="16">
        <v>22548250</v>
      </c>
      <c r="P129" s="22">
        <v>5446745</v>
      </c>
      <c r="Q129" s="20">
        <f t="shared" si="6"/>
        <v>27994995</v>
      </c>
      <c r="R129" s="10">
        <v>3</v>
      </c>
      <c r="S129" s="22">
        <f t="shared" si="7"/>
        <v>67644750</v>
      </c>
      <c r="T129" s="22">
        <f t="shared" si="8"/>
        <v>16340235</v>
      </c>
      <c r="U129" s="25">
        <f t="shared" si="9"/>
        <v>83984985</v>
      </c>
      <c r="Z129" s="22">
        <v>30800000</v>
      </c>
      <c r="AA129" s="25">
        <f t="shared" si="11"/>
        <v>92400000</v>
      </c>
    </row>
    <row r="130" spans="1:27" ht="43.2">
      <c r="A130" s="10">
        <f t="shared" si="10"/>
        <v>128</v>
      </c>
      <c r="B130" s="8" t="s">
        <v>410</v>
      </c>
      <c r="C130" s="2" t="s">
        <v>262</v>
      </c>
      <c r="D130" s="3" t="s">
        <v>263</v>
      </c>
      <c r="E130" s="2" t="s">
        <v>262</v>
      </c>
      <c r="F130" s="3" t="s">
        <v>263</v>
      </c>
      <c r="G130" s="61">
        <v>0.97499999999999998</v>
      </c>
      <c r="H130" s="61" t="s">
        <v>628</v>
      </c>
      <c r="I130" s="61">
        <v>0.60970000000000002</v>
      </c>
      <c r="J130" s="6"/>
      <c r="K130" s="5" t="s">
        <v>420</v>
      </c>
      <c r="L130" t="s">
        <v>416</v>
      </c>
      <c r="N130">
        <v>3000</v>
      </c>
      <c r="O130" s="16">
        <v>22548250</v>
      </c>
      <c r="P130" s="22">
        <v>5446745</v>
      </c>
      <c r="Q130" s="20">
        <f t="shared" si="6"/>
        <v>27994995</v>
      </c>
      <c r="R130" s="10">
        <v>3</v>
      </c>
      <c r="S130" s="22">
        <f t="shared" si="7"/>
        <v>67644750</v>
      </c>
      <c r="T130" s="22">
        <f t="shared" si="8"/>
        <v>16340235</v>
      </c>
      <c r="U130" s="25">
        <f t="shared" si="9"/>
        <v>83984985</v>
      </c>
      <c r="Z130" s="22">
        <v>31300000</v>
      </c>
      <c r="AA130" s="25">
        <f t="shared" si="11"/>
        <v>93900000</v>
      </c>
    </row>
    <row r="131" spans="1:27" ht="28.8">
      <c r="A131" s="10">
        <f t="shared" si="10"/>
        <v>129</v>
      </c>
      <c r="B131" s="5" t="s">
        <v>411</v>
      </c>
      <c r="C131" s="5" t="s">
        <v>264</v>
      </c>
      <c r="D131" s="6" t="s">
        <v>265</v>
      </c>
      <c r="E131" s="7" t="s">
        <v>264</v>
      </c>
      <c r="F131" s="7" t="s">
        <v>265</v>
      </c>
      <c r="G131" s="61">
        <v>0.97499999999999998</v>
      </c>
      <c r="H131" s="61" t="s">
        <v>629</v>
      </c>
      <c r="I131" s="61">
        <v>0.80730000000000002</v>
      </c>
      <c r="J131" s="6"/>
      <c r="K131" s="5" t="s">
        <v>420</v>
      </c>
      <c r="L131" t="s">
        <v>416</v>
      </c>
      <c r="N131">
        <v>3000</v>
      </c>
      <c r="O131" s="17">
        <v>22548250</v>
      </c>
      <c r="P131" s="22">
        <v>5446745</v>
      </c>
      <c r="Q131" s="20">
        <f t="shared" si="6"/>
        <v>27994995</v>
      </c>
      <c r="R131" s="10">
        <v>3</v>
      </c>
      <c r="S131" s="22">
        <f t="shared" si="7"/>
        <v>67644750</v>
      </c>
      <c r="T131" s="22">
        <f t="shared" si="8"/>
        <v>16340235</v>
      </c>
      <c r="U131" s="25">
        <f t="shared" si="9"/>
        <v>83984985</v>
      </c>
      <c r="Z131" s="22">
        <v>21669800</v>
      </c>
      <c r="AA131" s="25">
        <f t="shared" si="11"/>
        <v>65009400</v>
      </c>
    </row>
    <row r="132" spans="1:27">
      <c r="A132" s="10">
        <f t="shared" si="10"/>
        <v>130</v>
      </c>
      <c r="B132" s="5" t="s">
        <v>411</v>
      </c>
      <c r="C132" s="5" t="s">
        <v>266</v>
      </c>
      <c r="D132" s="6" t="s">
        <v>267</v>
      </c>
      <c r="E132" s="7" t="s">
        <v>266</v>
      </c>
      <c r="F132" s="7" t="s">
        <v>267</v>
      </c>
      <c r="G132" s="61">
        <v>0.97499999999999998</v>
      </c>
      <c r="H132" s="61" t="s">
        <v>630</v>
      </c>
      <c r="I132" s="61">
        <v>0.52049999999999996</v>
      </c>
      <c r="J132" s="5">
        <v>7500</v>
      </c>
      <c r="K132" s="5" t="s">
        <v>422</v>
      </c>
      <c r="L132" t="s">
        <v>416</v>
      </c>
      <c r="N132">
        <f>J132</f>
        <v>7500</v>
      </c>
      <c r="O132" s="16">
        <v>56601550</v>
      </c>
      <c r="P132" s="22">
        <v>5446745</v>
      </c>
      <c r="Q132" s="20">
        <f t="shared" ref="Q132:Q195" si="12">O132+P132</f>
        <v>62048295</v>
      </c>
      <c r="R132" s="10">
        <v>3</v>
      </c>
      <c r="S132" s="22">
        <f t="shared" ref="S132:S195" si="13">O132*R132</f>
        <v>169804650</v>
      </c>
      <c r="T132" s="22">
        <f t="shared" ref="T132:T195" si="14">P132*R132</f>
        <v>16340235</v>
      </c>
      <c r="U132" s="25">
        <f t="shared" ref="U132:U195" si="15">S132+T132</f>
        <v>186144885</v>
      </c>
      <c r="V132" s="38">
        <v>0</v>
      </c>
      <c r="W132" s="25">
        <f>O132*V132</f>
        <v>0</v>
      </c>
      <c r="X132" s="38">
        <v>0</v>
      </c>
      <c r="Y132" s="25">
        <f>O132*X132</f>
        <v>0</v>
      </c>
      <c r="Z132" s="22">
        <v>62497800</v>
      </c>
      <c r="AA132" s="25">
        <f t="shared" si="11"/>
        <v>187493400</v>
      </c>
    </row>
    <row r="133" spans="1:27">
      <c r="A133" s="10">
        <f t="shared" ref="A133:A196" si="16">A132+1</f>
        <v>131</v>
      </c>
      <c r="B133" s="5" t="s">
        <v>411</v>
      </c>
      <c r="C133" s="5" t="s">
        <v>268</v>
      </c>
      <c r="D133" s="6" t="s">
        <v>269</v>
      </c>
      <c r="E133" s="7" t="s">
        <v>268</v>
      </c>
      <c r="F133" s="7" t="s">
        <v>269</v>
      </c>
      <c r="G133" s="61">
        <v>0.99</v>
      </c>
      <c r="H133" s="61" t="s">
        <v>631</v>
      </c>
      <c r="I133" s="61">
        <v>0.82809999999999995</v>
      </c>
      <c r="J133" s="6"/>
      <c r="K133" s="5" t="s">
        <v>420</v>
      </c>
      <c r="L133" t="s">
        <v>416</v>
      </c>
      <c r="N133">
        <v>4500</v>
      </c>
      <c r="O133" s="17">
        <v>31167550</v>
      </c>
      <c r="P133" s="22">
        <v>5446745</v>
      </c>
      <c r="Q133" s="20">
        <f t="shared" si="12"/>
        <v>36614295</v>
      </c>
      <c r="R133" s="10">
        <v>3</v>
      </c>
      <c r="S133" s="22">
        <f t="shared" si="13"/>
        <v>93502650</v>
      </c>
      <c r="T133" s="22">
        <f t="shared" si="14"/>
        <v>16340235</v>
      </c>
      <c r="U133" s="25">
        <f t="shared" si="15"/>
        <v>109842885</v>
      </c>
      <c r="Z133" s="22">
        <v>47778200</v>
      </c>
      <c r="AA133" s="25">
        <f t="shared" si="11"/>
        <v>143334600</v>
      </c>
    </row>
    <row r="134" spans="1:27">
      <c r="A134" s="10">
        <f t="shared" si="16"/>
        <v>132</v>
      </c>
      <c r="B134" s="5" t="s">
        <v>411</v>
      </c>
      <c r="C134" s="5" t="s">
        <v>270</v>
      </c>
      <c r="D134" s="6" t="s">
        <v>271</v>
      </c>
      <c r="E134" s="7" t="s">
        <v>270</v>
      </c>
      <c r="F134" s="7" t="s">
        <v>271</v>
      </c>
      <c r="G134" s="61">
        <v>0.99</v>
      </c>
      <c r="H134" s="61" t="s">
        <v>632</v>
      </c>
      <c r="I134" s="61">
        <v>0.73309999999999997</v>
      </c>
      <c r="J134" s="5">
        <v>6000</v>
      </c>
      <c r="K134" s="5" t="s">
        <v>420</v>
      </c>
      <c r="L134" t="s">
        <v>416</v>
      </c>
      <c r="N134">
        <f>J134</f>
        <v>6000</v>
      </c>
      <c r="O134" s="16">
        <v>38067700</v>
      </c>
      <c r="P134" s="22">
        <v>5446745</v>
      </c>
      <c r="Q134" s="20">
        <f t="shared" si="12"/>
        <v>43514445</v>
      </c>
      <c r="R134" s="10">
        <v>3</v>
      </c>
      <c r="S134" s="22">
        <f t="shared" si="13"/>
        <v>114203100</v>
      </c>
      <c r="T134" s="22">
        <f t="shared" si="14"/>
        <v>16340235</v>
      </c>
      <c r="U134" s="25">
        <f t="shared" si="15"/>
        <v>130543335</v>
      </c>
      <c r="Z134" s="22">
        <v>29637000</v>
      </c>
      <c r="AA134" s="25">
        <f t="shared" si="11"/>
        <v>88911000</v>
      </c>
    </row>
    <row r="135" spans="1:27" hidden="1">
      <c r="A135" s="10">
        <f t="shared" si="16"/>
        <v>133</v>
      </c>
      <c r="B135" s="5" t="s">
        <v>411</v>
      </c>
      <c r="C135" s="5" t="s">
        <v>272</v>
      </c>
      <c r="D135" s="6" t="s">
        <v>273</v>
      </c>
      <c r="E135" s="7" t="s">
        <v>272</v>
      </c>
      <c r="F135" s="7" t="s">
        <v>273</v>
      </c>
      <c r="G135" s="61">
        <v>0.97499999999999998</v>
      </c>
      <c r="H135" s="61" t="s">
        <v>633</v>
      </c>
      <c r="I135" s="61">
        <v>0.4677</v>
      </c>
      <c r="J135" s="6"/>
      <c r="K135" s="5" t="s">
        <v>422</v>
      </c>
      <c r="L135" t="s">
        <v>415</v>
      </c>
      <c r="M135" s="18">
        <v>45716</v>
      </c>
      <c r="N135">
        <v>3000</v>
      </c>
      <c r="O135" s="17">
        <v>22548250</v>
      </c>
      <c r="P135" s="22">
        <v>5446745</v>
      </c>
      <c r="Q135" s="20">
        <f t="shared" si="12"/>
        <v>27994995</v>
      </c>
      <c r="R135" s="10">
        <v>2</v>
      </c>
      <c r="S135" s="22">
        <f t="shared" si="13"/>
        <v>45096500</v>
      </c>
      <c r="T135" s="22">
        <f t="shared" si="14"/>
        <v>10893490</v>
      </c>
      <c r="U135" s="25">
        <f t="shared" si="15"/>
        <v>55989990</v>
      </c>
      <c r="V135" s="38">
        <v>0.35</v>
      </c>
      <c r="W135" s="25">
        <f>O135*V135</f>
        <v>7891887.4999999991</v>
      </c>
      <c r="X135" s="38">
        <v>0.35</v>
      </c>
      <c r="Y135" s="25">
        <f>O135*X135</f>
        <v>7891887.4999999991</v>
      </c>
      <c r="Z135" s="22">
        <v>43365800</v>
      </c>
      <c r="AA135" s="25">
        <f t="shared" si="11"/>
        <v>86731600</v>
      </c>
    </row>
    <row r="136" spans="1:27">
      <c r="A136" s="10">
        <f t="shared" si="16"/>
        <v>134</v>
      </c>
      <c r="B136" s="5" t="s">
        <v>411</v>
      </c>
      <c r="C136" s="5" t="s">
        <v>274</v>
      </c>
      <c r="D136" s="6" t="s">
        <v>275</v>
      </c>
      <c r="E136" s="7" t="s">
        <v>274</v>
      </c>
      <c r="F136" s="7" t="s">
        <v>275</v>
      </c>
      <c r="G136" s="61">
        <v>0.99</v>
      </c>
      <c r="H136" s="61" t="s">
        <v>634</v>
      </c>
      <c r="I136" s="61">
        <v>0.7117</v>
      </c>
      <c r="J136" s="6"/>
      <c r="K136" s="5" t="s">
        <v>420</v>
      </c>
      <c r="L136" t="s">
        <v>416</v>
      </c>
      <c r="N136">
        <v>1500</v>
      </c>
      <c r="O136" s="17">
        <v>11774125</v>
      </c>
      <c r="P136" s="22">
        <v>5446745</v>
      </c>
      <c r="Q136" s="20">
        <f t="shared" si="12"/>
        <v>17220870</v>
      </c>
      <c r="R136" s="10">
        <v>3</v>
      </c>
      <c r="S136" s="22">
        <f t="shared" si="13"/>
        <v>35322375</v>
      </c>
      <c r="T136" s="22">
        <f t="shared" si="14"/>
        <v>16340235</v>
      </c>
      <c r="U136" s="25">
        <f t="shared" si="15"/>
        <v>51662610</v>
      </c>
      <c r="Z136" s="22">
        <v>25120800</v>
      </c>
      <c r="AA136" s="25">
        <f t="shared" si="11"/>
        <v>75362400</v>
      </c>
    </row>
    <row r="137" spans="1:27" ht="28.8">
      <c r="A137" s="10">
        <f t="shared" si="16"/>
        <v>135</v>
      </c>
      <c r="B137" s="5" t="s">
        <v>411</v>
      </c>
      <c r="C137" s="5" t="s">
        <v>276</v>
      </c>
      <c r="D137" s="6" t="s">
        <v>277</v>
      </c>
      <c r="E137" s="7" t="s">
        <v>276</v>
      </c>
      <c r="F137" s="7" t="s">
        <v>277</v>
      </c>
      <c r="G137" s="61">
        <v>0.97499999999999998</v>
      </c>
      <c r="H137" s="61" t="s">
        <v>635</v>
      </c>
      <c r="I137" s="61">
        <v>0.44019999999999998</v>
      </c>
      <c r="J137" s="6"/>
      <c r="K137" s="5" t="s">
        <v>422</v>
      </c>
      <c r="L137" t="s">
        <v>416</v>
      </c>
      <c r="N137">
        <v>3000</v>
      </c>
      <c r="O137" s="17">
        <v>22548250</v>
      </c>
      <c r="P137" s="22">
        <v>5446745</v>
      </c>
      <c r="Q137" s="20">
        <f t="shared" si="12"/>
        <v>27994995</v>
      </c>
      <c r="R137" s="10">
        <v>3</v>
      </c>
      <c r="S137" s="22">
        <f t="shared" si="13"/>
        <v>67644750</v>
      </c>
      <c r="T137" s="22">
        <f t="shared" si="14"/>
        <v>16340235</v>
      </c>
      <c r="U137" s="25">
        <f t="shared" si="15"/>
        <v>83984985</v>
      </c>
      <c r="V137" s="38">
        <v>0.35</v>
      </c>
      <c r="W137" s="25">
        <f t="shared" ref="W137:W142" si="17">O137*V137</f>
        <v>7891887.4999999991</v>
      </c>
      <c r="X137" s="38">
        <v>0.35</v>
      </c>
      <c r="Y137" s="25">
        <f t="shared" ref="Y137:Y142" si="18">O137*X137</f>
        <v>7891887.4999999991</v>
      </c>
      <c r="Z137" s="22">
        <v>42967800</v>
      </c>
      <c r="AA137" s="25">
        <f t="shared" si="11"/>
        <v>128903400</v>
      </c>
    </row>
    <row r="138" spans="1:27">
      <c r="A138" s="10">
        <f t="shared" si="16"/>
        <v>136</v>
      </c>
      <c r="B138" s="5" t="s">
        <v>411</v>
      </c>
      <c r="C138" s="5" t="s">
        <v>278</v>
      </c>
      <c r="D138" s="6" t="s">
        <v>279</v>
      </c>
      <c r="E138" s="7" t="s">
        <v>278</v>
      </c>
      <c r="F138" s="7" t="s">
        <v>279</v>
      </c>
      <c r="G138" s="61">
        <v>0.97499999999999998</v>
      </c>
      <c r="H138" s="61" t="s">
        <v>636</v>
      </c>
      <c r="I138" s="61">
        <v>0.56599999999999995</v>
      </c>
      <c r="J138" s="6"/>
      <c r="K138" s="5" t="s">
        <v>422</v>
      </c>
      <c r="L138" t="s">
        <v>416</v>
      </c>
      <c r="N138">
        <v>1500</v>
      </c>
      <c r="O138" s="17">
        <v>11774125</v>
      </c>
      <c r="P138" s="22">
        <v>5446745</v>
      </c>
      <c r="Q138" s="20">
        <f t="shared" si="12"/>
        <v>17220870</v>
      </c>
      <c r="R138" s="10">
        <v>3</v>
      </c>
      <c r="S138" s="22">
        <f t="shared" si="13"/>
        <v>35322375</v>
      </c>
      <c r="T138" s="22">
        <f t="shared" si="14"/>
        <v>16340235</v>
      </c>
      <c r="U138" s="25">
        <f t="shared" si="15"/>
        <v>51662610</v>
      </c>
      <c r="V138" s="38">
        <v>0.35</v>
      </c>
      <c r="W138" s="25">
        <f t="shared" si="17"/>
        <v>4120943.7499999995</v>
      </c>
      <c r="X138" s="38">
        <v>0.35</v>
      </c>
      <c r="Y138" s="25">
        <f t="shared" si="18"/>
        <v>4120943.7499999995</v>
      </c>
      <c r="Z138" s="22">
        <v>32833800</v>
      </c>
      <c r="AA138" s="25">
        <f t="shared" si="11"/>
        <v>98501400</v>
      </c>
    </row>
    <row r="139" spans="1:27" hidden="1">
      <c r="A139" s="10">
        <f t="shared" si="16"/>
        <v>137</v>
      </c>
      <c r="B139" s="5" t="s">
        <v>411</v>
      </c>
      <c r="C139" s="5" t="s">
        <v>280</v>
      </c>
      <c r="D139" s="6" t="s">
        <v>281</v>
      </c>
      <c r="E139" s="7" t="s">
        <v>280</v>
      </c>
      <c r="F139" s="7" t="s">
        <v>281</v>
      </c>
      <c r="G139" s="61">
        <v>0.99</v>
      </c>
      <c r="H139" s="61" t="s">
        <v>637</v>
      </c>
      <c r="I139" s="61">
        <v>0.83879999999999999</v>
      </c>
      <c r="J139" s="6"/>
      <c r="K139" s="5" t="s">
        <v>422</v>
      </c>
      <c r="L139" t="s">
        <v>415</v>
      </c>
      <c r="M139" s="18">
        <v>45716</v>
      </c>
      <c r="N139">
        <v>3000</v>
      </c>
      <c r="O139" s="17">
        <v>22548250</v>
      </c>
      <c r="P139" s="22">
        <v>5446745</v>
      </c>
      <c r="Q139" s="20">
        <f t="shared" si="12"/>
        <v>27994995</v>
      </c>
      <c r="R139" s="10">
        <v>2</v>
      </c>
      <c r="S139" s="22">
        <f t="shared" si="13"/>
        <v>45096500</v>
      </c>
      <c r="T139" s="22">
        <f t="shared" si="14"/>
        <v>10893490</v>
      </c>
      <c r="U139" s="25">
        <f t="shared" si="15"/>
        <v>55989990</v>
      </c>
      <c r="V139" s="38">
        <v>0.35</v>
      </c>
      <c r="W139" s="25">
        <f t="shared" si="17"/>
        <v>7891887.4999999991</v>
      </c>
      <c r="X139" s="38">
        <v>0.35</v>
      </c>
      <c r="Y139" s="25">
        <f t="shared" si="18"/>
        <v>7891887.4999999991</v>
      </c>
      <c r="Z139" s="22">
        <v>27129600</v>
      </c>
      <c r="AA139" s="25">
        <f t="shared" si="11"/>
        <v>54259200</v>
      </c>
    </row>
    <row r="140" spans="1:27">
      <c r="A140" s="10">
        <f t="shared" si="16"/>
        <v>138</v>
      </c>
      <c r="B140" s="5" t="s">
        <v>411</v>
      </c>
      <c r="C140" s="5" t="s">
        <v>282</v>
      </c>
      <c r="D140" s="6" t="s">
        <v>283</v>
      </c>
      <c r="E140" s="7" t="s">
        <v>282</v>
      </c>
      <c r="F140" s="7" t="s">
        <v>283</v>
      </c>
      <c r="G140" s="61">
        <v>0.99</v>
      </c>
      <c r="H140" s="61" t="s">
        <v>638</v>
      </c>
      <c r="I140" s="61">
        <v>0.93630000000000002</v>
      </c>
      <c r="J140" s="6"/>
      <c r="K140" s="5" t="s">
        <v>422</v>
      </c>
      <c r="L140" t="s">
        <v>416</v>
      </c>
      <c r="N140">
        <v>3000</v>
      </c>
      <c r="O140" s="17">
        <v>22548250</v>
      </c>
      <c r="P140" s="22">
        <v>5446745</v>
      </c>
      <c r="Q140" s="20">
        <f t="shared" si="12"/>
        <v>27994995</v>
      </c>
      <c r="R140" s="10">
        <v>3</v>
      </c>
      <c r="S140" s="22">
        <f t="shared" si="13"/>
        <v>67644750</v>
      </c>
      <c r="T140" s="22">
        <f t="shared" si="14"/>
        <v>16340235</v>
      </c>
      <c r="U140" s="25">
        <f t="shared" si="15"/>
        <v>83984985</v>
      </c>
      <c r="V140" s="38">
        <v>0.35</v>
      </c>
      <c r="W140" s="25">
        <f t="shared" si="17"/>
        <v>7891887.4999999991</v>
      </c>
      <c r="X140" s="38">
        <v>0.35</v>
      </c>
      <c r="Y140" s="25">
        <f t="shared" si="18"/>
        <v>7891887.4999999991</v>
      </c>
      <c r="Z140" s="22">
        <v>36117800</v>
      </c>
      <c r="AA140" s="25">
        <f t="shared" si="11"/>
        <v>108353400</v>
      </c>
    </row>
    <row r="141" spans="1:27">
      <c r="A141" s="10">
        <f t="shared" si="16"/>
        <v>139</v>
      </c>
      <c r="B141" s="5" t="s">
        <v>411</v>
      </c>
      <c r="C141" s="5" t="s">
        <v>284</v>
      </c>
      <c r="D141" s="6" t="s">
        <v>285</v>
      </c>
      <c r="E141" s="7" t="s">
        <v>284</v>
      </c>
      <c r="F141" s="7" t="s">
        <v>285</v>
      </c>
      <c r="G141" s="61">
        <v>0.99</v>
      </c>
      <c r="H141" s="61" t="s">
        <v>639</v>
      </c>
      <c r="I141" s="61">
        <v>0.99429999999999996</v>
      </c>
      <c r="J141" s="6"/>
      <c r="K141" s="5" t="s">
        <v>422</v>
      </c>
      <c r="L141" t="s">
        <v>416</v>
      </c>
      <c r="N141">
        <v>3000</v>
      </c>
      <c r="O141" s="17">
        <v>22548250</v>
      </c>
      <c r="P141" s="22">
        <v>5446745</v>
      </c>
      <c r="Q141" s="20">
        <f t="shared" si="12"/>
        <v>27994995</v>
      </c>
      <c r="R141" s="10">
        <v>3</v>
      </c>
      <c r="S141" s="22">
        <f t="shared" si="13"/>
        <v>67644750</v>
      </c>
      <c r="T141" s="22">
        <f t="shared" si="14"/>
        <v>16340235</v>
      </c>
      <c r="U141" s="25">
        <f t="shared" si="15"/>
        <v>83984985</v>
      </c>
      <c r="V141" s="38">
        <v>0</v>
      </c>
      <c r="W141" s="25">
        <f t="shared" si="17"/>
        <v>0</v>
      </c>
      <c r="X141" s="38">
        <v>0.05</v>
      </c>
      <c r="Y141" s="25">
        <f t="shared" si="18"/>
        <v>1127412.5</v>
      </c>
      <c r="Z141" s="22">
        <v>21011400</v>
      </c>
      <c r="AA141" s="25">
        <f t="shared" si="11"/>
        <v>63034200</v>
      </c>
    </row>
    <row r="142" spans="1:27">
      <c r="A142" s="10">
        <f t="shared" si="16"/>
        <v>140</v>
      </c>
      <c r="B142" s="5" t="s">
        <v>411</v>
      </c>
      <c r="C142" s="5" t="s">
        <v>286</v>
      </c>
      <c r="D142" s="6" t="s">
        <v>287</v>
      </c>
      <c r="E142" s="7" t="s">
        <v>286</v>
      </c>
      <c r="F142" s="7" t="s">
        <v>287</v>
      </c>
      <c r="G142" s="61">
        <v>0.97499999999999998</v>
      </c>
      <c r="H142" s="61" t="s">
        <v>640</v>
      </c>
      <c r="I142" s="61">
        <v>0.74850000000000005</v>
      </c>
      <c r="J142" s="6"/>
      <c r="K142" s="5" t="s">
        <v>422</v>
      </c>
      <c r="L142" t="s">
        <v>416</v>
      </c>
      <c r="N142">
        <v>3000</v>
      </c>
      <c r="O142" s="17">
        <v>22548250</v>
      </c>
      <c r="P142" s="22">
        <v>5446745</v>
      </c>
      <c r="Q142" s="20">
        <f t="shared" si="12"/>
        <v>27994995</v>
      </c>
      <c r="R142" s="10">
        <v>3</v>
      </c>
      <c r="S142" s="22">
        <f t="shared" si="13"/>
        <v>67644750</v>
      </c>
      <c r="T142" s="22">
        <f t="shared" si="14"/>
        <v>16340235</v>
      </c>
      <c r="U142" s="25">
        <f t="shared" si="15"/>
        <v>83984985</v>
      </c>
      <c r="V142" s="38">
        <v>0.35</v>
      </c>
      <c r="W142" s="25">
        <f t="shared" si="17"/>
        <v>7891887.4999999991</v>
      </c>
      <c r="X142" s="38">
        <v>0.35</v>
      </c>
      <c r="Y142" s="25">
        <f t="shared" si="18"/>
        <v>7891887.4999999991</v>
      </c>
      <c r="Z142" s="22">
        <v>22239800</v>
      </c>
      <c r="AA142" s="25">
        <f t="shared" si="11"/>
        <v>66719400</v>
      </c>
    </row>
    <row r="143" spans="1:27">
      <c r="A143" s="10">
        <f t="shared" si="16"/>
        <v>141</v>
      </c>
      <c r="B143" s="5" t="s">
        <v>411</v>
      </c>
      <c r="C143" s="5" t="s">
        <v>288</v>
      </c>
      <c r="D143" s="6" t="s">
        <v>289</v>
      </c>
      <c r="E143" s="7" t="s">
        <v>288</v>
      </c>
      <c r="F143" s="7" t="s">
        <v>289</v>
      </c>
      <c r="G143" s="61">
        <v>0.99</v>
      </c>
      <c r="H143" s="61" t="s">
        <v>641</v>
      </c>
      <c r="I143" s="61">
        <v>0.75380000000000003</v>
      </c>
      <c r="J143" s="6"/>
      <c r="K143" s="5" t="s">
        <v>420</v>
      </c>
      <c r="L143" t="s">
        <v>416</v>
      </c>
      <c r="N143">
        <v>4500</v>
      </c>
      <c r="O143" s="17">
        <v>31167550</v>
      </c>
      <c r="P143" s="22">
        <v>5446745</v>
      </c>
      <c r="Q143" s="20">
        <f t="shared" si="12"/>
        <v>36614295</v>
      </c>
      <c r="R143" s="10">
        <v>3</v>
      </c>
      <c r="S143" s="22">
        <f t="shared" si="13"/>
        <v>93502650</v>
      </c>
      <c r="T143" s="22">
        <f t="shared" si="14"/>
        <v>16340235</v>
      </c>
      <c r="U143" s="25">
        <f t="shared" si="15"/>
        <v>109842885</v>
      </c>
      <c r="Z143" s="22">
        <v>24067800</v>
      </c>
      <c r="AA143" s="25">
        <f t="shared" si="11"/>
        <v>72203400</v>
      </c>
    </row>
    <row r="144" spans="1:27">
      <c r="A144" s="10">
        <f t="shared" si="16"/>
        <v>142</v>
      </c>
      <c r="B144" s="5" t="s">
        <v>411</v>
      </c>
      <c r="C144" s="5" t="s">
        <v>290</v>
      </c>
      <c r="D144" s="6" t="s">
        <v>291</v>
      </c>
      <c r="E144" s="7" t="s">
        <v>290</v>
      </c>
      <c r="F144" s="7" t="s">
        <v>291</v>
      </c>
      <c r="G144" s="61">
        <v>0.97499999999999998</v>
      </c>
      <c r="H144" s="61" t="s">
        <v>642</v>
      </c>
      <c r="I144" s="61">
        <v>0.9103</v>
      </c>
      <c r="J144" s="6"/>
      <c r="K144" s="5" t="s">
        <v>422</v>
      </c>
      <c r="L144" t="s">
        <v>416</v>
      </c>
      <c r="N144">
        <v>4500</v>
      </c>
      <c r="O144" s="17">
        <v>31167550</v>
      </c>
      <c r="P144" s="22">
        <v>5446745</v>
      </c>
      <c r="Q144" s="20">
        <f t="shared" si="12"/>
        <v>36614295</v>
      </c>
      <c r="R144" s="10">
        <v>3</v>
      </c>
      <c r="S144" s="22">
        <f t="shared" si="13"/>
        <v>93502650</v>
      </c>
      <c r="T144" s="22">
        <f t="shared" si="14"/>
        <v>16340235</v>
      </c>
      <c r="U144" s="25">
        <f t="shared" si="15"/>
        <v>109842885</v>
      </c>
      <c r="V144" s="38">
        <v>0</v>
      </c>
      <c r="W144" s="25">
        <f t="shared" ref="W144:W155" si="19">O144*V144</f>
        <v>0</v>
      </c>
      <c r="X144" s="38">
        <v>0</v>
      </c>
      <c r="Y144" s="25">
        <f t="shared" ref="Y144:Y155" si="20">O144*X144</f>
        <v>0</v>
      </c>
      <c r="Z144" s="22">
        <v>39725800</v>
      </c>
      <c r="AA144" s="25">
        <f t="shared" si="11"/>
        <v>119177400</v>
      </c>
    </row>
    <row r="145" spans="1:27">
      <c r="A145" s="10">
        <f t="shared" si="16"/>
        <v>143</v>
      </c>
      <c r="B145" s="5" t="s">
        <v>411</v>
      </c>
      <c r="C145" s="5" t="s">
        <v>292</v>
      </c>
      <c r="D145" s="6" t="s">
        <v>293</v>
      </c>
      <c r="E145" s="7" t="s">
        <v>292</v>
      </c>
      <c r="F145" s="7" t="s">
        <v>293</v>
      </c>
      <c r="G145" s="61">
        <v>0.97499999999999998</v>
      </c>
      <c r="H145" s="61" t="s">
        <v>643</v>
      </c>
      <c r="I145" s="61">
        <v>0.99760000000000004</v>
      </c>
      <c r="J145" s="6"/>
      <c r="K145" s="5" t="s">
        <v>422</v>
      </c>
      <c r="L145" t="s">
        <v>416</v>
      </c>
      <c r="N145">
        <v>4500</v>
      </c>
      <c r="O145" s="17">
        <v>31167550</v>
      </c>
      <c r="P145" s="22">
        <v>5446745</v>
      </c>
      <c r="Q145" s="20">
        <f t="shared" si="12"/>
        <v>36614295</v>
      </c>
      <c r="R145" s="10">
        <v>3</v>
      </c>
      <c r="S145" s="22">
        <f t="shared" si="13"/>
        <v>93502650</v>
      </c>
      <c r="T145" s="22">
        <f t="shared" si="14"/>
        <v>16340235</v>
      </c>
      <c r="U145" s="25">
        <f t="shared" si="15"/>
        <v>109842885</v>
      </c>
      <c r="V145" s="38">
        <v>0</v>
      </c>
      <c r="W145" s="25">
        <f t="shared" si="19"/>
        <v>0</v>
      </c>
      <c r="X145" s="38">
        <v>0</v>
      </c>
      <c r="Y145" s="25">
        <f t="shared" si="20"/>
        <v>0</v>
      </c>
      <c r="Z145" s="22">
        <v>30992800</v>
      </c>
      <c r="AA145" s="25">
        <f t="shared" si="11"/>
        <v>92978400</v>
      </c>
    </row>
    <row r="146" spans="1:27" ht="28.8" hidden="1">
      <c r="A146" s="10">
        <f t="shared" si="16"/>
        <v>144</v>
      </c>
      <c r="B146" s="5" t="s">
        <v>411</v>
      </c>
      <c r="C146" s="5" t="s">
        <v>294</v>
      </c>
      <c r="D146" s="6" t="s">
        <v>295</v>
      </c>
      <c r="E146" s="7" t="s">
        <v>294</v>
      </c>
      <c r="F146" s="7" t="s">
        <v>295</v>
      </c>
      <c r="G146" s="61">
        <v>0</v>
      </c>
      <c r="H146" s="61" t="s">
        <v>644</v>
      </c>
      <c r="I146" s="61">
        <v>0</v>
      </c>
      <c r="J146" s="6"/>
      <c r="K146" s="5" t="s">
        <v>422</v>
      </c>
      <c r="L146" t="s">
        <v>415</v>
      </c>
      <c r="M146" s="18">
        <v>45716</v>
      </c>
      <c r="N146">
        <v>1500</v>
      </c>
      <c r="O146" s="17">
        <v>11774125</v>
      </c>
      <c r="P146" s="22">
        <v>5446745</v>
      </c>
      <c r="Q146" s="20">
        <f t="shared" si="12"/>
        <v>17220870</v>
      </c>
      <c r="R146" s="10">
        <v>2</v>
      </c>
      <c r="S146" s="22">
        <f t="shared" si="13"/>
        <v>23548250</v>
      </c>
      <c r="T146" s="22">
        <f t="shared" si="14"/>
        <v>10893490</v>
      </c>
      <c r="U146" s="25">
        <f t="shared" si="15"/>
        <v>34441740</v>
      </c>
      <c r="V146" s="38">
        <v>0.25</v>
      </c>
      <c r="W146" s="25">
        <f t="shared" si="19"/>
        <v>2943531.25</v>
      </c>
      <c r="X146" s="38">
        <v>0.35</v>
      </c>
      <c r="Y146" s="25">
        <f t="shared" si="20"/>
        <v>4120943.7499999995</v>
      </c>
      <c r="Z146" s="22">
        <v>15751800</v>
      </c>
      <c r="AA146" s="25">
        <f t="shared" si="11"/>
        <v>31503600</v>
      </c>
    </row>
    <row r="147" spans="1:27">
      <c r="A147" s="10">
        <f t="shared" si="16"/>
        <v>145</v>
      </c>
      <c r="B147" s="5" t="s">
        <v>411</v>
      </c>
      <c r="C147" s="5" t="s">
        <v>296</v>
      </c>
      <c r="D147" s="6" t="s">
        <v>297</v>
      </c>
      <c r="E147" s="7" t="s">
        <v>296</v>
      </c>
      <c r="F147" s="7" t="s">
        <v>297</v>
      </c>
      <c r="G147" s="61">
        <v>0.97499999999999998</v>
      </c>
      <c r="H147" s="61" t="s">
        <v>645</v>
      </c>
      <c r="I147" s="61">
        <v>0.53759999999999997</v>
      </c>
      <c r="J147" s="6"/>
      <c r="K147" s="5" t="s">
        <v>422</v>
      </c>
      <c r="L147" t="s">
        <v>416</v>
      </c>
      <c r="N147">
        <v>4500</v>
      </c>
      <c r="O147" s="17">
        <v>31167550</v>
      </c>
      <c r="P147" s="22">
        <v>5446745</v>
      </c>
      <c r="Q147" s="20">
        <f t="shared" si="12"/>
        <v>36614295</v>
      </c>
      <c r="R147" s="10">
        <v>3</v>
      </c>
      <c r="S147" s="22">
        <f t="shared" si="13"/>
        <v>93502650</v>
      </c>
      <c r="T147" s="22">
        <f t="shared" si="14"/>
        <v>16340235</v>
      </c>
      <c r="U147" s="25">
        <f t="shared" si="15"/>
        <v>109842885</v>
      </c>
      <c r="V147" s="38">
        <v>0.35</v>
      </c>
      <c r="W147" s="25">
        <f t="shared" si="19"/>
        <v>10908642.5</v>
      </c>
      <c r="X147" s="38">
        <v>0.35</v>
      </c>
      <c r="Y147" s="25">
        <f t="shared" si="20"/>
        <v>10908642.5</v>
      </c>
      <c r="Z147" s="22">
        <v>31765800</v>
      </c>
      <c r="AA147" s="25">
        <f t="shared" si="11"/>
        <v>95297400</v>
      </c>
    </row>
    <row r="148" spans="1:27">
      <c r="A148" s="10">
        <f t="shared" si="16"/>
        <v>146</v>
      </c>
      <c r="B148" s="5" t="s">
        <v>411</v>
      </c>
      <c r="C148" s="5" t="s">
        <v>298</v>
      </c>
      <c r="D148" s="6" t="s">
        <v>299</v>
      </c>
      <c r="E148" s="7" t="s">
        <v>298</v>
      </c>
      <c r="F148" s="7" t="s">
        <v>299</v>
      </c>
      <c r="G148" s="61">
        <v>0.97499999999999998</v>
      </c>
      <c r="H148" s="61" t="s">
        <v>646</v>
      </c>
      <c r="I148" s="61">
        <v>0.77569999999999995</v>
      </c>
      <c r="J148" s="6"/>
      <c r="K148" s="5" t="s">
        <v>422</v>
      </c>
      <c r="L148" t="s">
        <v>416</v>
      </c>
      <c r="N148">
        <v>4500</v>
      </c>
      <c r="O148" s="17">
        <v>31167550</v>
      </c>
      <c r="P148" s="22">
        <v>5446745</v>
      </c>
      <c r="Q148" s="20">
        <f t="shared" si="12"/>
        <v>36614295</v>
      </c>
      <c r="R148" s="10">
        <v>3</v>
      </c>
      <c r="S148" s="22">
        <f t="shared" si="13"/>
        <v>93502650</v>
      </c>
      <c r="T148" s="22">
        <f t="shared" si="14"/>
        <v>16340235</v>
      </c>
      <c r="U148" s="25">
        <f t="shared" si="15"/>
        <v>109842885</v>
      </c>
      <c r="V148" s="38">
        <v>0.35</v>
      </c>
      <c r="W148" s="25">
        <f t="shared" si="19"/>
        <v>10908642.5</v>
      </c>
      <c r="X148" s="38">
        <v>0.35</v>
      </c>
      <c r="Y148" s="25">
        <f t="shared" si="20"/>
        <v>10908642.5</v>
      </c>
      <c r="Z148" s="22">
        <v>25273800</v>
      </c>
      <c r="AA148" s="25">
        <f t="shared" si="11"/>
        <v>75821400</v>
      </c>
    </row>
    <row r="149" spans="1:27">
      <c r="A149" s="10">
        <f t="shared" si="16"/>
        <v>147</v>
      </c>
      <c r="B149" s="5" t="s">
        <v>411</v>
      </c>
      <c r="C149" s="5" t="s">
        <v>300</v>
      </c>
      <c r="D149" s="6" t="s">
        <v>301</v>
      </c>
      <c r="E149" s="7" t="s">
        <v>300</v>
      </c>
      <c r="F149" s="7" t="s">
        <v>301</v>
      </c>
      <c r="G149" s="61">
        <v>0.97499999999999998</v>
      </c>
      <c r="H149" s="61" t="s">
        <v>647</v>
      </c>
      <c r="I149" s="61">
        <v>0.90720000000000001</v>
      </c>
      <c r="J149" s="6"/>
      <c r="K149" s="5" t="s">
        <v>422</v>
      </c>
      <c r="L149" t="s">
        <v>416</v>
      </c>
      <c r="N149">
        <v>4500</v>
      </c>
      <c r="O149" s="17">
        <v>31167550</v>
      </c>
      <c r="P149" s="22">
        <v>5446745</v>
      </c>
      <c r="Q149" s="20">
        <f t="shared" si="12"/>
        <v>36614295</v>
      </c>
      <c r="R149" s="10">
        <v>3</v>
      </c>
      <c r="S149" s="22">
        <f t="shared" si="13"/>
        <v>93502650</v>
      </c>
      <c r="T149" s="22">
        <f t="shared" si="14"/>
        <v>16340235</v>
      </c>
      <c r="U149" s="25">
        <f t="shared" si="15"/>
        <v>109842885</v>
      </c>
      <c r="V149" s="38">
        <v>0.15</v>
      </c>
      <c r="W149" s="25">
        <f t="shared" si="19"/>
        <v>4675132.5</v>
      </c>
      <c r="X149" s="38">
        <v>0.35</v>
      </c>
      <c r="Y149" s="25">
        <f t="shared" si="20"/>
        <v>10908642.5</v>
      </c>
      <c r="Z149" s="22">
        <v>36243800</v>
      </c>
      <c r="AA149" s="25">
        <f t="shared" si="11"/>
        <v>108731400</v>
      </c>
    </row>
    <row r="150" spans="1:27">
      <c r="A150" s="10">
        <f t="shared" si="16"/>
        <v>148</v>
      </c>
      <c r="B150" s="5" t="s">
        <v>411</v>
      </c>
      <c r="C150" s="5" t="s">
        <v>302</v>
      </c>
      <c r="D150" s="6" t="s">
        <v>303</v>
      </c>
      <c r="E150" s="7" t="s">
        <v>302</v>
      </c>
      <c r="F150" s="7" t="s">
        <v>303</v>
      </c>
      <c r="G150" s="61">
        <v>0.97499999999999998</v>
      </c>
      <c r="H150" s="61" t="s">
        <v>648</v>
      </c>
      <c r="I150" s="61">
        <v>0.87839999999999996</v>
      </c>
      <c r="J150" s="6"/>
      <c r="K150" s="5" t="s">
        <v>422</v>
      </c>
      <c r="L150" t="s">
        <v>416</v>
      </c>
      <c r="N150">
        <v>1500</v>
      </c>
      <c r="O150" s="17">
        <v>11774125</v>
      </c>
      <c r="P150" s="22">
        <v>5446745</v>
      </c>
      <c r="Q150" s="20">
        <f t="shared" si="12"/>
        <v>17220870</v>
      </c>
      <c r="R150" s="10">
        <v>3</v>
      </c>
      <c r="S150" s="22">
        <f t="shared" si="13"/>
        <v>35322375</v>
      </c>
      <c r="T150" s="22">
        <f t="shared" si="14"/>
        <v>16340235</v>
      </c>
      <c r="U150" s="25">
        <f t="shared" si="15"/>
        <v>51662610</v>
      </c>
      <c r="V150" s="38">
        <v>0.15</v>
      </c>
      <c r="W150" s="25">
        <f t="shared" si="19"/>
        <v>1766118.75</v>
      </c>
      <c r="X150" s="38">
        <v>0.25</v>
      </c>
      <c r="Y150" s="25">
        <f t="shared" si="20"/>
        <v>2943531.25</v>
      </c>
      <c r="Z150" s="22">
        <v>29811800</v>
      </c>
      <c r="AA150" s="25">
        <f t="shared" si="11"/>
        <v>89435400</v>
      </c>
    </row>
    <row r="151" spans="1:27" hidden="1">
      <c r="A151" s="10">
        <f t="shared" si="16"/>
        <v>149</v>
      </c>
      <c r="B151" s="5" t="s">
        <v>411</v>
      </c>
      <c r="C151" s="5" t="s">
        <v>304</v>
      </c>
      <c r="D151" s="6" t="s">
        <v>305</v>
      </c>
      <c r="E151" s="7" t="s">
        <v>304</v>
      </c>
      <c r="F151" s="7" t="s">
        <v>305</v>
      </c>
      <c r="G151" s="61">
        <v>0.99</v>
      </c>
      <c r="H151" s="61" t="s">
        <v>649</v>
      </c>
      <c r="I151" s="61">
        <v>0.95850000000000002</v>
      </c>
      <c r="J151" s="6"/>
      <c r="K151" s="5" t="s">
        <v>422</v>
      </c>
      <c r="L151" t="s">
        <v>415</v>
      </c>
      <c r="M151" s="18">
        <v>45716</v>
      </c>
      <c r="N151">
        <v>1500</v>
      </c>
      <c r="O151" s="17">
        <v>11774125</v>
      </c>
      <c r="P151" s="22">
        <v>5446745</v>
      </c>
      <c r="Q151" s="20">
        <f t="shared" si="12"/>
        <v>17220870</v>
      </c>
      <c r="R151" s="10">
        <v>2</v>
      </c>
      <c r="S151" s="22">
        <f t="shared" si="13"/>
        <v>23548250</v>
      </c>
      <c r="T151" s="22">
        <f t="shared" si="14"/>
        <v>10893490</v>
      </c>
      <c r="U151" s="25">
        <f t="shared" si="15"/>
        <v>34441740</v>
      </c>
      <c r="V151" s="38">
        <v>0.35</v>
      </c>
      <c r="W151" s="25">
        <f t="shared" si="19"/>
        <v>4120943.7499999995</v>
      </c>
      <c r="X151" s="38">
        <v>0.2</v>
      </c>
      <c r="Y151" s="25">
        <f t="shared" si="20"/>
        <v>2354825</v>
      </c>
      <c r="Z151" s="22">
        <v>20235800</v>
      </c>
      <c r="AA151" s="25">
        <f t="shared" si="11"/>
        <v>40471600</v>
      </c>
    </row>
    <row r="152" spans="1:27">
      <c r="A152" s="10">
        <f t="shared" si="16"/>
        <v>150</v>
      </c>
      <c r="B152" s="5" t="s">
        <v>411</v>
      </c>
      <c r="C152" s="5" t="s">
        <v>306</v>
      </c>
      <c r="D152" s="6" t="s">
        <v>307</v>
      </c>
      <c r="E152" s="7" t="s">
        <v>306</v>
      </c>
      <c r="F152" s="7" t="s">
        <v>307</v>
      </c>
      <c r="G152" s="61">
        <v>0.97499999999999998</v>
      </c>
      <c r="H152" s="61" t="s">
        <v>650</v>
      </c>
      <c r="I152" s="61">
        <v>0.66279999999999994</v>
      </c>
      <c r="J152" s="6"/>
      <c r="K152" s="5" t="s">
        <v>422</v>
      </c>
      <c r="L152" t="s">
        <v>416</v>
      </c>
      <c r="N152">
        <v>3000</v>
      </c>
      <c r="O152" s="17">
        <v>22548250</v>
      </c>
      <c r="P152" s="22">
        <v>5446745</v>
      </c>
      <c r="Q152" s="20">
        <f t="shared" si="12"/>
        <v>27994995</v>
      </c>
      <c r="R152" s="10">
        <v>3</v>
      </c>
      <c r="S152" s="22">
        <f t="shared" si="13"/>
        <v>67644750</v>
      </c>
      <c r="T152" s="22">
        <f t="shared" si="14"/>
        <v>16340235</v>
      </c>
      <c r="U152" s="25">
        <f t="shared" si="15"/>
        <v>83984985</v>
      </c>
      <c r="V152" s="38">
        <v>0.35</v>
      </c>
      <c r="W152" s="25">
        <f t="shared" si="19"/>
        <v>7891887.4999999991</v>
      </c>
      <c r="X152" s="38">
        <v>0.35</v>
      </c>
      <c r="Y152" s="25">
        <f t="shared" si="20"/>
        <v>7891887.4999999991</v>
      </c>
      <c r="Z152" s="22">
        <v>15703200</v>
      </c>
      <c r="AA152" s="25">
        <f t="shared" si="11"/>
        <v>47109600</v>
      </c>
    </row>
    <row r="153" spans="1:27">
      <c r="A153" s="10">
        <f t="shared" si="16"/>
        <v>151</v>
      </c>
      <c r="B153" s="5" t="s">
        <v>411</v>
      </c>
      <c r="C153" s="5" t="s">
        <v>308</v>
      </c>
      <c r="D153" s="6" t="s">
        <v>309</v>
      </c>
      <c r="E153" s="7" t="s">
        <v>308</v>
      </c>
      <c r="F153" s="7" t="s">
        <v>309</v>
      </c>
      <c r="G153" s="61">
        <v>0.97499999999999998</v>
      </c>
      <c r="H153" s="61" t="s">
        <v>651</v>
      </c>
      <c r="I153" s="61">
        <v>0.51239999999999997</v>
      </c>
      <c r="J153" s="6"/>
      <c r="K153" s="5" t="s">
        <v>422</v>
      </c>
      <c r="L153" t="s">
        <v>416</v>
      </c>
      <c r="N153">
        <v>1500</v>
      </c>
      <c r="O153" s="17">
        <v>11774125</v>
      </c>
      <c r="P153" s="22">
        <v>5446745</v>
      </c>
      <c r="Q153" s="20">
        <f t="shared" si="12"/>
        <v>17220870</v>
      </c>
      <c r="R153" s="10">
        <v>3</v>
      </c>
      <c r="S153" s="22">
        <f t="shared" si="13"/>
        <v>35322375</v>
      </c>
      <c r="T153" s="22">
        <f t="shared" si="14"/>
        <v>16340235</v>
      </c>
      <c r="U153" s="25">
        <f t="shared" si="15"/>
        <v>51662610</v>
      </c>
      <c r="V153" s="38">
        <v>0.35</v>
      </c>
      <c r="W153" s="25">
        <f t="shared" si="19"/>
        <v>4120943.7499999995</v>
      </c>
      <c r="X153" s="38">
        <v>0.35</v>
      </c>
      <c r="Y153" s="25">
        <f t="shared" si="20"/>
        <v>4120943.7499999995</v>
      </c>
      <c r="Z153" s="22">
        <v>17080200</v>
      </c>
      <c r="AA153" s="25">
        <f t="shared" si="11"/>
        <v>51240600</v>
      </c>
    </row>
    <row r="154" spans="1:27">
      <c r="A154" s="10">
        <f t="shared" si="16"/>
        <v>152</v>
      </c>
      <c r="B154" s="5" t="s">
        <v>411</v>
      </c>
      <c r="C154" s="5" t="s">
        <v>310</v>
      </c>
      <c r="D154" s="6" t="s">
        <v>311</v>
      </c>
      <c r="E154" s="7" t="s">
        <v>310</v>
      </c>
      <c r="F154" s="7" t="s">
        <v>311</v>
      </c>
      <c r="G154" s="61">
        <v>0.97499999999999998</v>
      </c>
      <c r="H154" s="61" t="s">
        <v>595</v>
      </c>
      <c r="I154" s="61">
        <v>0.98470000000000002</v>
      </c>
      <c r="J154" s="6"/>
      <c r="K154" s="5" t="s">
        <v>422</v>
      </c>
      <c r="L154" t="s">
        <v>416</v>
      </c>
      <c r="N154">
        <v>1500</v>
      </c>
      <c r="O154" s="17">
        <v>11774125</v>
      </c>
      <c r="P154" s="22">
        <v>5446745</v>
      </c>
      <c r="Q154" s="20">
        <f t="shared" si="12"/>
        <v>17220870</v>
      </c>
      <c r="R154" s="10">
        <v>3</v>
      </c>
      <c r="S154" s="22">
        <f t="shared" si="13"/>
        <v>35322375</v>
      </c>
      <c r="T154" s="22">
        <f t="shared" si="14"/>
        <v>16340235</v>
      </c>
      <c r="U154" s="25">
        <f t="shared" si="15"/>
        <v>51662610</v>
      </c>
      <c r="V154" s="38">
        <v>0.3</v>
      </c>
      <c r="W154" s="25">
        <f t="shared" si="19"/>
        <v>3532237.5</v>
      </c>
      <c r="X154" s="38">
        <v>0.25</v>
      </c>
      <c r="Y154" s="25">
        <f t="shared" si="20"/>
        <v>2943531.25</v>
      </c>
      <c r="Z154" s="22">
        <v>22107600</v>
      </c>
      <c r="AA154" s="25">
        <f t="shared" si="11"/>
        <v>66322800</v>
      </c>
    </row>
    <row r="155" spans="1:27">
      <c r="A155" s="10">
        <f t="shared" si="16"/>
        <v>153</v>
      </c>
      <c r="B155" s="5" t="s">
        <v>411</v>
      </c>
      <c r="C155" s="5" t="s">
        <v>312</v>
      </c>
      <c r="D155" s="6" t="s">
        <v>313</v>
      </c>
      <c r="E155" s="7" t="s">
        <v>312</v>
      </c>
      <c r="F155" s="7" t="s">
        <v>313</v>
      </c>
      <c r="G155" s="61">
        <v>0.97499999999999998</v>
      </c>
      <c r="H155" s="61" t="s">
        <v>652</v>
      </c>
      <c r="I155" s="61">
        <v>0.3649</v>
      </c>
      <c r="J155" s="6"/>
      <c r="K155" s="5" t="s">
        <v>422</v>
      </c>
      <c r="L155" t="s">
        <v>416</v>
      </c>
      <c r="N155">
        <v>3000</v>
      </c>
      <c r="O155" s="17">
        <v>22548250</v>
      </c>
      <c r="P155" s="22">
        <v>5446745</v>
      </c>
      <c r="Q155" s="20">
        <f t="shared" si="12"/>
        <v>27994995</v>
      </c>
      <c r="R155" s="10">
        <v>3</v>
      </c>
      <c r="S155" s="22">
        <f t="shared" si="13"/>
        <v>67644750</v>
      </c>
      <c r="T155" s="22">
        <f t="shared" si="14"/>
        <v>16340235</v>
      </c>
      <c r="U155" s="25">
        <f t="shared" si="15"/>
        <v>83984985</v>
      </c>
      <c r="V155" s="38">
        <v>0.35</v>
      </c>
      <c r="W155" s="25">
        <f t="shared" si="19"/>
        <v>7891887.4999999991</v>
      </c>
      <c r="X155" s="38">
        <v>0.35</v>
      </c>
      <c r="Y155" s="25">
        <f t="shared" si="20"/>
        <v>7891887.4999999991</v>
      </c>
      <c r="Z155" s="22">
        <v>32416200</v>
      </c>
      <c r="AA155" s="25">
        <f t="shared" si="11"/>
        <v>97248600</v>
      </c>
    </row>
    <row r="156" spans="1:27">
      <c r="A156" s="10">
        <f t="shared" si="16"/>
        <v>154</v>
      </c>
      <c r="B156" s="5" t="s">
        <v>411</v>
      </c>
      <c r="C156" s="5" t="s">
        <v>314</v>
      </c>
      <c r="D156" s="6" t="s">
        <v>315</v>
      </c>
      <c r="E156" s="7" t="s">
        <v>314</v>
      </c>
      <c r="F156" s="7" t="s">
        <v>315</v>
      </c>
      <c r="G156" s="61">
        <v>0.97499999999999998</v>
      </c>
      <c r="H156" s="61" t="s">
        <v>653</v>
      </c>
      <c r="I156" s="61">
        <v>0.96079999999999999</v>
      </c>
      <c r="J156" s="6"/>
      <c r="K156" s="5" t="s">
        <v>420</v>
      </c>
      <c r="L156" t="s">
        <v>416</v>
      </c>
      <c r="N156">
        <v>1500</v>
      </c>
      <c r="O156" s="17">
        <v>11774125</v>
      </c>
      <c r="P156" s="22">
        <v>5446745</v>
      </c>
      <c r="Q156" s="20">
        <f t="shared" si="12"/>
        <v>17220870</v>
      </c>
      <c r="R156" s="10">
        <v>3</v>
      </c>
      <c r="S156" s="22">
        <f t="shared" si="13"/>
        <v>35322375</v>
      </c>
      <c r="T156" s="22">
        <f t="shared" si="14"/>
        <v>16340235</v>
      </c>
      <c r="U156" s="25">
        <f t="shared" si="15"/>
        <v>51662610</v>
      </c>
      <c r="Z156" s="22">
        <v>17268800</v>
      </c>
      <c r="AA156" s="25">
        <f t="shared" si="11"/>
        <v>51806400</v>
      </c>
    </row>
    <row r="157" spans="1:27">
      <c r="A157" s="10">
        <f t="shared" si="16"/>
        <v>155</v>
      </c>
      <c r="B157" s="5" t="s">
        <v>411</v>
      </c>
      <c r="C157" s="5" t="s">
        <v>316</v>
      </c>
      <c r="D157" s="6" t="s">
        <v>317</v>
      </c>
      <c r="E157" s="7" t="s">
        <v>316</v>
      </c>
      <c r="F157" s="7" t="s">
        <v>317</v>
      </c>
      <c r="G157" s="61">
        <v>0.97499999999999998</v>
      </c>
      <c r="H157" s="61" t="s">
        <v>654</v>
      </c>
      <c r="I157" s="61">
        <v>0.95679999999999998</v>
      </c>
      <c r="J157" s="6"/>
      <c r="K157" s="5" t="s">
        <v>422</v>
      </c>
      <c r="L157" t="s">
        <v>416</v>
      </c>
      <c r="N157">
        <v>3000</v>
      </c>
      <c r="O157" s="17">
        <v>22548250</v>
      </c>
      <c r="P157" s="22">
        <v>5446745</v>
      </c>
      <c r="Q157" s="20">
        <f t="shared" si="12"/>
        <v>27994995</v>
      </c>
      <c r="R157" s="10">
        <v>3</v>
      </c>
      <c r="S157" s="22">
        <f t="shared" si="13"/>
        <v>67644750</v>
      </c>
      <c r="T157" s="22">
        <f t="shared" si="14"/>
        <v>16340235</v>
      </c>
      <c r="U157" s="25">
        <f t="shared" si="15"/>
        <v>83984985</v>
      </c>
      <c r="V157" s="38">
        <v>0.35</v>
      </c>
      <c r="W157" s="25">
        <f>O157*V157</f>
        <v>7891887.4999999991</v>
      </c>
      <c r="X157" s="38">
        <v>0.35</v>
      </c>
      <c r="Y157" s="25">
        <f>O157*X157</f>
        <v>7891887.4999999991</v>
      </c>
      <c r="Z157" s="22">
        <v>33094778</v>
      </c>
      <c r="AA157" s="25">
        <f t="shared" si="11"/>
        <v>99284334</v>
      </c>
    </row>
    <row r="158" spans="1:27">
      <c r="A158" s="10">
        <f t="shared" si="16"/>
        <v>156</v>
      </c>
      <c r="B158" s="5" t="s">
        <v>411</v>
      </c>
      <c r="C158" s="5" t="s">
        <v>318</v>
      </c>
      <c r="D158" s="6" t="s">
        <v>319</v>
      </c>
      <c r="E158" s="7" t="s">
        <v>318</v>
      </c>
      <c r="F158" s="7" t="s">
        <v>319</v>
      </c>
      <c r="G158" s="61">
        <v>0.97499999999999998</v>
      </c>
      <c r="H158" s="61" t="s">
        <v>655</v>
      </c>
      <c r="I158" s="61">
        <v>0.43409999999999999</v>
      </c>
      <c r="J158" s="6"/>
      <c r="K158" s="5" t="s">
        <v>420</v>
      </c>
      <c r="L158" t="s">
        <v>416</v>
      </c>
      <c r="N158">
        <v>1500</v>
      </c>
      <c r="O158" s="17">
        <v>11774125</v>
      </c>
      <c r="P158" s="22">
        <v>5446745</v>
      </c>
      <c r="Q158" s="20">
        <f t="shared" si="12"/>
        <v>17220870</v>
      </c>
      <c r="R158" s="10">
        <v>3</v>
      </c>
      <c r="S158" s="22">
        <f t="shared" si="13"/>
        <v>35322375</v>
      </c>
      <c r="T158" s="22">
        <f t="shared" si="14"/>
        <v>16340235</v>
      </c>
      <c r="U158" s="25">
        <f t="shared" si="15"/>
        <v>51662610</v>
      </c>
      <c r="Z158" s="22">
        <v>26749800</v>
      </c>
      <c r="AA158" s="25">
        <f t="shared" si="11"/>
        <v>80249400</v>
      </c>
    </row>
    <row r="159" spans="1:27" ht="28.8">
      <c r="A159" s="10">
        <f t="shared" si="16"/>
        <v>157</v>
      </c>
      <c r="B159" s="5" t="s">
        <v>411</v>
      </c>
      <c r="C159" s="5" t="s">
        <v>320</v>
      </c>
      <c r="D159" s="6" t="s">
        <v>321</v>
      </c>
      <c r="E159" s="7" t="s">
        <v>320</v>
      </c>
      <c r="F159" s="7" t="s">
        <v>321</v>
      </c>
      <c r="G159" s="61">
        <v>0.97499999999999998</v>
      </c>
      <c r="H159" s="61" t="s">
        <v>656</v>
      </c>
      <c r="I159" s="61">
        <v>0.63790000000000002</v>
      </c>
      <c r="J159" s="6"/>
      <c r="K159" s="5" t="s">
        <v>422</v>
      </c>
      <c r="L159" t="s">
        <v>416</v>
      </c>
      <c r="N159">
        <v>4500</v>
      </c>
      <c r="O159" s="17">
        <v>31167550</v>
      </c>
      <c r="P159" s="22">
        <v>5446745</v>
      </c>
      <c r="Q159" s="20">
        <f t="shared" si="12"/>
        <v>36614295</v>
      </c>
      <c r="R159" s="10">
        <v>3</v>
      </c>
      <c r="S159" s="22">
        <f t="shared" si="13"/>
        <v>93502650</v>
      </c>
      <c r="T159" s="22">
        <f t="shared" si="14"/>
        <v>16340235</v>
      </c>
      <c r="U159" s="25">
        <f t="shared" si="15"/>
        <v>109842885</v>
      </c>
      <c r="V159" s="38">
        <v>0</v>
      </c>
      <c r="W159" s="25">
        <f>O159*V159</f>
        <v>0</v>
      </c>
      <c r="X159" s="38">
        <v>0.25</v>
      </c>
      <c r="Y159" s="25">
        <f>O159*X159</f>
        <v>7791887.5</v>
      </c>
      <c r="Z159" s="22">
        <v>36208800</v>
      </c>
      <c r="AA159" s="25">
        <f t="shared" si="11"/>
        <v>108626400</v>
      </c>
    </row>
    <row r="160" spans="1:27">
      <c r="A160" s="10">
        <f t="shared" si="16"/>
        <v>158</v>
      </c>
      <c r="B160" s="5" t="s">
        <v>411</v>
      </c>
      <c r="C160" s="5" t="s">
        <v>322</v>
      </c>
      <c r="D160" s="6" t="s">
        <v>323</v>
      </c>
      <c r="E160" s="7" t="s">
        <v>322</v>
      </c>
      <c r="F160" s="7" t="s">
        <v>323</v>
      </c>
      <c r="G160" s="61">
        <v>0.99399999999999999</v>
      </c>
      <c r="H160" s="61" t="s">
        <v>657</v>
      </c>
      <c r="I160" s="61">
        <v>0.98319999999999996</v>
      </c>
      <c r="J160" s="6"/>
      <c r="K160" s="5" t="s">
        <v>420</v>
      </c>
      <c r="L160" t="s">
        <v>416</v>
      </c>
      <c r="N160">
        <v>4500</v>
      </c>
      <c r="O160" s="17">
        <v>31167550</v>
      </c>
      <c r="P160" s="22">
        <v>5446745</v>
      </c>
      <c r="Q160" s="20">
        <f t="shared" si="12"/>
        <v>36614295</v>
      </c>
      <c r="R160" s="10">
        <v>3</v>
      </c>
      <c r="S160" s="22">
        <f t="shared" si="13"/>
        <v>93502650</v>
      </c>
      <c r="T160" s="22">
        <f t="shared" si="14"/>
        <v>16340235</v>
      </c>
      <c r="U160" s="25">
        <f t="shared" si="15"/>
        <v>109842885</v>
      </c>
      <c r="Z160" s="22">
        <v>23635800</v>
      </c>
      <c r="AA160" s="25">
        <f t="shared" si="11"/>
        <v>70907400</v>
      </c>
    </row>
    <row r="161" spans="1:27" hidden="1">
      <c r="A161" s="10">
        <f t="shared" si="16"/>
        <v>159</v>
      </c>
      <c r="B161" s="5" t="s">
        <v>411</v>
      </c>
      <c r="C161" s="5" t="s">
        <v>324</v>
      </c>
      <c r="D161" s="6" t="s">
        <v>325</v>
      </c>
      <c r="E161" s="7" t="s">
        <v>324</v>
      </c>
      <c r="F161" s="7" t="s">
        <v>325</v>
      </c>
      <c r="G161" s="61">
        <v>0.99</v>
      </c>
      <c r="H161" s="61" t="s">
        <v>658</v>
      </c>
      <c r="I161" s="61">
        <v>0.80989999999999995</v>
      </c>
      <c r="J161" s="5">
        <v>4500</v>
      </c>
      <c r="K161" s="5" t="s">
        <v>422</v>
      </c>
      <c r="L161" t="s">
        <v>415</v>
      </c>
      <c r="M161" s="18">
        <v>45747</v>
      </c>
      <c r="N161">
        <f>J161</f>
        <v>4500</v>
      </c>
      <c r="O161" s="16">
        <v>31167550</v>
      </c>
      <c r="P161" s="22">
        <v>5446745</v>
      </c>
      <c r="Q161" s="20">
        <f t="shared" si="12"/>
        <v>36614295</v>
      </c>
      <c r="R161" s="10">
        <v>3</v>
      </c>
      <c r="S161" s="22">
        <f t="shared" si="13"/>
        <v>93502650</v>
      </c>
      <c r="T161" s="22">
        <f t="shared" si="14"/>
        <v>16340235</v>
      </c>
      <c r="U161" s="25">
        <f t="shared" si="15"/>
        <v>109842885</v>
      </c>
      <c r="V161" s="38">
        <v>0</v>
      </c>
      <c r="W161" s="25">
        <f>O161*V161</f>
        <v>0</v>
      </c>
      <c r="X161" s="38">
        <v>0</v>
      </c>
      <c r="Y161" s="25">
        <f>O161*X161</f>
        <v>0</v>
      </c>
      <c r="Z161" s="22">
        <v>13105800</v>
      </c>
      <c r="AA161" s="25">
        <f t="shared" si="11"/>
        <v>39317400</v>
      </c>
    </row>
    <row r="162" spans="1:27">
      <c r="A162" s="10">
        <f t="shared" si="16"/>
        <v>160</v>
      </c>
      <c r="B162" s="5" t="s">
        <v>411</v>
      </c>
      <c r="C162" s="5" t="s">
        <v>326</v>
      </c>
      <c r="D162" s="6" t="s">
        <v>327</v>
      </c>
      <c r="E162" s="7" t="s">
        <v>326</v>
      </c>
      <c r="F162" s="7" t="s">
        <v>327</v>
      </c>
      <c r="G162" s="61">
        <v>0.99</v>
      </c>
      <c r="H162" s="61" t="s">
        <v>659</v>
      </c>
      <c r="I162" s="61">
        <v>0.86309999999999998</v>
      </c>
      <c r="J162" s="5">
        <v>7500</v>
      </c>
      <c r="K162" s="5" t="s">
        <v>420</v>
      </c>
      <c r="L162" t="s">
        <v>416</v>
      </c>
      <c r="N162">
        <f>J162</f>
        <v>7500</v>
      </c>
      <c r="O162" s="16">
        <v>56601550</v>
      </c>
      <c r="P162" s="22">
        <v>5446745</v>
      </c>
      <c r="Q162" s="20">
        <f t="shared" si="12"/>
        <v>62048295</v>
      </c>
      <c r="R162" s="10">
        <v>3</v>
      </c>
      <c r="S162" s="22">
        <f t="shared" si="13"/>
        <v>169804650</v>
      </c>
      <c r="T162" s="22">
        <f t="shared" si="14"/>
        <v>16340235</v>
      </c>
      <c r="U162" s="25">
        <f t="shared" si="15"/>
        <v>186144885</v>
      </c>
      <c r="Z162" s="22">
        <v>41763400</v>
      </c>
      <c r="AA162" s="25">
        <f t="shared" si="11"/>
        <v>125290200</v>
      </c>
    </row>
    <row r="163" spans="1:27">
      <c r="A163" s="10">
        <f t="shared" si="16"/>
        <v>161</v>
      </c>
      <c r="B163" s="5" t="s">
        <v>411</v>
      </c>
      <c r="C163" s="5" t="s">
        <v>328</v>
      </c>
      <c r="D163" s="6" t="s">
        <v>329</v>
      </c>
      <c r="E163" s="7" t="s">
        <v>328</v>
      </c>
      <c r="F163" s="7" t="s">
        <v>329</v>
      </c>
      <c r="G163" s="61">
        <v>0.99</v>
      </c>
      <c r="H163" s="61" t="s">
        <v>660</v>
      </c>
      <c r="I163" s="61">
        <v>0.67290000000000005</v>
      </c>
      <c r="J163" s="5">
        <v>4500</v>
      </c>
      <c r="K163" s="5" t="s">
        <v>422</v>
      </c>
      <c r="L163" t="s">
        <v>416</v>
      </c>
      <c r="N163">
        <f>J163</f>
        <v>4500</v>
      </c>
      <c r="O163" s="16">
        <v>31167550</v>
      </c>
      <c r="P163" s="22">
        <v>5446745</v>
      </c>
      <c r="Q163" s="20">
        <f t="shared" si="12"/>
        <v>36614295</v>
      </c>
      <c r="R163" s="10">
        <v>3</v>
      </c>
      <c r="S163" s="22">
        <f t="shared" si="13"/>
        <v>93502650</v>
      </c>
      <c r="T163" s="22">
        <f t="shared" si="14"/>
        <v>16340235</v>
      </c>
      <c r="U163" s="25">
        <f t="shared" si="15"/>
        <v>109842885</v>
      </c>
      <c r="V163" s="38">
        <v>0</v>
      </c>
      <c r="W163" s="25">
        <f>O163*V163</f>
        <v>0</v>
      </c>
      <c r="X163" s="38">
        <v>0</v>
      </c>
      <c r="Y163" s="25">
        <f>O163*X163</f>
        <v>0</v>
      </c>
      <c r="Z163" s="22">
        <v>24812800</v>
      </c>
      <c r="AA163" s="25">
        <f t="shared" si="11"/>
        <v>74438400</v>
      </c>
    </row>
    <row r="164" spans="1:27" hidden="1">
      <c r="A164" s="10">
        <f t="shared" si="16"/>
        <v>162</v>
      </c>
      <c r="B164" s="5" t="s">
        <v>411</v>
      </c>
      <c r="C164" s="5" t="s">
        <v>330</v>
      </c>
      <c r="D164" s="6" t="s">
        <v>331</v>
      </c>
      <c r="E164" s="7" t="s">
        <v>330</v>
      </c>
      <c r="F164" s="7" t="s">
        <v>331</v>
      </c>
      <c r="G164" s="61">
        <v>0.99</v>
      </c>
      <c r="H164" s="61" t="s">
        <v>661</v>
      </c>
      <c r="I164" s="61">
        <v>0.94359999999999999</v>
      </c>
      <c r="J164" s="6"/>
      <c r="K164" s="5" t="s">
        <v>422</v>
      </c>
      <c r="L164" t="s">
        <v>415</v>
      </c>
      <c r="M164" s="18">
        <v>45688</v>
      </c>
      <c r="N164">
        <v>3000</v>
      </c>
      <c r="O164" s="17">
        <v>22548250</v>
      </c>
      <c r="P164" s="22">
        <v>5446745</v>
      </c>
      <c r="Q164" s="20">
        <f t="shared" si="12"/>
        <v>27994995</v>
      </c>
      <c r="R164" s="10">
        <v>1</v>
      </c>
      <c r="S164" s="22">
        <f t="shared" si="13"/>
        <v>22548250</v>
      </c>
      <c r="T164" s="22">
        <f t="shared" si="14"/>
        <v>5446745</v>
      </c>
      <c r="U164" s="25">
        <f t="shared" si="15"/>
        <v>27994995</v>
      </c>
      <c r="Z164" s="22">
        <v>28062800</v>
      </c>
      <c r="AA164" s="25">
        <f t="shared" si="11"/>
        <v>28062800</v>
      </c>
    </row>
    <row r="165" spans="1:27">
      <c r="A165" s="10">
        <f t="shared" si="16"/>
        <v>163</v>
      </c>
      <c r="B165" s="5" t="s">
        <v>411</v>
      </c>
      <c r="C165" s="5" t="s">
        <v>332</v>
      </c>
      <c r="D165" s="6" t="s">
        <v>333</v>
      </c>
      <c r="E165" s="7" t="s">
        <v>332</v>
      </c>
      <c r="F165" s="7" t="s">
        <v>333</v>
      </c>
      <c r="G165" s="61">
        <v>0.97499999999999998</v>
      </c>
      <c r="H165" s="61" t="s">
        <v>662</v>
      </c>
      <c r="I165" s="61">
        <v>0.85119999999999996</v>
      </c>
      <c r="J165" s="5">
        <v>3000</v>
      </c>
      <c r="K165" s="5" t="s">
        <v>422</v>
      </c>
      <c r="L165" t="s">
        <v>416</v>
      </c>
      <c r="N165">
        <f>J165</f>
        <v>3000</v>
      </c>
      <c r="O165" s="16">
        <v>22548250</v>
      </c>
      <c r="P165" s="22">
        <v>5446745</v>
      </c>
      <c r="Q165" s="20">
        <f t="shared" si="12"/>
        <v>27994995</v>
      </c>
      <c r="R165" s="10">
        <v>3</v>
      </c>
      <c r="S165" s="22">
        <f t="shared" si="13"/>
        <v>67644750</v>
      </c>
      <c r="T165" s="22">
        <f t="shared" si="14"/>
        <v>16340235</v>
      </c>
      <c r="U165" s="25">
        <f t="shared" si="15"/>
        <v>83984985</v>
      </c>
      <c r="V165" s="38">
        <v>0</v>
      </c>
      <c r="W165" s="25">
        <f>O165*V165</f>
        <v>0</v>
      </c>
      <c r="X165" s="38">
        <v>0</v>
      </c>
      <c r="Y165" s="25">
        <f>O165*X165</f>
        <v>0</v>
      </c>
      <c r="Z165" s="22">
        <v>15683800</v>
      </c>
      <c r="AA165" s="25">
        <f t="shared" si="11"/>
        <v>47051400</v>
      </c>
    </row>
    <row r="166" spans="1:27">
      <c r="A166" s="10">
        <f t="shared" si="16"/>
        <v>164</v>
      </c>
      <c r="B166" s="5" t="s">
        <v>411</v>
      </c>
      <c r="C166" s="5" t="s">
        <v>334</v>
      </c>
      <c r="D166" s="6" t="s">
        <v>335</v>
      </c>
      <c r="E166" s="7" t="s">
        <v>334</v>
      </c>
      <c r="F166" s="7" t="s">
        <v>335</v>
      </c>
      <c r="G166" s="61">
        <v>0.97499999999999998</v>
      </c>
      <c r="H166" s="61" t="s">
        <v>663</v>
      </c>
      <c r="I166" s="61">
        <v>0.56110000000000004</v>
      </c>
      <c r="J166" s="5">
        <v>3000</v>
      </c>
      <c r="K166" s="5" t="s">
        <v>422</v>
      </c>
      <c r="L166" t="s">
        <v>416</v>
      </c>
      <c r="N166">
        <f>J166</f>
        <v>3000</v>
      </c>
      <c r="O166" s="16">
        <v>22548250</v>
      </c>
      <c r="P166" s="22">
        <v>5446745</v>
      </c>
      <c r="Q166" s="20">
        <f t="shared" si="12"/>
        <v>27994995</v>
      </c>
      <c r="R166" s="10">
        <v>3</v>
      </c>
      <c r="S166" s="22">
        <f t="shared" si="13"/>
        <v>67644750</v>
      </c>
      <c r="T166" s="22">
        <f t="shared" si="14"/>
        <v>16340235</v>
      </c>
      <c r="U166" s="25">
        <f t="shared" si="15"/>
        <v>83984985</v>
      </c>
      <c r="V166" s="38">
        <v>0</v>
      </c>
      <c r="W166" s="25">
        <f>O166*V166</f>
        <v>0</v>
      </c>
      <c r="X166" s="38">
        <v>0</v>
      </c>
      <c r="Y166" s="25">
        <f>O166*X166</f>
        <v>0</v>
      </c>
      <c r="Z166" s="22">
        <v>19983800</v>
      </c>
      <c r="AA166" s="25">
        <f t="shared" si="11"/>
        <v>59951400</v>
      </c>
    </row>
    <row r="167" spans="1:27" ht="28.8" hidden="1">
      <c r="A167" s="10">
        <f t="shared" si="16"/>
        <v>165</v>
      </c>
      <c r="B167" s="5" t="s">
        <v>412</v>
      </c>
      <c r="C167" s="5" t="s">
        <v>336</v>
      </c>
      <c r="D167" s="6" t="s">
        <v>337</v>
      </c>
      <c r="E167" s="5" t="s">
        <v>336</v>
      </c>
      <c r="F167" s="6" t="s">
        <v>337</v>
      </c>
      <c r="G167" s="61">
        <v>0.99</v>
      </c>
      <c r="H167" s="61" t="s">
        <v>664</v>
      </c>
      <c r="I167" s="61">
        <v>0.94289999999999996</v>
      </c>
      <c r="J167" s="6"/>
      <c r="K167" s="5" t="s">
        <v>422</v>
      </c>
      <c r="L167" t="s">
        <v>415</v>
      </c>
      <c r="M167" s="18">
        <v>45670</v>
      </c>
      <c r="N167">
        <v>3000</v>
      </c>
      <c r="O167" s="17">
        <v>22548250</v>
      </c>
      <c r="P167" s="22">
        <v>5446195.1936999997</v>
      </c>
      <c r="Q167" s="20">
        <f t="shared" si="12"/>
        <v>27994445.193700001</v>
      </c>
      <c r="R167" s="10">
        <v>0</v>
      </c>
      <c r="S167" s="22">
        <f t="shared" si="13"/>
        <v>0</v>
      </c>
      <c r="T167" s="22">
        <f t="shared" si="14"/>
        <v>0</v>
      </c>
      <c r="U167" s="25">
        <f t="shared" si="15"/>
        <v>0</v>
      </c>
      <c r="Z167" s="22">
        <v>24324300</v>
      </c>
      <c r="AA167" s="25">
        <f t="shared" si="11"/>
        <v>0</v>
      </c>
    </row>
    <row r="168" spans="1:27" ht="28.8">
      <c r="A168" s="10">
        <f t="shared" si="16"/>
        <v>166</v>
      </c>
      <c r="B168" s="5" t="s">
        <v>412</v>
      </c>
      <c r="C168" s="5" t="s">
        <v>338</v>
      </c>
      <c r="D168" s="6" t="s">
        <v>339</v>
      </c>
      <c r="E168" s="5" t="s">
        <v>338</v>
      </c>
      <c r="F168" s="6" t="s">
        <v>339</v>
      </c>
      <c r="G168" s="61">
        <v>0.97499999999999998</v>
      </c>
      <c r="H168" s="61">
        <v>0.93930000000000002</v>
      </c>
      <c r="I168" s="61">
        <v>0.93930000000000002</v>
      </c>
      <c r="J168" s="6"/>
      <c r="K168" s="5" t="s">
        <v>422</v>
      </c>
      <c r="L168" t="s">
        <v>416</v>
      </c>
      <c r="N168">
        <v>1500</v>
      </c>
      <c r="O168" s="17">
        <v>11774125</v>
      </c>
      <c r="P168" s="22">
        <v>5446745</v>
      </c>
      <c r="Q168" s="20">
        <f t="shared" si="12"/>
        <v>17220870</v>
      </c>
      <c r="R168" s="10">
        <v>3</v>
      </c>
      <c r="S168" s="22">
        <f t="shared" si="13"/>
        <v>35322375</v>
      </c>
      <c r="T168" s="22">
        <f t="shared" si="14"/>
        <v>16340235</v>
      </c>
      <c r="U168" s="25">
        <f t="shared" si="15"/>
        <v>51662610</v>
      </c>
      <c r="V168" s="38">
        <v>0.15</v>
      </c>
      <c r="W168" s="25">
        <f>O168*V168</f>
        <v>1766118.75</v>
      </c>
      <c r="X168" s="38">
        <v>0.35</v>
      </c>
      <c r="Y168" s="25">
        <f>O168*X168</f>
        <v>4120943.7499999995</v>
      </c>
      <c r="Z168" s="22">
        <v>23163840</v>
      </c>
      <c r="AA168" s="25">
        <f t="shared" si="11"/>
        <v>69491520</v>
      </c>
    </row>
    <row r="169" spans="1:27">
      <c r="A169" s="10">
        <f t="shared" si="16"/>
        <v>167</v>
      </c>
      <c r="B169" s="5" t="s">
        <v>412</v>
      </c>
      <c r="C169" s="5" t="s">
        <v>340</v>
      </c>
      <c r="D169" s="6" t="s">
        <v>341</v>
      </c>
      <c r="E169" s="5" t="s">
        <v>340</v>
      </c>
      <c r="F169" s="6" t="s">
        <v>341</v>
      </c>
      <c r="G169" s="61">
        <v>0.97499999999999998</v>
      </c>
      <c r="H169" s="61">
        <v>0.76970000000000005</v>
      </c>
      <c r="I169" s="61">
        <v>0.76970000000000005</v>
      </c>
      <c r="J169" s="6"/>
      <c r="K169" s="5" t="s">
        <v>420</v>
      </c>
      <c r="L169" t="s">
        <v>416</v>
      </c>
      <c r="N169">
        <v>3000</v>
      </c>
      <c r="O169" s="17">
        <v>22548250</v>
      </c>
      <c r="P169" s="22">
        <v>5446745</v>
      </c>
      <c r="Q169" s="20">
        <f t="shared" si="12"/>
        <v>27994995</v>
      </c>
      <c r="R169" s="10">
        <v>3</v>
      </c>
      <c r="S169" s="22">
        <f t="shared" si="13"/>
        <v>67644750</v>
      </c>
      <c r="T169" s="22">
        <f t="shared" si="14"/>
        <v>16340235</v>
      </c>
      <c r="U169" s="25">
        <f t="shared" si="15"/>
        <v>83984985</v>
      </c>
      <c r="Z169" s="22">
        <v>29232360</v>
      </c>
      <c r="AA169" s="25">
        <f t="shared" si="11"/>
        <v>87697080</v>
      </c>
    </row>
    <row r="170" spans="1:27">
      <c r="A170" s="10">
        <f t="shared" si="16"/>
        <v>168</v>
      </c>
      <c r="B170" s="5" t="s">
        <v>412</v>
      </c>
      <c r="C170" s="5" t="s">
        <v>342</v>
      </c>
      <c r="D170" s="6" t="s">
        <v>343</v>
      </c>
      <c r="E170" s="5" t="s">
        <v>342</v>
      </c>
      <c r="F170" s="6" t="s">
        <v>343</v>
      </c>
      <c r="G170" s="61">
        <v>0.99</v>
      </c>
      <c r="H170" s="61" t="s">
        <v>665</v>
      </c>
      <c r="I170" s="61">
        <v>0.78190000000000004</v>
      </c>
      <c r="J170" s="6"/>
      <c r="K170" s="5" t="s">
        <v>420</v>
      </c>
      <c r="L170" t="s">
        <v>416</v>
      </c>
      <c r="N170">
        <v>4500</v>
      </c>
      <c r="O170" s="17">
        <v>31167550</v>
      </c>
      <c r="P170" s="22">
        <v>5446745</v>
      </c>
      <c r="Q170" s="20">
        <f t="shared" si="12"/>
        <v>36614295</v>
      </c>
      <c r="R170" s="10">
        <v>3</v>
      </c>
      <c r="S170" s="22">
        <f t="shared" si="13"/>
        <v>93502650</v>
      </c>
      <c r="T170" s="22">
        <f t="shared" si="14"/>
        <v>16340235</v>
      </c>
      <c r="U170" s="25">
        <f t="shared" si="15"/>
        <v>109842885</v>
      </c>
      <c r="Z170" s="22">
        <v>21956400</v>
      </c>
      <c r="AA170" s="25">
        <f t="shared" si="11"/>
        <v>65869200</v>
      </c>
    </row>
    <row r="171" spans="1:27">
      <c r="A171" s="10">
        <f t="shared" si="16"/>
        <v>169</v>
      </c>
      <c r="B171" s="5" t="s">
        <v>412</v>
      </c>
      <c r="C171" s="5" t="s">
        <v>344</v>
      </c>
      <c r="D171" s="6" t="s">
        <v>345</v>
      </c>
      <c r="E171" s="5" t="s">
        <v>344</v>
      </c>
      <c r="F171" s="6" t="s">
        <v>345</v>
      </c>
      <c r="G171" s="61">
        <v>0.99</v>
      </c>
      <c r="H171" s="61" t="s">
        <v>666</v>
      </c>
      <c r="I171" s="61">
        <v>0.96250000000000002</v>
      </c>
      <c r="J171" s="6"/>
      <c r="K171" s="5" t="s">
        <v>422</v>
      </c>
      <c r="L171" t="s">
        <v>416</v>
      </c>
      <c r="N171">
        <v>7500</v>
      </c>
      <c r="O171" s="17">
        <v>56601550</v>
      </c>
      <c r="P171" s="22">
        <v>5446745</v>
      </c>
      <c r="Q171" s="20">
        <f t="shared" si="12"/>
        <v>62048295</v>
      </c>
      <c r="R171" s="10">
        <v>3</v>
      </c>
      <c r="S171" s="22">
        <f t="shared" si="13"/>
        <v>169804650</v>
      </c>
      <c r="T171" s="22">
        <f t="shared" si="14"/>
        <v>16340235</v>
      </c>
      <c r="U171" s="25">
        <f t="shared" si="15"/>
        <v>186144885</v>
      </c>
      <c r="V171" s="38">
        <v>0.35</v>
      </c>
      <c r="W171" s="25">
        <f>O171*V171</f>
        <v>19810542.5</v>
      </c>
      <c r="X171" s="38">
        <v>0.25</v>
      </c>
      <c r="Y171" s="25">
        <f>O171*X171</f>
        <v>14150387.5</v>
      </c>
      <c r="Z171" s="22">
        <v>59297400</v>
      </c>
      <c r="AA171" s="25">
        <f t="shared" si="11"/>
        <v>177892200</v>
      </c>
    </row>
    <row r="172" spans="1:27">
      <c r="A172" s="10">
        <f t="shared" si="16"/>
        <v>170</v>
      </c>
      <c r="B172" s="5" t="s">
        <v>412</v>
      </c>
      <c r="C172" s="5" t="s">
        <v>346</v>
      </c>
      <c r="D172" s="6" t="s">
        <v>347</v>
      </c>
      <c r="E172" s="5" t="s">
        <v>346</v>
      </c>
      <c r="F172" s="6" t="s">
        <v>347</v>
      </c>
      <c r="G172" s="61">
        <v>0.99</v>
      </c>
      <c r="H172" s="61" t="s">
        <v>667</v>
      </c>
      <c r="I172" s="61">
        <v>0.9859</v>
      </c>
      <c r="J172" s="6"/>
      <c r="K172" s="5" t="s">
        <v>422</v>
      </c>
      <c r="L172" t="s">
        <v>416</v>
      </c>
      <c r="N172">
        <v>3000</v>
      </c>
      <c r="O172" s="17">
        <v>22548250</v>
      </c>
      <c r="P172" s="22">
        <v>5446745</v>
      </c>
      <c r="Q172" s="20">
        <f t="shared" si="12"/>
        <v>27994995</v>
      </c>
      <c r="R172" s="10">
        <v>3</v>
      </c>
      <c r="S172" s="22">
        <f t="shared" si="13"/>
        <v>67644750</v>
      </c>
      <c r="T172" s="22">
        <f t="shared" si="14"/>
        <v>16340235</v>
      </c>
      <c r="U172" s="25">
        <f t="shared" si="15"/>
        <v>83984985</v>
      </c>
      <c r="V172" s="38">
        <v>0.35</v>
      </c>
      <c r="W172" s="25">
        <f>O172*V172</f>
        <v>7891887.4999999991</v>
      </c>
      <c r="X172" s="38">
        <v>0.35</v>
      </c>
      <c r="Y172" s="25">
        <f>O172*X172</f>
        <v>7891887.4999999991</v>
      </c>
      <c r="Z172" s="22">
        <v>29411640</v>
      </c>
      <c r="AA172" s="25">
        <f t="shared" si="11"/>
        <v>88234920</v>
      </c>
    </row>
    <row r="173" spans="1:27">
      <c r="A173" s="10">
        <f t="shared" si="16"/>
        <v>171</v>
      </c>
      <c r="B173" s="5" t="s">
        <v>412</v>
      </c>
      <c r="C173" s="5" t="s">
        <v>348</v>
      </c>
      <c r="D173" s="6" t="s">
        <v>349</v>
      </c>
      <c r="E173" s="5" t="s">
        <v>348</v>
      </c>
      <c r="F173" s="6" t="s">
        <v>349</v>
      </c>
      <c r="G173" s="61">
        <v>0.97499999999999998</v>
      </c>
      <c r="H173" s="61">
        <v>0</v>
      </c>
      <c r="I173" s="61">
        <v>0</v>
      </c>
      <c r="J173" s="6"/>
      <c r="K173" s="5" t="s">
        <v>420</v>
      </c>
      <c r="L173" t="s">
        <v>416</v>
      </c>
      <c r="N173">
        <v>4500</v>
      </c>
      <c r="O173" s="17">
        <v>31167550</v>
      </c>
      <c r="P173" s="22">
        <v>5446745</v>
      </c>
      <c r="Q173" s="20">
        <f t="shared" si="12"/>
        <v>36614295</v>
      </c>
      <c r="R173" s="10">
        <v>3</v>
      </c>
      <c r="S173" s="22">
        <f t="shared" si="13"/>
        <v>93502650</v>
      </c>
      <c r="T173" s="22">
        <f t="shared" si="14"/>
        <v>16340235</v>
      </c>
      <c r="U173" s="25">
        <f t="shared" si="15"/>
        <v>109842885</v>
      </c>
      <c r="Z173" s="22">
        <v>20649600</v>
      </c>
      <c r="AA173" s="25">
        <f t="shared" si="11"/>
        <v>61948800</v>
      </c>
    </row>
    <row r="174" spans="1:27" hidden="1">
      <c r="A174" s="10">
        <f t="shared" si="16"/>
        <v>172</v>
      </c>
      <c r="B174" s="5" t="s">
        <v>412</v>
      </c>
      <c r="C174" s="5" t="s">
        <v>350</v>
      </c>
      <c r="D174" s="6" t="s">
        <v>351</v>
      </c>
      <c r="E174" s="5" t="s">
        <v>350</v>
      </c>
      <c r="F174" s="6" t="s">
        <v>351</v>
      </c>
      <c r="G174" s="61" t="e">
        <v>#N/A</v>
      </c>
      <c r="H174" s="61" t="e">
        <v>#N/A</v>
      </c>
      <c r="I174" s="61" t="e">
        <v>#N/A</v>
      </c>
      <c r="J174" s="6"/>
      <c r="K174" s="5" t="s">
        <v>422</v>
      </c>
      <c r="L174" t="s">
        <v>415</v>
      </c>
      <c r="M174" s="18">
        <v>45650</v>
      </c>
      <c r="N174">
        <v>3000</v>
      </c>
      <c r="O174" s="17">
        <v>22548250</v>
      </c>
      <c r="P174" s="22">
        <v>5446195.1936999997</v>
      </c>
      <c r="Q174" s="20">
        <f t="shared" si="12"/>
        <v>27994445.193700001</v>
      </c>
      <c r="R174" s="10">
        <v>0</v>
      </c>
      <c r="S174" s="22">
        <f t="shared" si="13"/>
        <v>0</v>
      </c>
      <c r="T174" s="22">
        <f t="shared" si="14"/>
        <v>0</v>
      </c>
      <c r="U174" s="25">
        <f t="shared" si="15"/>
        <v>0</v>
      </c>
      <c r="V174" s="38">
        <v>0.35</v>
      </c>
      <c r="W174" s="25">
        <f>O174*V174</f>
        <v>7891887.4999999991</v>
      </c>
      <c r="X174" s="38">
        <v>0.35</v>
      </c>
      <c r="Y174" s="25">
        <f>O174*X174</f>
        <v>7891887.4999999991</v>
      </c>
      <c r="Z174" s="22">
        <v>28979100</v>
      </c>
      <c r="AA174" s="25">
        <f t="shared" si="11"/>
        <v>0</v>
      </c>
    </row>
    <row r="175" spans="1:27">
      <c r="A175" s="10">
        <f t="shared" si="16"/>
        <v>173</v>
      </c>
      <c r="B175" s="5" t="s">
        <v>412</v>
      </c>
      <c r="C175" s="5" t="s">
        <v>352</v>
      </c>
      <c r="D175" s="6" t="s">
        <v>353</v>
      </c>
      <c r="E175" s="5" t="s">
        <v>352</v>
      </c>
      <c r="F175" s="6" t="s">
        <v>353</v>
      </c>
      <c r="G175" s="61">
        <v>0.97499999999999998</v>
      </c>
      <c r="H175" s="61">
        <v>0.65839999999999999</v>
      </c>
      <c r="I175" s="61">
        <v>0.65839999999999999</v>
      </c>
      <c r="J175" s="6"/>
      <c r="K175" s="5" t="s">
        <v>420</v>
      </c>
      <c r="L175" t="s">
        <v>416</v>
      </c>
      <c r="N175">
        <v>3000</v>
      </c>
      <c r="O175" s="17">
        <v>22548250</v>
      </c>
      <c r="P175" s="22">
        <v>5446745</v>
      </c>
      <c r="Q175" s="20">
        <f t="shared" si="12"/>
        <v>27994995</v>
      </c>
      <c r="R175" s="10">
        <v>3</v>
      </c>
      <c r="S175" s="22">
        <f t="shared" si="13"/>
        <v>67644750</v>
      </c>
      <c r="T175" s="22">
        <f t="shared" si="14"/>
        <v>16340235</v>
      </c>
      <c r="U175" s="25">
        <f t="shared" si="15"/>
        <v>83984985</v>
      </c>
      <c r="Z175" s="22">
        <v>18046800</v>
      </c>
      <c r="AA175" s="25">
        <f t="shared" si="11"/>
        <v>54140400</v>
      </c>
    </row>
    <row r="176" spans="1:27">
      <c r="A176" s="10">
        <f t="shared" si="16"/>
        <v>174</v>
      </c>
      <c r="B176" s="5" t="s">
        <v>412</v>
      </c>
      <c r="C176" s="5" t="s">
        <v>354</v>
      </c>
      <c r="D176" s="6" t="s">
        <v>355</v>
      </c>
      <c r="E176" s="5" t="s">
        <v>354</v>
      </c>
      <c r="F176" s="6" t="s">
        <v>355</v>
      </c>
      <c r="G176" s="61">
        <v>0.97499999999999998</v>
      </c>
      <c r="H176" s="61">
        <v>0.79879999999999995</v>
      </c>
      <c r="I176" s="61">
        <v>0.79879999999999995</v>
      </c>
      <c r="J176" s="6"/>
      <c r="K176" s="5" t="s">
        <v>422</v>
      </c>
      <c r="L176" t="s">
        <v>416</v>
      </c>
      <c r="N176">
        <v>3000</v>
      </c>
      <c r="O176" s="17">
        <v>22548250</v>
      </c>
      <c r="P176" s="22">
        <v>5446745</v>
      </c>
      <c r="Q176" s="20">
        <f t="shared" si="12"/>
        <v>27994995</v>
      </c>
      <c r="R176" s="10">
        <v>3</v>
      </c>
      <c r="S176" s="22">
        <f t="shared" si="13"/>
        <v>67644750</v>
      </c>
      <c r="T176" s="22">
        <f t="shared" si="14"/>
        <v>16340235</v>
      </c>
      <c r="U176" s="25">
        <f t="shared" si="15"/>
        <v>83984985</v>
      </c>
      <c r="V176" s="38">
        <v>0.35</v>
      </c>
      <c r="W176" s="25">
        <f>O176*V176</f>
        <v>7891887.4999999991</v>
      </c>
      <c r="X176" s="38">
        <v>0.35</v>
      </c>
      <c r="Y176" s="25">
        <f>O176*X176</f>
        <v>7891887.4999999991</v>
      </c>
      <c r="Z176" s="22">
        <v>28628100</v>
      </c>
      <c r="AA176" s="25">
        <f t="shared" si="11"/>
        <v>85884300</v>
      </c>
    </row>
    <row r="177" spans="1:27">
      <c r="A177" s="10">
        <f t="shared" si="16"/>
        <v>175</v>
      </c>
      <c r="B177" s="5" t="s">
        <v>412</v>
      </c>
      <c r="C177" s="5" t="s">
        <v>356</v>
      </c>
      <c r="D177" s="6" t="s">
        <v>357</v>
      </c>
      <c r="E177" s="5" t="s">
        <v>356</v>
      </c>
      <c r="F177" s="6" t="s">
        <v>357</v>
      </c>
      <c r="G177" s="61">
        <v>0.97499999999999998</v>
      </c>
      <c r="H177" s="61" t="s">
        <v>668</v>
      </c>
      <c r="I177" s="61">
        <v>0.5</v>
      </c>
      <c r="J177" s="6"/>
      <c r="K177" s="5" t="s">
        <v>420</v>
      </c>
      <c r="L177" t="s">
        <v>416</v>
      </c>
      <c r="N177">
        <v>6000</v>
      </c>
      <c r="O177" s="17">
        <v>38067700</v>
      </c>
      <c r="P177" s="22">
        <v>5446745</v>
      </c>
      <c r="Q177" s="20">
        <f t="shared" si="12"/>
        <v>43514445</v>
      </c>
      <c r="R177" s="10">
        <v>3</v>
      </c>
      <c r="S177" s="22">
        <f t="shared" si="13"/>
        <v>114203100</v>
      </c>
      <c r="T177" s="22">
        <f t="shared" si="14"/>
        <v>16340235</v>
      </c>
      <c r="U177" s="25">
        <f t="shared" si="15"/>
        <v>130543335</v>
      </c>
      <c r="Z177" s="22">
        <v>0</v>
      </c>
      <c r="AA177" s="25">
        <f t="shared" si="11"/>
        <v>0</v>
      </c>
    </row>
    <row r="178" spans="1:27">
      <c r="A178" s="10">
        <f t="shared" si="16"/>
        <v>176</v>
      </c>
      <c r="B178" s="5" t="s">
        <v>412</v>
      </c>
      <c r="C178" s="5" t="s">
        <v>358</v>
      </c>
      <c r="D178" s="6" t="s">
        <v>359</v>
      </c>
      <c r="E178" s="5" t="s">
        <v>358</v>
      </c>
      <c r="F178" s="6" t="s">
        <v>359</v>
      </c>
      <c r="G178" s="61">
        <v>0.97499999999999998</v>
      </c>
      <c r="H178" s="61">
        <v>0.60660000000000003</v>
      </c>
      <c r="I178" s="61">
        <v>0.60660000000000003</v>
      </c>
      <c r="J178" s="6"/>
      <c r="K178" s="5" t="s">
        <v>420</v>
      </c>
      <c r="L178" t="s">
        <v>416</v>
      </c>
      <c r="N178">
        <v>4500</v>
      </c>
      <c r="O178" s="17">
        <v>31167550</v>
      </c>
      <c r="P178" s="22">
        <v>5446745</v>
      </c>
      <c r="Q178" s="20">
        <f t="shared" si="12"/>
        <v>36614295</v>
      </c>
      <c r="R178" s="10">
        <v>3</v>
      </c>
      <c r="S178" s="22">
        <f t="shared" si="13"/>
        <v>93502650</v>
      </c>
      <c r="T178" s="22">
        <f t="shared" si="14"/>
        <v>16340235</v>
      </c>
      <c r="U178" s="25">
        <f t="shared" si="15"/>
        <v>109842885</v>
      </c>
      <c r="Z178" s="22">
        <v>25989120</v>
      </c>
      <c r="AA178" s="25">
        <f t="shared" si="11"/>
        <v>77967360</v>
      </c>
    </row>
    <row r="179" spans="1:27" ht="28.8">
      <c r="A179" s="10">
        <f t="shared" si="16"/>
        <v>177</v>
      </c>
      <c r="B179" s="5" t="s">
        <v>412</v>
      </c>
      <c r="C179" s="5" t="s">
        <v>360</v>
      </c>
      <c r="D179" s="6" t="s">
        <v>361</v>
      </c>
      <c r="E179" s="5" t="s">
        <v>360</v>
      </c>
      <c r="F179" s="6" t="s">
        <v>361</v>
      </c>
      <c r="G179" s="61">
        <v>0.99</v>
      </c>
      <c r="H179" s="61">
        <v>0.92100000000000004</v>
      </c>
      <c r="I179" s="61">
        <v>0.92100000000000004</v>
      </c>
      <c r="J179" s="6"/>
      <c r="K179" s="5" t="s">
        <v>422</v>
      </c>
      <c r="L179" t="s">
        <v>416</v>
      </c>
      <c r="N179">
        <v>3000</v>
      </c>
      <c r="O179" s="17">
        <v>22548250</v>
      </c>
      <c r="P179" s="22">
        <v>5446745</v>
      </c>
      <c r="Q179" s="20">
        <f t="shared" si="12"/>
        <v>27994995</v>
      </c>
      <c r="R179" s="10">
        <v>3</v>
      </c>
      <c r="S179" s="22">
        <f t="shared" si="13"/>
        <v>67644750</v>
      </c>
      <c r="T179" s="22">
        <f t="shared" si="14"/>
        <v>16340235</v>
      </c>
      <c r="U179" s="25">
        <f t="shared" si="15"/>
        <v>83984985</v>
      </c>
      <c r="V179" s="38">
        <v>0.35</v>
      </c>
      <c r="W179" s="25">
        <f>O179*V179</f>
        <v>7891887.4999999991</v>
      </c>
      <c r="X179" s="38">
        <v>0.35</v>
      </c>
      <c r="Y179" s="25">
        <f>O179*X179</f>
        <v>7891887.4999999991</v>
      </c>
      <c r="Z179" s="22">
        <v>25957800</v>
      </c>
      <c r="AA179" s="25">
        <f t="shared" si="11"/>
        <v>77873400</v>
      </c>
    </row>
    <row r="180" spans="1:27">
      <c r="A180" s="10">
        <f t="shared" si="16"/>
        <v>178</v>
      </c>
      <c r="B180" s="5" t="s">
        <v>412</v>
      </c>
      <c r="C180" s="5" t="s">
        <v>362</v>
      </c>
      <c r="D180" s="6" t="s">
        <v>363</v>
      </c>
      <c r="E180" s="5" t="s">
        <v>362</v>
      </c>
      <c r="F180" s="6" t="s">
        <v>363</v>
      </c>
      <c r="G180" s="61">
        <v>0.97499999999999998</v>
      </c>
      <c r="H180" s="61" t="s">
        <v>669</v>
      </c>
      <c r="I180" s="61">
        <v>0.78410000000000002</v>
      </c>
      <c r="J180" s="6"/>
      <c r="K180" s="5" t="s">
        <v>420</v>
      </c>
      <c r="L180" t="s">
        <v>416</v>
      </c>
      <c r="N180">
        <v>3000</v>
      </c>
      <c r="O180" s="17">
        <v>22548250</v>
      </c>
      <c r="P180" s="22">
        <v>5446745</v>
      </c>
      <c r="Q180" s="20">
        <f t="shared" si="12"/>
        <v>27994995</v>
      </c>
      <c r="R180" s="10">
        <v>3</v>
      </c>
      <c r="S180" s="22">
        <f t="shared" si="13"/>
        <v>67644750</v>
      </c>
      <c r="T180" s="22">
        <f t="shared" si="14"/>
        <v>16340235</v>
      </c>
      <c r="U180" s="25">
        <f t="shared" si="15"/>
        <v>83984985</v>
      </c>
      <c r="Z180" s="22">
        <v>4649400</v>
      </c>
      <c r="AA180" s="25">
        <f t="shared" si="11"/>
        <v>13948200</v>
      </c>
    </row>
    <row r="181" spans="1:27">
      <c r="A181" s="10">
        <f t="shared" si="16"/>
        <v>179</v>
      </c>
      <c r="B181" s="5" t="s">
        <v>412</v>
      </c>
      <c r="C181" s="5" t="s">
        <v>364</v>
      </c>
      <c r="D181" s="6" t="s">
        <v>365</v>
      </c>
      <c r="E181" s="5" t="s">
        <v>364</v>
      </c>
      <c r="F181" s="6" t="s">
        <v>365</v>
      </c>
      <c r="G181" s="61">
        <v>0.99</v>
      </c>
      <c r="H181" s="61" t="s">
        <v>670</v>
      </c>
      <c r="I181" s="61">
        <v>0.42670000000000002</v>
      </c>
      <c r="J181" s="6"/>
      <c r="K181" s="5" t="s">
        <v>420</v>
      </c>
      <c r="L181" t="s">
        <v>416</v>
      </c>
      <c r="N181">
        <v>4500</v>
      </c>
      <c r="O181" s="17">
        <v>31167550</v>
      </c>
      <c r="P181" s="22">
        <v>5446745</v>
      </c>
      <c r="Q181" s="20">
        <f t="shared" si="12"/>
        <v>36614295</v>
      </c>
      <c r="R181" s="10">
        <v>3</v>
      </c>
      <c r="S181" s="22">
        <f t="shared" si="13"/>
        <v>93502650</v>
      </c>
      <c r="T181" s="22">
        <f t="shared" si="14"/>
        <v>16340235</v>
      </c>
      <c r="U181" s="25">
        <f t="shared" si="15"/>
        <v>109842885</v>
      </c>
      <c r="Z181" s="22">
        <v>12362220</v>
      </c>
      <c r="AA181" s="25">
        <f t="shared" ref="AA181:AA201" si="21">Z181*R181</f>
        <v>37086660</v>
      </c>
    </row>
    <row r="182" spans="1:27">
      <c r="A182" s="10">
        <f t="shared" si="16"/>
        <v>180</v>
      </c>
      <c r="B182" s="5" t="s">
        <v>412</v>
      </c>
      <c r="C182" s="5" t="s">
        <v>366</v>
      </c>
      <c r="D182" s="6" t="s">
        <v>367</v>
      </c>
      <c r="E182" s="5" t="s">
        <v>366</v>
      </c>
      <c r="F182" s="6" t="s">
        <v>367</v>
      </c>
      <c r="G182" s="61">
        <v>0.99</v>
      </c>
      <c r="H182" s="61">
        <v>0.91969999999999996</v>
      </c>
      <c r="I182" s="61">
        <v>0.91969999999999996</v>
      </c>
      <c r="J182" s="6"/>
      <c r="K182" s="5" t="s">
        <v>420</v>
      </c>
      <c r="L182" t="s">
        <v>416</v>
      </c>
      <c r="N182">
        <v>4500</v>
      </c>
      <c r="O182" s="17">
        <v>31167550</v>
      </c>
      <c r="P182" s="22">
        <v>5446745</v>
      </c>
      <c r="Q182" s="20">
        <f t="shared" si="12"/>
        <v>36614295</v>
      </c>
      <c r="R182" s="10">
        <v>3</v>
      </c>
      <c r="S182" s="22">
        <f t="shared" si="13"/>
        <v>93502650</v>
      </c>
      <c r="T182" s="22">
        <f t="shared" si="14"/>
        <v>16340235</v>
      </c>
      <c r="U182" s="25">
        <f t="shared" si="15"/>
        <v>109842885</v>
      </c>
      <c r="Z182" s="22">
        <v>28092420</v>
      </c>
      <c r="AA182" s="25">
        <f t="shared" si="21"/>
        <v>84277260</v>
      </c>
    </row>
    <row r="183" spans="1:27" hidden="1">
      <c r="A183" s="10">
        <f t="shared" si="16"/>
        <v>181</v>
      </c>
      <c r="B183" s="5" t="s">
        <v>412</v>
      </c>
      <c r="C183" s="5" t="s">
        <v>368</v>
      </c>
      <c r="D183" s="6" t="s">
        <v>369</v>
      </c>
      <c r="E183" s="5" t="s">
        <v>368</v>
      </c>
      <c r="F183" s="6" t="s">
        <v>369</v>
      </c>
      <c r="G183" s="61" t="e">
        <v>#N/A</v>
      </c>
      <c r="H183" s="61" t="e">
        <v>#N/A</v>
      </c>
      <c r="I183" s="61" t="e">
        <v>#N/A</v>
      </c>
      <c r="J183" s="6"/>
      <c r="K183" s="5" t="s">
        <v>422</v>
      </c>
      <c r="L183" t="s">
        <v>415</v>
      </c>
      <c r="M183" s="18">
        <v>45650</v>
      </c>
      <c r="N183">
        <v>3000</v>
      </c>
      <c r="O183" s="17">
        <v>22548250</v>
      </c>
      <c r="P183" s="22">
        <v>5446195.1936999997</v>
      </c>
      <c r="Q183" s="20">
        <f t="shared" si="12"/>
        <v>27994445.193700001</v>
      </c>
      <c r="R183" s="10">
        <v>0</v>
      </c>
      <c r="S183" s="22">
        <f t="shared" si="13"/>
        <v>0</v>
      </c>
      <c r="T183" s="22">
        <f t="shared" si="14"/>
        <v>0</v>
      </c>
      <c r="U183" s="25">
        <f t="shared" si="15"/>
        <v>0</v>
      </c>
      <c r="V183" s="38">
        <v>0.35</v>
      </c>
      <c r="W183" s="25">
        <f>O183*V183</f>
        <v>7891887.4999999991</v>
      </c>
      <c r="X183" s="38">
        <v>0.35</v>
      </c>
      <c r="Y183" s="25">
        <f>O183*X183</f>
        <v>7891887.4999999991</v>
      </c>
      <c r="Z183" s="22">
        <v>29492100</v>
      </c>
      <c r="AA183" s="25">
        <f t="shared" si="21"/>
        <v>0</v>
      </c>
    </row>
    <row r="184" spans="1:27">
      <c r="A184" s="10">
        <f t="shared" si="16"/>
        <v>182</v>
      </c>
      <c r="B184" s="5" t="s">
        <v>412</v>
      </c>
      <c r="C184" s="5" t="s">
        <v>370</v>
      </c>
      <c r="D184" s="6" t="s">
        <v>371</v>
      </c>
      <c r="E184" s="5" t="s">
        <v>370</v>
      </c>
      <c r="F184" s="6" t="s">
        <v>371</v>
      </c>
      <c r="G184" s="61">
        <v>0.97499999999999998</v>
      </c>
      <c r="H184" s="61" t="s">
        <v>516</v>
      </c>
      <c r="I184" s="61">
        <v>6.4500000000000002E-2</v>
      </c>
      <c r="J184" s="6"/>
      <c r="K184" s="5" t="s">
        <v>422</v>
      </c>
      <c r="L184" t="s">
        <v>416</v>
      </c>
      <c r="N184">
        <v>4500</v>
      </c>
      <c r="O184" s="17">
        <v>31167550</v>
      </c>
      <c r="P184" s="22">
        <v>5446745</v>
      </c>
      <c r="Q184" s="20">
        <f t="shared" si="12"/>
        <v>36614295</v>
      </c>
      <c r="R184" s="10">
        <v>3</v>
      </c>
      <c r="S184" s="22">
        <f t="shared" si="13"/>
        <v>93502650</v>
      </c>
      <c r="T184" s="22">
        <f t="shared" si="14"/>
        <v>16340235</v>
      </c>
      <c r="U184" s="25">
        <f t="shared" si="15"/>
        <v>109842885</v>
      </c>
      <c r="V184" s="38">
        <v>0.35</v>
      </c>
      <c r="W184" s="25">
        <f>O184*V184</f>
        <v>10908642.5</v>
      </c>
      <c r="X184" s="38">
        <v>0.35</v>
      </c>
      <c r="Y184" s="25">
        <f>O184*X184</f>
        <v>10908642.5</v>
      </c>
      <c r="Z184" s="22">
        <v>8324100</v>
      </c>
      <c r="AA184" s="25">
        <f t="shared" si="21"/>
        <v>24972300</v>
      </c>
    </row>
    <row r="185" spans="1:27" hidden="1">
      <c r="A185" s="10">
        <f t="shared" si="16"/>
        <v>183</v>
      </c>
      <c r="B185" s="5" t="s">
        <v>412</v>
      </c>
      <c r="C185" s="5" t="s">
        <v>372</v>
      </c>
      <c r="D185" s="6" t="s">
        <v>373</v>
      </c>
      <c r="E185" s="5" t="s">
        <v>372</v>
      </c>
      <c r="F185" s="6" t="s">
        <v>373</v>
      </c>
      <c r="G185" s="61">
        <v>0.97499999999999998</v>
      </c>
      <c r="H185" s="61">
        <v>0.63060000000000005</v>
      </c>
      <c r="I185" s="61">
        <v>0.63060000000000005</v>
      </c>
      <c r="J185" s="6"/>
      <c r="K185" s="5" t="s">
        <v>422</v>
      </c>
      <c r="L185" t="s">
        <v>415</v>
      </c>
      <c r="M185" s="18">
        <v>45732</v>
      </c>
      <c r="N185">
        <v>3000</v>
      </c>
      <c r="O185" s="17">
        <v>22548250</v>
      </c>
      <c r="P185" s="22">
        <v>5446745</v>
      </c>
      <c r="Q185" s="20">
        <f t="shared" si="12"/>
        <v>27994995</v>
      </c>
      <c r="R185" s="10">
        <v>2</v>
      </c>
      <c r="S185" s="22">
        <f t="shared" si="13"/>
        <v>45096500</v>
      </c>
      <c r="T185" s="22">
        <f t="shared" si="14"/>
        <v>10893490</v>
      </c>
      <c r="U185" s="25">
        <f t="shared" si="15"/>
        <v>55989990</v>
      </c>
      <c r="V185" s="38">
        <v>0.35</v>
      </c>
      <c r="W185" s="25">
        <f>O185*V185</f>
        <v>7891887.4999999991</v>
      </c>
      <c r="X185" s="38">
        <v>0.35</v>
      </c>
      <c r="Y185" s="25">
        <f>O185*X185</f>
        <v>7891887.4999999991</v>
      </c>
      <c r="Z185" s="22">
        <v>15012000</v>
      </c>
      <c r="AA185" s="25">
        <f t="shared" si="21"/>
        <v>30024000</v>
      </c>
    </row>
    <row r="186" spans="1:27">
      <c r="A186" s="10">
        <f t="shared" si="16"/>
        <v>184</v>
      </c>
      <c r="B186" s="5" t="s">
        <v>412</v>
      </c>
      <c r="C186" s="5" t="s">
        <v>374</v>
      </c>
      <c r="D186" s="6" t="s">
        <v>375</v>
      </c>
      <c r="E186" s="5" t="s">
        <v>374</v>
      </c>
      <c r="F186" s="6" t="s">
        <v>375</v>
      </c>
      <c r="G186" s="61">
        <v>0.97499999999999998</v>
      </c>
      <c r="H186" s="61">
        <v>0.99419999999999997</v>
      </c>
      <c r="I186" s="61">
        <v>0.99419999999999997</v>
      </c>
      <c r="J186" s="6"/>
      <c r="K186" s="5" t="s">
        <v>420</v>
      </c>
      <c r="L186" t="s">
        <v>416</v>
      </c>
      <c r="N186">
        <v>1500</v>
      </c>
      <c r="O186" s="17">
        <v>11774125</v>
      </c>
      <c r="P186" s="22">
        <v>5446745</v>
      </c>
      <c r="Q186" s="20">
        <f t="shared" si="12"/>
        <v>17220870</v>
      </c>
      <c r="R186" s="10">
        <v>3</v>
      </c>
      <c r="S186" s="22">
        <f t="shared" si="13"/>
        <v>35322375</v>
      </c>
      <c r="T186" s="22">
        <f t="shared" si="14"/>
        <v>16340235</v>
      </c>
      <c r="U186" s="25">
        <f t="shared" si="15"/>
        <v>51662610</v>
      </c>
      <c r="Z186" s="22">
        <v>18252000</v>
      </c>
      <c r="AA186" s="25">
        <f t="shared" si="21"/>
        <v>54756000</v>
      </c>
    </row>
    <row r="187" spans="1:27" ht="28.8">
      <c r="A187" s="10">
        <f t="shared" si="16"/>
        <v>185</v>
      </c>
      <c r="B187" s="5" t="s">
        <v>412</v>
      </c>
      <c r="C187" s="5" t="s">
        <v>376</v>
      </c>
      <c r="D187" s="6" t="s">
        <v>377</v>
      </c>
      <c r="E187" s="5" t="s">
        <v>376</v>
      </c>
      <c r="F187" s="6" t="s">
        <v>377</v>
      </c>
      <c r="G187" s="61">
        <v>0.97499999999999998</v>
      </c>
      <c r="H187" s="61" t="s">
        <v>671</v>
      </c>
      <c r="I187" s="61">
        <v>0.998</v>
      </c>
      <c r="J187" s="6"/>
      <c r="K187" s="5" t="s">
        <v>420</v>
      </c>
      <c r="L187" t="s">
        <v>416</v>
      </c>
      <c r="N187">
        <v>4500</v>
      </c>
      <c r="O187" s="17">
        <v>31167550</v>
      </c>
      <c r="P187" s="22">
        <v>5446745</v>
      </c>
      <c r="Q187" s="20">
        <f t="shared" si="12"/>
        <v>36614295</v>
      </c>
      <c r="R187" s="10">
        <v>3</v>
      </c>
      <c r="S187" s="22">
        <f t="shared" si="13"/>
        <v>93502650</v>
      </c>
      <c r="T187" s="22">
        <f t="shared" si="14"/>
        <v>16340235</v>
      </c>
      <c r="U187" s="25">
        <f t="shared" si="15"/>
        <v>109842885</v>
      </c>
      <c r="Z187" s="22">
        <v>23608800</v>
      </c>
      <c r="AA187" s="25">
        <f t="shared" si="21"/>
        <v>70826400</v>
      </c>
    </row>
    <row r="188" spans="1:27">
      <c r="A188" s="10">
        <f t="shared" si="16"/>
        <v>186</v>
      </c>
      <c r="B188" s="5" t="s">
        <v>412</v>
      </c>
      <c r="C188" s="5" t="s">
        <v>378</v>
      </c>
      <c r="D188" s="6" t="s">
        <v>379</v>
      </c>
      <c r="E188" s="5" t="s">
        <v>378</v>
      </c>
      <c r="F188" s="6" t="s">
        <v>379</v>
      </c>
      <c r="G188" s="61">
        <v>0.99</v>
      </c>
      <c r="H188" s="61" t="s">
        <v>672</v>
      </c>
      <c r="I188" s="61">
        <v>0.90749999999999997</v>
      </c>
      <c r="J188" s="6"/>
      <c r="K188" s="5" t="s">
        <v>422</v>
      </c>
      <c r="L188" t="s">
        <v>416</v>
      </c>
      <c r="N188">
        <v>4500</v>
      </c>
      <c r="O188" s="17">
        <v>31167550</v>
      </c>
      <c r="P188" s="22">
        <v>5446745</v>
      </c>
      <c r="Q188" s="20">
        <f t="shared" si="12"/>
        <v>36614295</v>
      </c>
      <c r="R188" s="10">
        <v>3</v>
      </c>
      <c r="S188" s="22">
        <f t="shared" si="13"/>
        <v>93502650</v>
      </c>
      <c r="T188" s="22">
        <f t="shared" si="14"/>
        <v>16340235</v>
      </c>
      <c r="U188" s="25">
        <f t="shared" si="15"/>
        <v>109842885</v>
      </c>
      <c r="V188" s="38">
        <v>0.35</v>
      </c>
      <c r="W188" s="25">
        <f>O188*V188</f>
        <v>10908642.5</v>
      </c>
      <c r="X188" s="38">
        <v>0.35</v>
      </c>
      <c r="Y188" s="25">
        <f>O188*X188</f>
        <v>10908642.5</v>
      </c>
      <c r="Z188" s="22">
        <v>18581400</v>
      </c>
      <c r="AA188" s="25">
        <f t="shared" si="21"/>
        <v>55744200</v>
      </c>
    </row>
    <row r="189" spans="1:27" ht="28.8">
      <c r="A189" s="10">
        <f t="shared" si="16"/>
        <v>187</v>
      </c>
      <c r="B189" s="5" t="s">
        <v>412</v>
      </c>
      <c r="C189" s="5" t="s">
        <v>380</v>
      </c>
      <c r="D189" s="6" t="s">
        <v>381</v>
      </c>
      <c r="E189" s="5" t="s">
        <v>380</v>
      </c>
      <c r="F189" s="6" t="s">
        <v>381</v>
      </c>
      <c r="G189" s="61">
        <v>0.97499999999999998</v>
      </c>
      <c r="H189" s="61">
        <v>0.9919</v>
      </c>
      <c r="I189" s="61">
        <v>0.9919</v>
      </c>
      <c r="J189" s="6"/>
      <c r="K189" s="5" t="s">
        <v>420</v>
      </c>
      <c r="L189" t="s">
        <v>416</v>
      </c>
      <c r="N189">
        <v>1500</v>
      </c>
      <c r="O189" s="17">
        <v>11774125</v>
      </c>
      <c r="P189" s="22">
        <v>5446745</v>
      </c>
      <c r="Q189" s="20">
        <f t="shared" si="12"/>
        <v>17220870</v>
      </c>
      <c r="R189" s="10">
        <v>3</v>
      </c>
      <c r="S189" s="22">
        <f t="shared" si="13"/>
        <v>35322375</v>
      </c>
      <c r="T189" s="22">
        <f t="shared" si="14"/>
        <v>16340235</v>
      </c>
      <c r="U189" s="25">
        <f t="shared" si="15"/>
        <v>51662610</v>
      </c>
      <c r="Z189" s="22">
        <v>16945200</v>
      </c>
      <c r="AA189" s="25">
        <f t="shared" si="21"/>
        <v>50835600</v>
      </c>
    </row>
    <row r="190" spans="1:27" ht="28.8">
      <c r="A190" s="10">
        <f t="shared" si="16"/>
        <v>188</v>
      </c>
      <c r="B190" s="5" t="s">
        <v>412</v>
      </c>
      <c r="C190" s="5" t="s">
        <v>382</v>
      </c>
      <c r="D190" s="6" t="s">
        <v>383</v>
      </c>
      <c r="E190" s="5" t="s">
        <v>382</v>
      </c>
      <c r="F190" s="6" t="s">
        <v>383</v>
      </c>
      <c r="G190" s="61">
        <v>0.97499999999999998</v>
      </c>
      <c r="H190" s="61" t="s">
        <v>673</v>
      </c>
      <c r="I190" s="61">
        <v>0.98609999999999998</v>
      </c>
      <c r="J190" s="6"/>
      <c r="K190" s="5" t="s">
        <v>420</v>
      </c>
      <c r="L190" t="s">
        <v>416</v>
      </c>
      <c r="N190">
        <v>3000</v>
      </c>
      <c r="O190" s="17">
        <v>22548250</v>
      </c>
      <c r="P190" s="22">
        <v>5446745</v>
      </c>
      <c r="Q190" s="20">
        <f t="shared" si="12"/>
        <v>27994995</v>
      </c>
      <c r="R190" s="10">
        <v>3</v>
      </c>
      <c r="S190" s="22">
        <f t="shared" si="13"/>
        <v>67644750</v>
      </c>
      <c r="T190" s="22">
        <f t="shared" si="14"/>
        <v>16340235</v>
      </c>
      <c r="U190" s="25">
        <f t="shared" si="15"/>
        <v>83984985</v>
      </c>
      <c r="Z190" s="22">
        <v>20147400</v>
      </c>
      <c r="AA190" s="25">
        <f t="shared" si="21"/>
        <v>60442200</v>
      </c>
    </row>
    <row r="191" spans="1:27" ht="28.8">
      <c r="A191" s="10">
        <f t="shared" si="16"/>
        <v>189</v>
      </c>
      <c r="B191" s="5" t="s">
        <v>412</v>
      </c>
      <c r="C191" s="5" t="s">
        <v>384</v>
      </c>
      <c r="D191" s="6" t="s">
        <v>385</v>
      </c>
      <c r="E191" s="5" t="s">
        <v>384</v>
      </c>
      <c r="F191" s="6" t="s">
        <v>385</v>
      </c>
      <c r="G191" s="61">
        <v>0.97499999999999998</v>
      </c>
      <c r="H191" s="61">
        <v>0.87949999999999995</v>
      </c>
      <c r="I191" s="61">
        <v>0.87949999999999995</v>
      </c>
      <c r="J191" s="6"/>
      <c r="K191" s="5" t="s">
        <v>420</v>
      </c>
      <c r="L191" t="s">
        <v>416</v>
      </c>
      <c r="N191">
        <v>3000</v>
      </c>
      <c r="O191" s="17">
        <v>22548250</v>
      </c>
      <c r="P191" s="22">
        <v>5446745</v>
      </c>
      <c r="Q191" s="20">
        <f t="shared" si="12"/>
        <v>27994995</v>
      </c>
      <c r="R191" s="10">
        <v>3</v>
      </c>
      <c r="S191" s="22">
        <f t="shared" si="13"/>
        <v>67644750</v>
      </c>
      <c r="T191" s="22">
        <f t="shared" si="14"/>
        <v>16340235</v>
      </c>
      <c r="U191" s="25">
        <f t="shared" si="15"/>
        <v>83984985</v>
      </c>
      <c r="Z191" s="22">
        <v>43345800</v>
      </c>
      <c r="AA191" s="25">
        <f t="shared" si="21"/>
        <v>130037400</v>
      </c>
    </row>
    <row r="192" spans="1:27" hidden="1">
      <c r="A192" s="10">
        <f t="shared" si="16"/>
        <v>190</v>
      </c>
      <c r="B192" s="5" t="s">
        <v>412</v>
      </c>
      <c r="C192" s="5" t="s">
        <v>386</v>
      </c>
      <c r="D192" s="6" t="s">
        <v>387</v>
      </c>
      <c r="E192" s="5" t="s">
        <v>386</v>
      </c>
      <c r="F192" s="6" t="s">
        <v>387</v>
      </c>
      <c r="G192" s="61">
        <v>0.97499999999999998</v>
      </c>
      <c r="H192" s="61">
        <v>0.78259999999999996</v>
      </c>
      <c r="I192" s="61">
        <v>0.78259999999999996</v>
      </c>
      <c r="J192" s="6"/>
      <c r="K192" s="5" t="s">
        <v>422</v>
      </c>
      <c r="L192" t="s">
        <v>415</v>
      </c>
      <c r="M192" s="18">
        <v>45670</v>
      </c>
      <c r="N192">
        <v>3000</v>
      </c>
      <c r="O192" s="17">
        <v>22548250</v>
      </c>
      <c r="P192" s="22">
        <v>5446195.1936999997</v>
      </c>
      <c r="Q192" s="20">
        <f t="shared" si="12"/>
        <v>27994445.193700001</v>
      </c>
      <c r="R192" s="10">
        <v>0</v>
      </c>
      <c r="S192" s="22">
        <f t="shared" si="13"/>
        <v>0</v>
      </c>
      <c r="T192" s="22">
        <f t="shared" si="14"/>
        <v>0</v>
      </c>
      <c r="U192" s="25">
        <f t="shared" si="15"/>
        <v>0</v>
      </c>
      <c r="Z192" s="22">
        <v>39185100</v>
      </c>
      <c r="AA192" s="25">
        <f t="shared" si="21"/>
        <v>0</v>
      </c>
    </row>
    <row r="193" spans="1:27">
      <c r="A193" s="10">
        <f t="shared" si="16"/>
        <v>191</v>
      </c>
      <c r="B193" s="5" t="s">
        <v>412</v>
      </c>
      <c r="C193" s="5" t="s">
        <v>388</v>
      </c>
      <c r="D193" s="6" t="s">
        <v>389</v>
      </c>
      <c r="E193" s="5" t="s">
        <v>388</v>
      </c>
      <c r="F193" s="6" t="s">
        <v>389</v>
      </c>
      <c r="G193" s="61">
        <v>0.97499999999999998</v>
      </c>
      <c r="H193" s="61">
        <v>0.54710000000000003</v>
      </c>
      <c r="I193" s="61">
        <v>0.54710000000000003</v>
      </c>
      <c r="J193" s="6"/>
      <c r="K193" s="5" t="s">
        <v>422</v>
      </c>
      <c r="L193" t="s">
        <v>416</v>
      </c>
      <c r="N193">
        <v>4500</v>
      </c>
      <c r="O193" s="17">
        <v>31167550</v>
      </c>
      <c r="P193" s="22">
        <v>5446745</v>
      </c>
      <c r="Q193" s="20">
        <f t="shared" si="12"/>
        <v>36614295</v>
      </c>
      <c r="R193" s="10">
        <v>3</v>
      </c>
      <c r="S193" s="22">
        <f t="shared" si="13"/>
        <v>93502650</v>
      </c>
      <c r="T193" s="22">
        <f t="shared" si="14"/>
        <v>16340235</v>
      </c>
      <c r="U193" s="25">
        <f t="shared" si="15"/>
        <v>109842885</v>
      </c>
      <c r="V193" s="38">
        <v>0.35</v>
      </c>
      <c r="W193" s="25">
        <f>O193*V193</f>
        <v>10908642.5</v>
      </c>
      <c r="X193" s="38">
        <v>0.35</v>
      </c>
      <c r="Y193" s="25">
        <f>O193*X193</f>
        <v>10908642.5</v>
      </c>
      <c r="Z193" s="22">
        <v>33547500</v>
      </c>
      <c r="AA193" s="25">
        <f t="shared" si="21"/>
        <v>100642500</v>
      </c>
    </row>
    <row r="194" spans="1:27">
      <c r="A194" s="10">
        <f t="shared" si="16"/>
        <v>192</v>
      </c>
      <c r="B194" s="5" t="s">
        <v>412</v>
      </c>
      <c r="C194" s="5" t="s">
        <v>390</v>
      </c>
      <c r="D194" s="6" t="s">
        <v>391</v>
      </c>
      <c r="E194" s="5" t="s">
        <v>390</v>
      </c>
      <c r="F194" s="6" t="s">
        <v>391</v>
      </c>
      <c r="G194" s="61">
        <v>0.97499999999999998</v>
      </c>
      <c r="H194" s="61" t="s">
        <v>674</v>
      </c>
      <c r="I194" s="61">
        <v>0.64349999999999996</v>
      </c>
      <c r="J194" s="6"/>
      <c r="K194" s="5" t="s">
        <v>422</v>
      </c>
      <c r="L194" t="s">
        <v>416</v>
      </c>
      <c r="N194">
        <v>4500</v>
      </c>
      <c r="O194" s="17">
        <v>31167550</v>
      </c>
      <c r="P194" s="22">
        <v>5446745</v>
      </c>
      <c r="Q194" s="20">
        <f t="shared" si="12"/>
        <v>36614295</v>
      </c>
      <c r="R194" s="10">
        <v>3</v>
      </c>
      <c r="S194" s="22">
        <f t="shared" si="13"/>
        <v>93502650</v>
      </c>
      <c r="T194" s="22">
        <f t="shared" si="14"/>
        <v>16340235</v>
      </c>
      <c r="U194" s="25">
        <f t="shared" si="15"/>
        <v>109842885</v>
      </c>
      <c r="V194" s="38">
        <v>0.35</v>
      </c>
      <c r="W194" s="25">
        <f>O194*V194</f>
        <v>10908642.5</v>
      </c>
      <c r="X194" s="38">
        <v>0.35</v>
      </c>
      <c r="Y194" s="25">
        <f>O194*X194</f>
        <v>10908642.5</v>
      </c>
      <c r="Z194" s="22">
        <v>11620800</v>
      </c>
      <c r="AA194" s="25">
        <f t="shared" si="21"/>
        <v>34862400</v>
      </c>
    </row>
    <row r="195" spans="1:27">
      <c r="A195" s="10">
        <f t="shared" si="16"/>
        <v>193</v>
      </c>
      <c r="B195" s="5" t="s">
        <v>412</v>
      </c>
      <c r="C195" s="5" t="s">
        <v>392</v>
      </c>
      <c r="D195" s="6" t="s">
        <v>393</v>
      </c>
      <c r="E195" s="5" t="s">
        <v>392</v>
      </c>
      <c r="F195" s="6" t="s">
        <v>393</v>
      </c>
      <c r="G195" s="61">
        <v>0.97499999999999998</v>
      </c>
      <c r="H195" s="61">
        <v>0.98570000000000002</v>
      </c>
      <c r="I195" s="61">
        <v>0.98570000000000002</v>
      </c>
      <c r="J195" s="6"/>
      <c r="K195" s="5" t="s">
        <v>422</v>
      </c>
      <c r="L195" t="s">
        <v>416</v>
      </c>
      <c r="N195">
        <v>4500</v>
      </c>
      <c r="O195" s="17">
        <v>31167550</v>
      </c>
      <c r="P195" s="22">
        <v>5446745</v>
      </c>
      <c r="Q195" s="20">
        <f t="shared" si="12"/>
        <v>36614295</v>
      </c>
      <c r="R195" s="10">
        <v>3</v>
      </c>
      <c r="S195" s="22">
        <f t="shared" si="13"/>
        <v>93502650</v>
      </c>
      <c r="T195" s="22">
        <f t="shared" si="14"/>
        <v>16340235</v>
      </c>
      <c r="U195" s="25">
        <f t="shared" si="15"/>
        <v>109842885</v>
      </c>
      <c r="V195" s="38">
        <v>0.25</v>
      </c>
      <c r="W195" s="25">
        <f>O195*V195</f>
        <v>7791887.5</v>
      </c>
      <c r="X195" s="38">
        <v>0</v>
      </c>
      <c r="Y195" s="25">
        <f>O195*X195</f>
        <v>0</v>
      </c>
      <c r="Z195" s="22">
        <v>51867000</v>
      </c>
      <c r="AA195" s="25">
        <f t="shared" si="21"/>
        <v>155601000</v>
      </c>
    </row>
    <row r="196" spans="1:27">
      <c r="A196" s="10">
        <f t="shared" si="16"/>
        <v>194</v>
      </c>
      <c r="B196" s="5" t="s">
        <v>412</v>
      </c>
      <c r="C196" s="5" t="s">
        <v>394</v>
      </c>
      <c r="D196" s="6" t="s">
        <v>395</v>
      </c>
      <c r="E196" s="5" t="s">
        <v>394</v>
      </c>
      <c r="F196" s="6" t="s">
        <v>395</v>
      </c>
      <c r="G196" s="61">
        <v>0.97499999999999998</v>
      </c>
      <c r="H196" s="61" t="s">
        <v>675</v>
      </c>
      <c r="I196" s="61">
        <v>0.88200000000000001</v>
      </c>
      <c r="J196" s="6"/>
      <c r="K196" s="5" t="s">
        <v>422</v>
      </c>
      <c r="L196" t="s">
        <v>416</v>
      </c>
      <c r="N196">
        <v>3000</v>
      </c>
      <c r="O196" s="17">
        <v>22548250</v>
      </c>
      <c r="P196" s="22">
        <v>5446745</v>
      </c>
      <c r="Q196" s="20">
        <f t="shared" ref="Q196:Q201" si="22">O196+P196</f>
        <v>27994995</v>
      </c>
      <c r="R196" s="10">
        <v>3</v>
      </c>
      <c r="S196" s="22">
        <f t="shared" ref="S196:S201" si="23">O196*R196</f>
        <v>67644750</v>
      </c>
      <c r="T196" s="22">
        <f t="shared" ref="T196:T201" si="24">P196*R196</f>
        <v>16340235</v>
      </c>
      <c r="U196" s="25">
        <f t="shared" ref="U196:U201" si="25">S196+T196</f>
        <v>83984985</v>
      </c>
      <c r="V196" s="38">
        <v>0.15</v>
      </c>
      <c r="W196" s="25">
        <f>O196*V196</f>
        <v>3382237.5</v>
      </c>
      <c r="X196" s="38">
        <v>0.2</v>
      </c>
      <c r="Y196" s="25">
        <f>O196*X196</f>
        <v>4509650</v>
      </c>
      <c r="Z196" s="22">
        <v>23017500</v>
      </c>
      <c r="AA196" s="25">
        <f t="shared" si="21"/>
        <v>69052500</v>
      </c>
    </row>
    <row r="197" spans="1:27">
      <c r="A197" s="10">
        <f>A196+1</f>
        <v>195</v>
      </c>
      <c r="B197" s="5" t="s">
        <v>412</v>
      </c>
      <c r="C197" s="5" t="s">
        <v>396</v>
      </c>
      <c r="D197" s="6" t="s">
        <v>397</v>
      </c>
      <c r="E197" s="5" t="s">
        <v>396</v>
      </c>
      <c r="F197" s="6" t="s">
        <v>397</v>
      </c>
      <c r="G197" s="61">
        <v>0.97499999999999998</v>
      </c>
      <c r="H197" s="61" t="s">
        <v>676</v>
      </c>
      <c r="I197" s="61">
        <v>0.94440000000000002</v>
      </c>
      <c r="J197" s="6"/>
      <c r="K197" s="5" t="s">
        <v>420</v>
      </c>
      <c r="L197" t="s">
        <v>416</v>
      </c>
      <c r="N197">
        <v>3000</v>
      </c>
      <c r="O197" s="17">
        <v>22548250</v>
      </c>
      <c r="P197" s="22">
        <v>5446745</v>
      </c>
      <c r="Q197" s="20">
        <f t="shared" si="22"/>
        <v>27994995</v>
      </c>
      <c r="R197" s="10">
        <v>3</v>
      </c>
      <c r="S197" s="22">
        <f t="shared" si="23"/>
        <v>67644750</v>
      </c>
      <c r="T197" s="22">
        <f t="shared" si="24"/>
        <v>16340235</v>
      </c>
      <c r="U197" s="25">
        <f t="shared" si="25"/>
        <v>83984985</v>
      </c>
      <c r="Z197" s="22">
        <v>32578200</v>
      </c>
      <c r="AA197" s="25">
        <f t="shared" si="21"/>
        <v>97734600</v>
      </c>
    </row>
    <row r="198" spans="1:27">
      <c r="A198" s="10">
        <f>A197+1</f>
        <v>196</v>
      </c>
      <c r="B198" s="5" t="s">
        <v>412</v>
      </c>
      <c r="C198" s="5" t="s">
        <v>398</v>
      </c>
      <c r="D198" s="6" t="s">
        <v>399</v>
      </c>
      <c r="E198" s="5" t="s">
        <v>398</v>
      </c>
      <c r="F198" s="6" t="s">
        <v>399</v>
      </c>
      <c r="G198" s="61">
        <v>0.99</v>
      </c>
      <c r="H198" s="61">
        <v>0.98080000000000001</v>
      </c>
      <c r="I198" s="61">
        <v>0.98080000000000001</v>
      </c>
      <c r="J198" s="6"/>
      <c r="K198" s="5" t="s">
        <v>420</v>
      </c>
      <c r="L198" t="s">
        <v>416</v>
      </c>
      <c r="N198">
        <v>3000</v>
      </c>
      <c r="O198" s="17">
        <v>22548250</v>
      </c>
      <c r="P198" s="22">
        <v>5446745</v>
      </c>
      <c r="Q198" s="20">
        <f t="shared" si="22"/>
        <v>27994995</v>
      </c>
      <c r="R198" s="10">
        <v>3</v>
      </c>
      <c r="S198" s="22">
        <f t="shared" si="23"/>
        <v>67644750</v>
      </c>
      <c r="T198" s="22">
        <f t="shared" si="24"/>
        <v>16340235</v>
      </c>
      <c r="U198" s="25">
        <f t="shared" si="25"/>
        <v>83984985</v>
      </c>
      <c r="Z198" s="22">
        <v>18111600</v>
      </c>
      <c r="AA198" s="25">
        <f t="shared" si="21"/>
        <v>54334800</v>
      </c>
    </row>
    <row r="199" spans="1:27">
      <c r="A199" s="10">
        <f>A198+1</f>
        <v>197</v>
      </c>
      <c r="B199" s="5" t="s">
        <v>412</v>
      </c>
      <c r="C199" s="5" t="s">
        <v>400</v>
      </c>
      <c r="D199" s="6" t="s">
        <v>401</v>
      </c>
      <c r="E199" s="5" t="s">
        <v>400</v>
      </c>
      <c r="F199" s="6" t="s">
        <v>401</v>
      </c>
      <c r="G199" s="61">
        <v>0.97499999999999998</v>
      </c>
      <c r="H199" s="61" t="s">
        <v>677</v>
      </c>
      <c r="I199" s="61">
        <v>0.99919999999999998</v>
      </c>
      <c r="J199" s="6"/>
      <c r="K199" s="5" t="s">
        <v>422</v>
      </c>
      <c r="L199" t="s">
        <v>416</v>
      </c>
      <c r="N199">
        <v>4500</v>
      </c>
      <c r="O199" s="17">
        <v>31167550</v>
      </c>
      <c r="P199" s="22">
        <v>5446745</v>
      </c>
      <c r="Q199" s="20">
        <f t="shared" si="22"/>
        <v>36614295</v>
      </c>
      <c r="R199" s="10">
        <v>3</v>
      </c>
      <c r="S199" s="22">
        <f t="shared" si="23"/>
        <v>93502650</v>
      </c>
      <c r="T199" s="22">
        <f t="shared" si="24"/>
        <v>16340235</v>
      </c>
      <c r="U199" s="25">
        <f t="shared" si="25"/>
        <v>109842885</v>
      </c>
      <c r="V199" s="38">
        <v>0</v>
      </c>
      <c r="W199" s="25">
        <f>O199*V199</f>
        <v>0</v>
      </c>
      <c r="X199" s="38">
        <v>0</v>
      </c>
      <c r="Y199" s="25">
        <f>O199*X199</f>
        <v>0</v>
      </c>
      <c r="Z199" s="22">
        <v>40724100</v>
      </c>
      <c r="AA199" s="25">
        <f t="shared" si="21"/>
        <v>122172300</v>
      </c>
    </row>
    <row r="200" spans="1:27" ht="28.8">
      <c r="A200" s="10">
        <f>A199+1</f>
        <v>198</v>
      </c>
      <c r="B200" s="5" t="s">
        <v>412</v>
      </c>
      <c r="C200" s="5" t="s">
        <v>402</v>
      </c>
      <c r="D200" s="6" t="s">
        <v>403</v>
      </c>
      <c r="E200" s="5" t="s">
        <v>402</v>
      </c>
      <c r="F200" s="6" t="s">
        <v>403</v>
      </c>
      <c r="G200" s="61">
        <v>0.99</v>
      </c>
      <c r="H200" s="61" t="s">
        <v>678</v>
      </c>
      <c r="I200" s="61">
        <v>0.9113</v>
      </c>
      <c r="J200" s="6"/>
      <c r="K200" s="5" t="s">
        <v>422</v>
      </c>
      <c r="L200" t="s">
        <v>416</v>
      </c>
      <c r="N200">
        <v>4500</v>
      </c>
      <c r="O200" s="17">
        <v>31167550</v>
      </c>
      <c r="P200" s="22">
        <v>5446745</v>
      </c>
      <c r="Q200" s="20">
        <f t="shared" si="22"/>
        <v>36614295</v>
      </c>
      <c r="R200" s="10">
        <v>3</v>
      </c>
      <c r="S200" s="22">
        <f t="shared" si="23"/>
        <v>93502650</v>
      </c>
      <c r="T200" s="22">
        <f t="shared" si="24"/>
        <v>16340235</v>
      </c>
      <c r="U200" s="25">
        <f t="shared" si="25"/>
        <v>109842885</v>
      </c>
      <c r="V200" s="38">
        <v>0.35</v>
      </c>
      <c r="W200" s="25">
        <f>O200*V200</f>
        <v>10908642.5</v>
      </c>
      <c r="X200" s="38">
        <v>0.3</v>
      </c>
      <c r="Y200" s="25">
        <f>O200*X200</f>
        <v>9350265</v>
      </c>
      <c r="Z200" s="22">
        <v>25107300</v>
      </c>
      <c r="AA200" s="25">
        <f t="shared" si="21"/>
        <v>75321900</v>
      </c>
    </row>
    <row r="201" spans="1:27">
      <c r="A201" s="10">
        <f>A200+1</f>
        <v>199</v>
      </c>
      <c r="B201" s="5" t="s">
        <v>412</v>
      </c>
      <c r="C201" s="5" t="s">
        <v>404</v>
      </c>
      <c r="D201" s="6" t="s">
        <v>405</v>
      </c>
      <c r="E201" s="5" t="s">
        <v>404</v>
      </c>
      <c r="F201" s="6" t="s">
        <v>405</v>
      </c>
      <c r="G201" s="61">
        <v>0.97499999999999998</v>
      </c>
      <c r="H201" s="61">
        <v>0.97989999999999999</v>
      </c>
      <c r="I201" s="61">
        <v>0.97989999999999999</v>
      </c>
      <c r="J201" s="6"/>
      <c r="K201" s="5" t="s">
        <v>420</v>
      </c>
      <c r="L201" t="s">
        <v>416</v>
      </c>
      <c r="N201">
        <v>4500</v>
      </c>
      <c r="O201" s="17">
        <v>31167550</v>
      </c>
      <c r="P201" s="22">
        <v>5446745</v>
      </c>
      <c r="Q201" s="20">
        <f t="shared" si="22"/>
        <v>36614295</v>
      </c>
      <c r="R201" s="10">
        <v>3</v>
      </c>
      <c r="S201" s="22">
        <f t="shared" si="23"/>
        <v>93502650</v>
      </c>
      <c r="T201" s="22">
        <f t="shared" si="24"/>
        <v>16340235</v>
      </c>
      <c r="U201" s="25">
        <f t="shared" si="25"/>
        <v>109842885</v>
      </c>
      <c r="Z201" s="22">
        <v>25409700</v>
      </c>
      <c r="AA201" s="25">
        <f t="shared" si="21"/>
        <v>76229100</v>
      </c>
    </row>
  </sheetData>
  <autoFilter ref="A2:AH201" xr:uid="{EBD05FCC-7501-4DC6-9260-1D8A078A03FC}">
    <filterColumn colId="11">
      <filters>
        <filter val="On Service"/>
      </filters>
    </filterColumn>
  </autoFilter>
  <pageMargins left="0.7" right="0.7" top="0.75" bottom="0.75" header="0.3" footer="0.3"/>
  <pageSetup paperSize="9" orientation="portrait" horizontalDpi="0" verticalDpi="0" r:id="rId1"/>
  <ignoredErrors>
    <ignoredError sqref="N16 N5 N60 N35 N53 N73 N62:N64 N134 N7:N11 N19 N37 N56 N58 N69:N70 N81:N82 N85 N88 N91:N92 N97 N100 N106 N108 N111 N124:N125 N132 N161:N163" formula="1"/>
    <ignoredError sqref="H4:H20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974C-0B7F-4D9C-836C-4984C848DDCF}">
  <sheetPr codeName="Sheet3" filterMode="1"/>
  <dimension ref="A1:R198"/>
  <sheetViews>
    <sheetView zoomScale="55" zoomScaleNormal="55" workbookViewId="0">
      <selection activeCell="O1" sqref="O1"/>
    </sheetView>
  </sheetViews>
  <sheetFormatPr defaultRowHeight="14.4"/>
  <cols>
    <col min="1" max="1" width="8.77734375" style="10"/>
    <col min="2" max="2" width="20.109375" customWidth="1"/>
    <col min="3" max="3" width="17.109375" customWidth="1"/>
    <col min="4" max="4" width="27.44140625" customWidth="1"/>
    <col min="5" max="5" width="11.21875" customWidth="1"/>
    <col min="6" max="6" width="11.5546875" customWidth="1"/>
    <col min="7" max="7" width="11.21875" customWidth="1"/>
    <col min="8" max="8" width="12.5546875" customWidth="1"/>
    <col min="9" max="9" width="19.109375" bestFit="1" customWidth="1"/>
    <col min="10" max="10" width="12.5546875" style="67" customWidth="1"/>
    <col min="12" max="12" width="11.33203125" customWidth="1"/>
    <col min="13" max="13" width="14" style="10" customWidth="1"/>
    <col min="14" max="14" width="13.109375" customWidth="1"/>
    <col min="15" max="15" width="14" customWidth="1"/>
    <col min="16" max="16" width="15.21875" customWidth="1"/>
    <col min="17" max="17" width="16.109375" customWidth="1"/>
    <col min="18" max="18" width="21.77734375" customWidth="1"/>
  </cols>
  <sheetData>
    <row r="1" spans="1:18">
      <c r="H1" s="22">
        <f>SUBTOTAL(9,H3:H198)</f>
        <v>12</v>
      </c>
      <c r="I1" s="22">
        <f>SUBTOTAL(9,I3:I198)</f>
        <v>236475000</v>
      </c>
      <c r="O1" s="22">
        <f>SUBTOTAL(9,O3:O198)</f>
        <v>44222201</v>
      </c>
      <c r="P1" s="22">
        <f>SUBTOTAL(9,P3:P198)</f>
        <v>219921750</v>
      </c>
      <c r="Q1" s="22">
        <f>SUBTOTAL(9,Q3:Q198)</f>
        <v>175699549</v>
      </c>
    </row>
    <row r="2" spans="1:18" ht="43.2">
      <c r="A2" s="1" t="s">
        <v>0</v>
      </c>
      <c r="B2" s="1" t="s">
        <v>6</v>
      </c>
      <c r="C2" s="1" t="s">
        <v>685</v>
      </c>
      <c r="D2" s="1" t="s">
        <v>686</v>
      </c>
      <c r="E2" s="1" t="s">
        <v>687</v>
      </c>
      <c r="F2" s="1" t="s">
        <v>688</v>
      </c>
      <c r="G2" s="1" t="s">
        <v>689</v>
      </c>
      <c r="H2" s="1" t="s">
        <v>690</v>
      </c>
      <c r="I2" s="1" t="s">
        <v>698</v>
      </c>
      <c r="J2" s="68" t="s">
        <v>699</v>
      </c>
      <c r="K2" s="1" t="s">
        <v>691</v>
      </c>
      <c r="L2" s="1" t="s">
        <v>692</v>
      </c>
      <c r="M2" s="1" t="s">
        <v>693</v>
      </c>
      <c r="N2" s="1" t="s">
        <v>694</v>
      </c>
      <c r="O2" s="1" t="s">
        <v>695</v>
      </c>
      <c r="P2" s="1" t="s">
        <v>696</v>
      </c>
      <c r="Q2" s="1" t="s">
        <v>697</v>
      </c>
      <c r="R2" s="1" t="s">
        <v>700</v>
      </c>
    </row>
    <row r="3" spans="1:18" hidden="1">
      <c r="A3" s="10">
        <v>1</v>
      </c>
      <c r="B3" s="8" t="s">
        <v>406</v>
      </c>
      <c r="C3" s="2" t="s">
        <v>10</v>
      </c>
      <c r="D3" s="3" t="s">
        <v>11</v>
      </c>
      <c r="E3" s="10">
        <v>4500</v>
      </c>
      <c r="F3" s="64">
        <v>45658</v>
      </c>
      <c r="G3" s="64">
        <v>45688</v>
      </c>
      <c r="H3" s="10">
        <v>1</v>
      </c>
      <c r="I3" s="65">
        <v>22150000</v>
      </c>
      <c r="J3" s="67">
        <v>0.93</v>
      </c>
      <c r="K3" s="10" t="s">
        <v>701</v>
      </c>
      <c r="L3" s="69">
        <f>IF(K3="Diamond",0.994,IF(K3="Platinum",0.994,IF(K3="Gold",0.99,IF(K3="Silver",0.975,IF(K3="Bronze",0.975)))))</f>
        <v>0.99</v>
      </c>
      <c r="M3" s="69">
        <v>0.89239999999999997</v>
      </c>
      <c r="N3" s="70">
        <v>0.25</v>
      </c>
      <c r="O3" s="22">
        <f>ROUND((H3*I3*J3)*N3,0)</f>
        <v>5149875</v>
      </c>
      <c r="P3" s="22">
        <f>ROUND(H3*I3*J3,0)</f>
        <v>20599500</v>
      </c>
      <c r="Q3" s="25">
        <f>P3-O3</f>
        <v>15449625</v>
      </c>
    </row>
    <row r="4" spans="1:18" hidden="1">
      <c r="A4" s="10">
        <f>A3+1</f>
        <v>2</v>
      </c>
      <c r="B4" s="8" t="s">
        <v>406</v>
      </c>
      <c r="C4" s="2" t="s">
        <v>12</v>
      </c>
      <c r="D4" s="3" t="s">
        <v>13</v>
      </c>
      <c r="E4" s="10">
        <v>3000</v>
      </c>
      <c r="F4" s="64">
        <v>45658</v>
      </c>
      <c r="G4" s="64">
        <v>45688</v>
      </c>
      <c r="H4" s="10">
        <v>1</v>
      </c>
      <c r="I4" s="65">
        <v>17035000</v>
      </c>
      <c r="J4" s="67">
        <v>0.93</v>
      </c>
      <c r="K4" s="10" t="s">
        <v>703</v>
      </c>
      <c r="L4" s="69">
        <f t="shared" ref="L4:L67" si="0">IF(K4="Diamond",0.994,IF(K4="Platinum",0.994,IF(K4="Gold",0.99,IF(K4="Silver",0.975,IF(K4="Bronze",0.975)))))</f>
        <v>0.97499999999999998</v>
      </c>
      <c r="M4" s="69">
        <v>0.67300000000000004</v>
      </c>
      <c r="N4" s="70">
        <v>0.25</v>
      </c>
      <c r="O4" s="22">
        <f t="shared" ref="O4:O50" si="1">ROUND((H4*I4*J4)*N4,0)</f>
        <v>3960638</v>
      </c>
      <c r="P4" s="22">
        <f>ROUND(H4*I4*J4,0)</f>
        <v>15842550</v>
      </c>
      <c r="Q4" s="25">
        <f t="shared" ref="Q4:Q67" si="2">P4-O4</f>
        <v>11881912</v>
      </c>
    </row>
    <row r="5" spans="1:18" hidden="1">
      <c r="A5" s="10">
        <f t="shared" ref="A5:A68" si="3">A4+1</f>
        <v>3</v>
      </c>
      <c r="B5" s="8" t="s">
        <v>406</v>
      </c>
      <c r="C5" s="2" t="s">
        <v>14</v>
      </c>
      <c r="D5" s="3" t="s">
        <v>15</v>
      </c>
      <c r="E5" s="10">
        <v>6000</v>
      </c>
      <c r="F5" s="64">
        <v>45658</v>
      </c>
      <c r="G5" s="64">
        <v>45688</v>
      </c>
      <c r="H5" s="10">
        <v>1</v>
      </c>
      <c r="I5" s="65">
        <v>33225000</v>
      </c>
      <c r="J5" s="67">
        <v>0.93</v>
      </c>
      <c r="K5" s="10" t="s">
        <v>701</v>
      </c>
      <c r="L5" s="69">
        <f t="shared" si="0"/>
        <v>0.99</v>
      </c>
      <c r="M5" s="69">
        <v>0.90800000000000003</v>
      </c>
      <c r="N5" s="70">
        <v>0.25</v>
      </c>
      <c r="O5" s="22">
        <f t="shared" si="1"/>
        <v>7724813</v>
      </c>
      <c r="P5" s="22">
        <f t="shared" ref="P5:P50" si="4">ROUND(H5*I5*J5,0)</f>
        <v>30899250</v>
      </c>
      <c r="Q5" s="25">
        <f t="shared" si="2"/>
        <v>23174437</v>
      </c>
    </row>
    <row r="6" spans="1:18" hidden="1">
      <c r="A6" s="10">
        <f t="shared" si="3"/>
        <v>4</v>
      </c>
      <c r="B6" s="8" t="s">
        <v>406</v>
      </c>
      <c r="C6" s="2" t="s">
        <v>16</v>
      </c>
      <c r="D6" s="3" t="s">
        <v>17</v>
      </c>
      <c r="E6" s="10">
        <v>3000</v>
      </c>
      <c r="F6" s="64">
        <v>45658</v>
      </c>
      <c r="G6" s="64">
        <v>45688</v>
      </c>
      <c r="H6" s="10">
        <v>1</v>
      </c>
      <c r="I6" s="65">
        <v>17035000</v>
      </c>
      <c r="J6" s="67">
        <v>0.93</v>
      </c>
      <c r="K6" s="10" t="s">
        <v>702</v>
      </c>
      <c r="L6" s="69">
        <f t="shared" si="0"/>
        <v>0.97499999999999998</v>
      </c>
      <c r="M6" s="69">
        <v>0.92320000000000002</v>
      </c>
      <c r="N6" s="70">
        <v>0.25</v>
      </c>
      <c r="O6" s="22">
        <f t="shared" si="1"/>
        <v>3960638</v>
      </c>
      <c r="P6" s="22">
        <f t="shared" si="4"/>
        <v>15842550</v>
      </c>
      <c r="Q6" s="25">
        <f t="shared" si="2"/>
        <v>11881912</v>
      </c>
    </row>
    <row r="7" spans="1:18" hidden="1">
      <c r="A7" s="10">
        <f t="shared" si="3"/>
        <v>5</v>
      </c>
      <c r="B7" s="8" t="s">
        <v>406</v>
      </c>
      <c r="C7" s="2" t="s">
        <v>18</v>
      </c>
      <c r="D7" s="3" t="s">
        <v>19</v>
      </c>
      <c r="E7" s="10">
        <v>6000</v>
      </c>
      <c r="F7" s="64">
        <v>45658</v>
      </c>
      <c r="G7" s="64">
        <v>45688</v>
      </c>
      <c r="H7" s="10">
        <v>1</v>
      </c>
      <c r="I7" s="65">
        <v>33225000</v>
      </c>
      <c r="J7" s="67">
        <v>0.93</v>
      </c>
      <c r="K7" s="10" t="s">
        <v>704</v>
      </c>
      <c r="L7" s="69">
        <f t="shared" si="0"/>
        <v>0.99399999999999999</v>
      </c>
      <c r="M7" s="69">
        <v>1</v>
      </c>
      <c r="N7" s="70">
        <v>0</v>
      </c>
      <c r="O7" s="22">
        <f t="shared" si="1"/>
        <v>0</v>
      </c>
      <c r="P7" s="22">
        <f t="shared" si="4"/>
        <v>30899250</v>
      </c>
      <c r="Q7" s="25">
        <f t="shared" si="2"/>
        <v>30899250</v>
      </c>
    </row>
    <row r="8" spans="1:18" hidden="1">
      <c r="A8" s="10">
        <f t="shared" si="3"/>
        <v>6</v>
      </c>
      <c r="B8" s="8" t="s">
        <v>406</v>
      </c>
      <c r="C8" s="2" t="s">
        <v>20</v>
      </c>
      <c r="D8" s="3" t="s">
        <v>21</v>
      </c>
      <c r="E8" s="10">
        <v>6000</v>
      </c>
      <c r="F8" s="64">
        <v>45658</v>
      </c>
      <c r="G8" s="64">
        <v>45688</v>
      </c>
      <c r="H8" s="10">
        <v>1</v>
      </c>
      <c r="I8" s="65">
        <v>33225000</v>
      </c>
      <c r="J8" s="67">
        <v>0.93</v>
      </c>
      <c r="K8" s="10" t="s">
        <v>701</v>
      </c>
      <c r="L8" s="69">
        <f t="shared" si="0"/>
        <v>0.99</v>
      </c>
      <c r="M8" s="69">
        <v>0.99419999999999997</v>
      </c>
      <c r="N8" s="70">
        <v>0</v>
      </c>
      <c r="O8" s="22">
        <f t="shared" si="1"/>
        <v>0</v>
      </c>
      <c r="P8" s="22">
        <f t="shared" si="4"/>
        <v>30899250</v>
      </c>
      <c r="Q8" s="25">
        <f t="shared" si="2"/>
        <v>30899250</v>
      </c>
    </row>
    <row r="9" spans="1:18" hidden="1">
      <c r="A9" s="10">
        <f t="shared" si="3"/>
        <v>7</v>
      </c>
      <c r="B9" s="8" t="s">
        <v>406</v>
      </c>
      <c r="C9" s="2" t="s">
        <v>22</v>
      </c>
      <c r="D9" s="3" t="s">
        <v>23</v>
      </c>
      <c r="E9" s="10">
        <v>7500</v>
      </c>
      <c r="F9" s="64">
        <v>45658</v>
      </c>
      <c r="G9" s="64">
        <v>45688</v>
      </c>
      <c r="H9" s="10">
        <v>1</v>
      </c>
      <c r="I9" s="65">
        <v>49837500</v>
      </c>
      <c r="J9" s="67">
        <v>0.93</v>
      </c>
      <c r="K9" s="10" t="s">
        <v>701</v>
      </c>
      <c r="L9" s="69">
        <f t="shared" si="0"/>
        <v>0.99</v>
      </c>
      <c r="M9" s="69">
        <v>0.98219999999999996</v>
      </c>
      <c r="N9" s="70">
        <v>0.1</v>
      </c>
      <c r="O9" s="22">
        <f t="shared" si="1"/>
        <v>4634888</v>
      </c>
      <c r="P9" s="22">
        <f t="shared" si="4"/>
        <v>46348875</v>
      </c>
      <c r="Q9" s="25">
        <f t="shared" si="2"/>
        <v>41713987</v>
      </c>
    </row>
    <row r="10" spans="1:18" hidden="1">
      <c r="A10" s="10">
        <f t="shared" si="3"/>
        <v>8</v>
      </c>
      <c r="B10" s="8" t="s">
        <v>406</v>
      </c>
      <c r="C10" s="2" t="s">
        <v>24</v>
      </c>
      <c r="D10" s="3" t="s">
        <v>25</v>
      </c>
      <c r="E10" s="10">
        <v>6000</v>
      </c>
      <c r="F10" s="64">
        <v>45658</v>
      </c>
      <c r="G10" s="64">
        <v>45688</v>
      </c>
      <c r="H10" s="10">
        <v>1</v>
      </c>
      <c r="I10" s="65">
        <v>33225000</v>
      </c>
      <c r="J10" s="67">
        <v>0.93</v>
      </c>
      <c r="K10" s="10" t="s">
        <v>704</v>
      </c>
      <c r="L10" s="69">
        <f t="shared" si="0"/>
        <v>0.99399999999999999</v>
      </c>
      <c r="M10" s="69">
        <v>0.95469999999999999</v>
      </c>
      <c r="N10" s="70">
        <v>0.25</v>
      </c>
      <c r="O10" s="22">
        <f t="shared" si="1"/>
        <v>7724813</v>
      </c>
      <c r="P10" s="22">
        <f t="shared" si="4"/>
        <v>30899250</v>
      </c>
      <c r="Q10" s="25">
        <f t="shared" si="2"/>
        <v>23174437</v>
      </c>
    </row>
    <row r="11" spans="1:18" hidden="1">
      <c r="A11" s="10">
        <f t="shared" si="3"/>
        <v>9</v>
      </c>
      <c r="B11" s="8" t="s">
        <v>406</v>
      </c>
      <c r="C11" s="2" t="s">
        <v>26</v>
      </c>
      <c r="D11" s="3" t="s">
        <v>27</v>
      </c>
      <c r="E11" s="10">
        <v>6000</v>
      </c>
      <c r="F11" s="64">
        <v>45658</v>
      </c>
      <c r="G11" s="64">
        <v>45688</v>
      </c>
      <c r="H11" s="10">
        <v>1</v>
      </c>
      <c r="I11" s="65">
        <v>33225000</v>
      </c>
      <c r="J11" s="67">
        <v>0.93</v>
      </c>
      <c r="K11" s="10" t="s">
        <v>704</v>
      </c>
      <c r="L11" s="69">
        <f t="shared" si="0"/>
        <v>0.99399999999999999</v>
      </c>
      <c r="M11" s="69">
        <v>0.99809999999999999</v>
      </c>
      <c r="N11" s="70">
        <v>0</v>
      </c>
      <c r="O11" s="22">
        <f t="shared" si="1"/>
        <v>0</v>
      </c>
      <c r="P11" s="22">
        <f t="shared" si="4"/>
        <v>30899250</v>
      </c>
      <c r="Q11" s="25">
        <f t="shared" si="2"/>
        <v>30899250</v>
      </c>
    </row>
    <row r="12" spans="1:18" hidden="1">
      <c r="A12" s="10">
        <f t="shared" si="3"/>
        <v>10</v>
      </c>
      <c r="B12" s="8" t="s">
        <v>406</v>
      </c>
      <c r="C12" s="2" t="s">
        <v>28</v>
      </c>
      <c r="D12" s="3" t="s">
        <v>29</v>
      </c>
      <c r="E12" s="10">
        <v>4500</v>
      </c>
      <c r="F12" s="64">
        <v>45658</v>
      </c>
      <c r="G12" s="64">
        <v>45688</v>
      </c>
      <c r="H12" s="10">
        <v>1</v>
      </c>
      <c r="I12" s="65">
        <v>22150000</v>
      </c>
      <c r="J12" s="67">
        <v>0.93</v>
      </c>
      <c r="K12" s="10" t="s">
        <v>701</v>
      </c>
      <c r="L12" s="69">
        <f t="shared" si="0"/>
        <v>0.99</v>
      </c>
      <c r="M12" s="69">
        <v>0.93669999999999998</v>
      </c>
      <c r="N12" s="70">
        <v>0.25</v>
      </c>
      <c r="O12" s="22">
        <f t="shared" si="1"/>
        <v>5149875</v>
      </c>
      <c r="P12" s="22">
        <f t="shared" si="4"/>
        <v>20599500</v>
      </c>
      <c r="Q12" s="25">
        <f t="shared" si="2"/>
        <v>15449625</v>
      </c>
    </row>
    <row r="13" spans="1:18" hidden="1">
      <c r="A13" s="10">
        <f t="shared" si="3"/>
        <v>11</v>
      </c>
      <c r="B13" s="8" t="s">
        <v>406</v>
      </c>
      <c r="C13" s="2" t="s">
        <v>30</v>
      </c>
      <c r="D13" s="3" t="s">
        <v>31</v>
      </c>
      <c r="E13" s="10">
        <v>4500</v>
      </c>
      <c r="F13" s="64">
        <v>45658</v>
      </c>
      <c r="G13" s="64">
        <v>45688</v>
      </c>
      <c r="H13" s="10">
        <v>1</v>
      </c>
      <c r="I13" s="65">
        <v>22150000</v>
      </c>
      <c r="J13" s="67">
        <v>0.93</v>
      </c>
      <c r="K13" s="10" t="s">
        <v>701</v>
      </c>
      <c r="L13" s="69">
        <f t="shared" si="0"/>
        <v>0.99</v>
      </c>
      <c r="M13" s="69">
        <v>0.91690000000000005</v>
      </c>
      <c r="N13" s="70">
        <v>0.25</v>
      </c>
      <c r="O13" s="22">
        <f t="shared" si="1"/>
        <v>5149875</v>
      </c>
      <c r="P13" s="22">
        <f t="shared" si="4"/>
        <v>20599500</v>
      </c>
      <c r="Q13" s="25">
        <f t="shared" si="2"/>
        <v>15449625</v>
      </c>
    </row>
    <row r="14" spans="1:18" hidden="1">
      <c r="A14" s="10">
        <f t="shared" si="3"/>
        <v>12</v>
      </c>
      <c r="B14" s="8" t="s">
        <v>406</v>
      </c>
      <c r="C14" s="2" t="s">
        <v>32</v>
      </c>
      <c r="D14" s="3" t="s">
        <v>33</v>
      </c>
      <c r="E14" s="10">
        <v>4500</v>
      </c>
      <c r="F14" s="64">
        <v>45658</v>
      </c>
      <c r="G14" s="64">
        <v>45688</v>
      </c>
      <c r="H14" s="10">
        <v>1</v>
      </c>
      <c r="I14" s="65">
        <v>22150000</v>
      </c>
      <c r="J14" s="67">
        <v>0.93</v>
      </c>
      <c r="K14" s="10" t="s">
        <v>701</v>
      </c>
      <c r="L14" s="69">
        <f t="shared" si="0"/>
        <v>0.99</v>
      </c>
      <c r="M14" s="69">
        <v>0.67459999999999998</v>
      </c>
      <c r="N14" s="70">
        <v>0.25</v>
      </c>
      <c r="O14" s="22">
        <f t="shared" si="1"/>
        <v>5149875</v>
      </c>
      <c r="P14" s="22">
        <f t="shared" si="4"/>
        <v>20599500</v>
      </c>
      <c r="Q14" s="25">
        <f t="shared" si="2"/>
        <v>15449625</v>
      </c>
    </row>
    <row r="15" spans="1:18" hidden="1">
      <c r="A15" s="10">
        <f t="shared" si="3"/>
        <v>13</v>
      </c>
      <c r="B15" s="8" t="s">
        <v>406</v>
      </c>
      <c r="C15" s="2" t="s">
        <v>34</v>
      </c>
      <c r="D15" s="3" t="s">
        <v>35</v>
      </c>
      <c r="E15" s="10">
        <v>4500</v>
      </c>
      <c r="F15" s="64">
        <v>45658</v>
      </c>
      <c r="G15" s="64">
        <v>45688</v>
      </c>
      <c r="H15" s="10">
        <v>1</v>
      </c>
      <c r="I15" s="65">
        <v>22150000</v>
      </c>
      <c r="J15" s="67">
        <v>0.93</v>
      </c>
      <c r="K15" s="10" t="s">
        <v>704</v>
      </c>
      <c r="L15" s="69">
        <f t="shared" si="0"/>
        <v>0.99399999999999999</v>
      </c>
      <c r="M15" s="69">
        <v>0.98119999999999996</v>
      </c>
      <c r="N15" s="70">
        <v>0.1</v>
      </c>
      <c r="O15" s="22">
        <f t="shared" si="1"/>
        <v>2059950</v>
      </c>
      <c r="P15" s="22">
        <f t="shared" si="4"/>
        <v>20599500</v>
      </c>
      <c r="Q15" s="25">
        <f t="shared" si="2"/>
        <v>18539550</v>
      </c>
    </row>
    <row r="16" spans="1:18" hidden="1">
      <c r="A16" s="10">
        <f t="shared" si="3"/>
        <v>14</v>
      </c>
      <c r="B16" s="8" t="s">
        <v>406</v>
      </c>
      <c r="C16" s="2" t="s">
        <v>36</v>
      </c>
      <c r="D16" s="3" t="s">
        <v>37</v>
      </c>
      <c r="E16" s="10">
        <v>6000</v>
      </c>
      <c r="F16" s="64">
        <v>45658</v>
      </c>
      <c r="G16" s="64">
        <v>45688</v>
      </c>
      <c r="H16" s="10">
        <v>1</v>
      </c>
      <c r="I16" s="65">
        <v>33225000</v>
      </c>
      <c r="J16" s="67">
        <v>0.93</v>
      </c>
      <c r="K16" s="10" t="s">
        <v>701</v>
      </c>
      <c r="L16" s="69">
        <f t="shared" si="0"/>
        <v>0.99</v>
      </c>
      <c r="M16" s="69">
        <v>0.99609999999999999</v>
      </c>
      <c r="N16" s="70">
        <v>0</v>
      </c>
      <c r="O16" s="22">
        <f t="shared" si="1"/>
        <v>0</v>
      </c>
      <c r="P16" s="22">
        <f t="shared" si="4"/>
        <v>30899250</v>
      </c>
      <c r="Q16" s="25">
        <f t="shared" si="2"/>
        <v>30899250</v>
      </c>
    </row>
    <row r="17" spans="1:17" hidden="1">
      <c r="A17" s="10">
        <f t="shared" si="3"/>
        <v>15</v>
      </c>
      <c r="B17" s="8" t="s">
        <v>406</v>
      </c>
      <c r="C17" s="2" t="s">
        <v>38</v>
      </c>
      <c r="D17" s="3" t="s">
        <v>39</v>
      </c>
      <c r="E17" s="10">
        <v>4500</v>
      </c>
      <c r="F17" s="64">
        <v>45658</v>
      </c>
      <c r="G17" s="64">
        <v>45688</v>
      </c>
      <c r="H17" s="10">
        <v>1</v>
      </c>
      <c r="I17" s="65">
        <v>22150000</v>
      </c>
      <c r="J17" s="67">
        <v>0.93</v>
      </c>
      <c r="K17" s="10" t="s">
        <v>703</v>
      </c>
      <c r="L17" s="69">
        <f t="shared" si="0"/>
        <v>0.97499999999999998</v>
      </c>
      <c r="M17" s="69">
        <v>0.99429999999999996</v>
      </c>
      <c r="N17" s="70">
        <v>0</v>
      </c>
      <c r="O17" s="22">
        <f t="shared" si="1"/>
        <v>0</v>
      </c>
      <c r="P17" s="22">
        <f t="shared" si="4"/>
        <v>20599500</v>
      </c>
      <c r="Q17" s="25">
        <f t="shared" si="2"/>
        <v>20599500</v>
      </c>
    </row>
    <row r="18" spans="1:17" hidden="1">
      <c r="A18" s="10">
        <f t="shared" si="3"/>
        <v>16</v>
      </c>
      <c r="B18" s="8" t="s">
        <v>406</v>
      </c>
      <c r="C18" s="2" t="s">
        <v>40</v>
      </c>
      <c r="D18" s="3" t="s">
        <v>41</v>
      </c>
      <c r="E18" s="10">
        <v>4500</v>
      </c>
      <c r="F18" s="64">
        <v>45658</v>
      </c>
      <c r="G18" s="64">
        <v>45688</v>
      </c>
      <c r="H18" s="10">
        <v>1</v>
      </c>
      <c r="I18" s="65">
        <v>22150000</v>
      </c>
      <c r="J18" s="67">
        <v>0.93</v>
      </c>
      <c r="K18" s="10" t="s">
        <v>702</v>
      </c>
      <c r="L18" s="69">
        <f t="shared" si="0"/>
        <v>0.97499999999999998</v>
      </c>
      <c r="M18" s="69">
        <v>0.98640000000000005</v>
      </c>
      <c r="N18" s="70">
        <v>0</v>
      </c>
      <c r="O18" s="22">
        <f t="shared" si="1"/>
        <v>0</v>
      </c>
      <c r="P18" s="22">
        <f t="shared" si="4"/>
        <v>20599500</v>
      </c>
      <c r="Q18" s="25">
        <f t="shared" si="2"/>
        <v>20599500</v>
      </c>
    </row>
    <row r="19" spans="1:17" hidden="1">
      <c r="A19" s="10">
        <f t="shared" si="3"/>
        <v>17</v>
      </c>
      <c r="B19" s="8" t="s">
        <v>406</v>
      </c>
      <c r="C19" s="2" t="s">
        <v>42</v>
      </c>
      <c r="D19" s="3" t="s">
        <v>43</v>
      </c>
      <c r="E19" s="10">
        <v>6000</v>
      </c>
      <c r="F19" s="64">
        <v>45658</v>
      </c>
      <c r="G19" s="64">
        <v>45688</v>
      </c>
      <c r="H19" s="10">
        <v>1</v>
      </c>
      <c r="I19" s="65">
        <v>33225000</v>
      </c>
      <c r="J19" s="67">
        <v>0.93</v>
      </c>
      <c r="K19" s="10" t="s">
        <v>701</v>
      </c>
      <c r="L19" s="69">
        <f t="shared" si="0"/>
        <v>0.99</v>
      </c>
      <c r="M19" s="69">
        <v>0.99299999999999999</v>
      </c>
      <c r="N19" s="70">
        <v>0</v>
      </c>
      <c r="O19" s="22">
        <f t="shared" si="1"/>
        <v>0</v>
      </c>
      <c r="P19" s="22">
        <f t="shared" si="4"/>
        <v>30899250</v>
      </c>
      <c r="Q19" s="25">
        <f t="shared" si="2"/>
        <v>30899250</v>
      </c>
    </row>
    <row r="20" spans="1:17" hidden="1">
      <c r="A20" s="10">
        <f t="shared" si="3"/>
        <v>18</v>
      </c>
      <c r="B20" s="8" t="s">
        <v>406</v>
      </c>
      <c r="C20" s="2" t="s">
        <v>44</v>
      </c>
      <c r="D20" s="3" t="s">
        <v>45</v>
      </c>
      <c r="E20" s="10">
        <v>4500</v>
      </c>
      <c r="F20" s="64">
        <v>45658</v>
      </c>
      <c r="G20" s="64">
        <v>45688</v>
      </c>
      <c r="H20" s="10">
        <v>1</v>
      </c>
      <c r="I20" s="65">
        <v>22150000</v>
      </c>
      <c r="J20" s="67">
        <v>0.93</v>
      </c>
      <c r="K20" s="10" t="s">
        <v>701</v>
      </c>
      <c r="L20" s="69">
        <f t="shared" si="0"/>
        <v>0.99</v>
      </c>
      <c r="M20" s="69">
        <v>0.9869</v>
      </c>
      <c r="N20" s="70">
        <v>0.05</v>
      </c>
      <c r="O20" s="22">
        <f t="shared" si="1"/>
        <v>1029975</v>
      </c>
      <c r="P20" s="22">
        <f t="shared" si="4"/>
        <v>20599500</v>
      </c>
      <c r="Q20" s="25">
        <f t="shared" si="2"/>
        <v>19569525</v>
      </c>
    </row>
    <row r="21" spans="1:17">
      <c r="A21" s="10">
        <f t="shared" si="3"/>
        <v>19</v>
      </c>
      <c r="B21" s="8" t="s">
        <v>407</v>
      </c>
      <c r="C21" s="2" t="s">
        <v>46</v>
      </c>
      <c r="D21" s="3" t="s">
        <v>47</v>
      </c>
      <c r="E21" s="10">
        <v>4500</v>
      </c>
      <c r="F21" s="64">
        <v>45658</v>
      </c>
      <c r="G21" s="64">
        <v>45688</v>
      </c>
      <c r="H21" s="10">
        <v>1</v>
      </c>
      <c r="I21" s="65">
        <v>20985000</v>
      </c>
      <c r="J21" s="67">
        <v>0.93</v>
      </c>
      <c r="K21" s="10" t="s">
        <v>701</v>
      </c>
      <c r="L21" s="69">
        <f t="shared" si="0"/>
        <v>0.99</v>
      </c>
      <c r="M21" s="69">
        <v>0.89929999999999999</v>
      </c>
      <c r="N21" s="70">
        <v>0.25</v>
      </c>
      <c r="O21" s="22">
        <f t="shared" si="1"/>
        <v>4879013</v>
      </c>
      <c r="P21" s="22">
        <f t="shared" si="4"/>
        <v>19516050</v>
      </c>
      <c r="Q21" s="25">
        <f t="shared" si="2"/>
        <v>14637037</v>
      </c>
    </row>
    <row r="22" spans="1:17">
      <c r="A22" s="10">
        <f t="shared" si="3"/>
        <v>20</v>
      </c>
      <c r="B22" s="8" t="s">
        <v>407</v>
      </c>
      <c r="C22" s="2" t="s">
        <v>48</v>
      </c>
      <c r="D22" s="3" t="s">
        <v>49</v>
      </c>
      <c r="E22" s="10">
        <v>3000</v>
      </c>
      <c r="F22" s="64">
        <v>45658</v>
      </c>
      <c r="G22" s="64">
        <v>45688</v>
      </c>
      <c r="H22" s="10">
        <v>1</v>
      </c>
      <c r="I22" s="65">
        <v>15870000</v>
      </c>
      <c r="J22" s="67">
        <v>0.93</v>
      </c>
      <c r="K22" s="10" t="s">
        <v>703</v>
      </c>
      <c r="L22" s="69">
        <f t="shared" si="0"/>
        <v>0.97499999999999998</v>
      </c>
      <c r="M22" s="69">
        <v>0.90139999999999998</v>
      </c>
      <c r="N22" s="70">
        <v>0.25</v>
      </c>
      <c r="O22" s="22">
        <f t="shared" si="1"/>
        <v>3689775</v>
      </c>
      <c r="P22" s="22">
        <f t="shared" si="4"/>
        <v>14759100</v>
      </c>
      <c r="Q22" s="25">
        <f t="shared" si="2"/>
        <v>11069325</v>
      </c>
    </row>
    <row r="23" spans="1:17">
      <c r="A23" s="10">
        <f t="shared" si="3"/>
        <v>21</v>
      </c>
      <c r="B23" s="8" t="s">
        <v>407</v>
      </c>
      <c r="C23" s="2" t="s">
        <v>50</v>
      </c>
      <c r="D23" s="3" t="s">
        <v>51</v>
      </c>
      <c r="E23" s="10">
        <v>4500</v>
      </c>
      <c r="F23" s="64">
        <v>45658</v>
      </c>
      <c r="G23" s="64">
        <v>45688</v>
      </c>
      <c r="H23" s="10">
        <v>1</v>
      </c>
      <c r="I23" s="65">
        <v>20985000</v>
      </c>
      <c r="J23" s="67">
        <v>0.93</v>
      </c>
      <c r="K23" s="10" t="s">
        <v>703</v>
      </c>
      <c r="L23" s="69">
        <f t="shared" si="0"/>
        <v>0.97499999999999998</v>
      </c>
      <c r="M23" s="69">
        <v>0.82699999999999996</v>
      </c>
      <c r="N23" s="70">
        <v>0.25</v>
      </c>
      <c r="O23" s="22">
        <f t="shared" si="1"/>
        <v>4879013</v>
      </c>
      <c r="P23" s="22">
        <f t="shared" si="4"/>
        <v>19516050</v>
      </c>
      <c r="Q23" s="25">
        <f t="shared" si="2"/>
        <v>14637037</v>
      </c>
    </row>
    <row r="24" spans="1:17">
      <c r="A24" s="10">
        <f t="shared" si="3"/>
        <v>22</v>
      </c>
      <c r="B24" s="8" t="s">
        <v>407</v>
      </c>
      <c r="C24" s="2" t="s">
        <v>52</v>
      </c>
      <c r="D24" s="3" t="s">
        <v>53</v>
      </c>
      <c r="E24" s="10">
        <v>4500</v>
      </c>
      <c r="F24" s="64">
        <v>45658</v>
      </c>
      <c r="G24" s="64">
        <v>45688</v>
      </c>
      <c r="H24" s="10">
        <v>1</v>
      </c>
      <c r="I24" s="65">
        <v>20985000</v>
      </c>
      <c r="J24" s="67">
        <v>0.93</v>
      </c>
      <c r="K24" s="10" t="s">
        <v>701</v>
      </c>
      <c r="L24" s="69">
        <f t="shared" si="0"/>
        <v>0.99</v>
      </c>
      <c r="M24" s="69">
        <v>0.94389999999999996</v>
      </c>
      <c r="N24" s="70">
        <v>0.25</v>
      </c>
      <c r="O24" s="22">
        <f t="shared" si="1"/>
        <v>4879013</v>
      </c>
      <c r="P24" s="22">
        <f t="shared" si="4"/>
        <v>19516050</v>
      </c>
      <c r="Q24" s="25">
        <f t="shared" si="2"/>
        <v>14637037</v>
      </c>
    </row>
    <row r="25" spans="1:17">
      <c r="A25" s="10">
        <f t="shared" si="3"/>
        <v>23</v>
      </c>
      <c r="B25" s="8" t="s">
        <v>407</v>
      </c>
      <c r="C25" s="2" t="s">
        <v>54</v>
      </c>
      <c r="D25" s="3" t="s">
        <v>55</v>
      </c>
      <c r="E25" s="10">
        <v>3000</v>
      </c>
      <c r="F25" s="64">
        <v>45658</v>
      </c>
      <c r="G25" s="64">
        <v>45688</v>
      </c>
      <c r="H25" s="10">
        <v>1</v>
      </c>
      <c r="I25" s="65">
        <v>15870000</v>
      </c>
      <c r="J25" s="67">
        <v>0.93</v>
      </c>
      <c r="K25" s="10" t="s">
        <v>703</v>
      </c>
      <c r="L25" s="69">
        <f t="shared" si="0"/>
        <v>0.97499999999999998</v>
      </c>
      <c r="M25" s="69">
        <v>0.95479999999999998</v>
      </c>
      <c r="N25" s="70">
        <v>0.15</v>
      </c>
      <c r="O25" s="22">
        <f t="shared" si="1"/>
        <v>2213865</v>
      </c>
      <c r="P25" s="22">
        <f t="shared" si="4"/>
        <v>14759100</v>
      </c>
      <c r="Q25" s="25">
        <f t="shared" si="2"/>
        <v>12545235</v>
      </c>
    </row>
    <row r="26" spans="1:17">
      <c r="A26" s="10">
        <f t="shared" si="3"/>
        <v>24</v>
      </c>
      <c r="B26" s="8" t="s">
        <v>407</v>
      </c>
      <c r="C26" s="2" t="s">
        <v>56</v>
      </c>
      <c r="D26" s="3" t="s">
        <v>57</v>
      </c>
      <c r="E26" s="10">
        <v>4500</v>
      </c>
      <c r="F26" s="64">
        <v>45658</v>
      </c>
      <c r="G26" s="64">
        <v>45688</v>
      </c>
      <c r="H26" s="10">
        <v>1</v>
      </c>
      <c r="I26" s="65">
        <v>20985000</v>
      </c>
      <c r="J26" s="67">
        <v>0.93</v>
      </c>
      <c r="K26" s="10" t="s">
        <v>701</v>
      </c>
      <c r="L26" s="69">
        <f t="shared" si="0"/>
        <v>0.99</v>
      </c>
      <c r="M26" s="69">
        <v>0.92100000000000004</v>
      </c>
      <c r="N26" s="70">
        <v>0.25</v>
      </c>
      <c r="O26" s="22">
        <f t="shared" si="1"/>
        <v>4879013</v>
      </c>
      <c r="P26" s="22">
        <f t="shared" si="4"/>
        <v>19516050</v>
      </c>
      <c r="Q26" s="25">
        <f t="shared" si="2"/>
        <v>14637037</v>
      </c>
    </row>
    <row r="27" spans="1:17">
      <c r="A27" s="10">
        <f t="shared" si="3"/>
        <v>25</v>
      </c>
      <c r="B27" s="8" t="s">
        <v>407</v>
      </c>
      <c r="C27" s="2" t="s">
        <v>58</v>
      </c>
      <c r="D27" s="3" t="s">
        <v>59</v>
      </c>
      <c r="E27" s="10">
        <v>3000</v>
      </c>
      <c r="F27" s="64">
        <v>45658</v>
      </c>
      <c r="G27" s="64">
        <v>45688</v>
      </c>
      <c r="H27" s="10">
        <v>1</v>
      </c>
      <c r="I27" s="65">
        <v>15870000</v>
      </c>
      <c r="J27" s="67">
        <v>0.93</v>
      </c>
      <c r="K27" s="10" t="s">
        <v>703</v>
      </c>
      <c r="L27" s="69">
        <f t="shared" si="0"/>
        <v>0.97499999999999998</v>
      </c>
      <c r="M27" s="69">
        <v>0.9597</v>
      </c>
      <c r="N27" s="70">
        <v>0.15</v>
      </c>
      <c r="O27" s="22">
        <f t="shared" si="1"/>
        <v>2213865</v>
      </c>
      <c r="P27" s="22">
        <f t="shared" si="4"/>
        <v>14759100</v>
      </c>
      <c r="Q27" s="25">
        <f t="shared" si="2"/>
        <v>12545235</v>
      </c>
    </row>
    <row r="28" spans="1:17">
      <c r="A28" s="10">
        <f t="shared" si="3"/>
        <v>26</v>
      </c>
      <c r="B28" s="8" t="s">
        <v>407</v>
      </c>
      <c r="C28" s="2" t="s">
        <v>60</v>
      </c>
      <c r="D28" s="3" t="s">
        <v>61</v>
      </c>
      <c r="E28" s="10">
        <v>4500</v>
      </c>
      <c r="F28" s="64">
        <v>45658</v>
      </c>
      <c r="G28" s="64">
        <v>45688</v>
      </c>
      <c r="H28" s="10">
        <v>1</v>
      </c>
      <c r="I28" s="65">
        <v>20985000</v>
      </c>
      <c r="J28" s="67">
        <v>0.93</v>
      </c>
      <c r="K28" s="10" t="s">
        <v>703</v>
      </c>
      <c r="L28" s="69">
        <f t="shared" si="0"/>
        <v>0.97499999999999998</v>
      </c>
      <c r="M28" s="69">
        <v>0.92010000000000003</v>
      </c>
      <c r="N28" s="70">
        <v>0.25</v>
      </c>
      <c r="O28" s="22">
        <f t="shared" si="1"/>
        <v>4879013</v>
      </c>
      <c r="P28" s="22">
        <f t="shared" si="4"/>
        <v>19516050</v>
      </c>
      <c r="Q28" s="25">
        <f t="shared" si="2"/>
        <v>14637037</v>
      </c>
    </row>
    <row r="29" spans="1:17">
      <c r="A29" s="10">
        <f t="shared" si="3"/>
        <v>27</v>
      </c>
      <c r="B29" s="8" t="s">
        <v>407</v>
      </c>
      <c r="C29" s="2" t="s">
        <v>62</v>
      </c>
      <c r="D29" s="3" t="s">
        <v>63</v>
      </c>
      <c r="E29" s="10">
        <v>4500</v>
      </c>
      <c r="F29" s="64">
        <v>45658</v>
      </c>
      <c r="G29" s="64">
        <v>45688</v>
      </c>
      <c r="H29" s="10">
        <v>1</v>
      </c>
      <c r="I29" s="65">
        <v>20985000</v>
      </c>
      <c r="J29" s="67">
        <v>0.93</v>
      </c>
      <c r="K29" s="10" t="s">
        <v>701</v>
      </c>
      <c r="L29" s="69">
        <f t="shared" si="0"/>
        <v>0.99</v>
      </c>
      <c r="M29" s="69">
        <v>0.99380000000000002</v>
      </c>
      <c r="N29" s="70">
        <v>0</v>
      </c>
      <c r="O29" s="22">
        <f t="shared" si="1"/>
        <v>0</v>
      </c>
      <c r="P29" s="22">
        <f t="shared" si="4"/>
        <v>19516050</v>
      </c>
      <c r="Q29" s="25">
        <f t="shared" si="2"/>
        <v>19516050</v>
      </c>
    </row>
    <row r="30" spans="1:17">
      <c r="A30" s="10">
        <f t="shared" si="3"/>
        <v>28</v>
      </c>
      <c r="B30" s="8" t="s">
        <v>407</v>
      </c>
      <c r="C30" s="2" t="s">
        <v>64</v>
      </c>
      <c r="D30" s="3" t="s">
        <v>65</v>
      </c>
      <c r="E30" s="10">
        <v>4500</v>
      </c>
      <c r="F30" s="64">
        <v>45658</v>
      </c>
      <c r="G30" s="64">
        <v>45688</v>
      </c>
      <c r="H30" s="10">
        <v>1</v>
      </c>
      <c r="I30" s="65">
        <v>20985000</v>
      </c>
      <c r="J30" s="67">
        <v>0.93</v>
      </c>
      <c r="K30" s="10" t="s">
        <v>703</v>
      </c>
      <c r="L30" s="69">
        <f t="shared" si="0"/>
        <v>0.97499999999999998</v>
      </c>
      <c r="M30" s="69">
        <v>0.70699999999999996</v>
      </c>
      <c r="N30" s="70">
        <v>0.25</v>
      </c>
      <c r="O30" s="22">
        <f t="shared" si="1"/>
        <v>4879013</v>
      </c>
      <c r="P30" s="22">
        <f t="shared" si="4"/>
        <v>19516050</v>
      </c>
      <c r="Q30" s="25">
        <f t="shared" si="2"/>
        <v>14637037</v>
      </c>
    </row>
    <row r="31" spans="1:17">
      <c r="A31" s="10">
        <f t="shared" si="3"/>
        <v>29</v>
      </c>
      <c r="B31" s="8" t="s">
        <v>407</v>
      </c>
      <c r="C31" s="2" t="s">
        <v>68</v>
      </c>
      <c r="D31" s="3" t="s">
        <v>69</v>
      </c>
      <c r="E31" s="10">
        <v>4500</v>
      </c>
      <c r="F31" s="64">
        <v>45658</v>
      </c>
      <c r="G31" s="64">
        <v>45688</v>
      </c>
      <c r="H31" s="10">
        <v>1</v>
      </c>
      <c r="I31" s="65">
        <v>20985000</v>
      </c>
      <c r="J31" s="67">
        <v>0.93</v>
      </c>
      <c r="K31" s="10" t="s">
        <v>703</v>
      </c>
      <c r="L31" s="69">
        <f t="shared" si="0"/>
        <v>0.97499999999999998</v>
      </c>
      <c r="M31" s="69">
        <v>0.35210000000000002</v>
      </c>
      <c r="N31" s="70">
        <v>0.25</v>
      </c>
      <c r="O31" s="22">
        <f t="shared" si="1"/>
        <v>4879013</v>
      </c>
      <c r="P31" s="22">
        <f t="shared" si="4"/>
        <v>19516050</v>
      </c>
      <c r="Q31" s="25">
        <f t="shared" si="2"/>
        <v>14637037</v>
      </c>
    </row>
    <row r="32" spans="1:17">
      <c r="A32" s="10">
        <f t="shared" si="3"/>
        <v>30</v>
      </c>
      <c r="B32" s="8" t="s">
        <v>407</v>
      </c>
      <c r="C32" s="2" t="s">
        <v>70</v>
      </c>
      <c r="D32" s="3" t="s">
        <v>71</v>
      </c>
      <c r="E32" s="10">
        <v>4500</v>
      </c>
      <c r="F32" s="64">
        <v>45658</v>
      </c>
      <c r="G32" s="64">
        <v>45688</v>
      </c>
      <c r="H32" s="10">
        <v>1</v>
      </c>
      <c r="I32" s="65">
        <v>20985000</v>
      </c>
      <c r="J32" s="67">
        <v>0.93</v>
      </c>
      <c r="K32" s="10" t="s">
        <v>701</v>
      </c>
      <c r="L32" s="69">
        <f t="shared" si="0"/>
        <v>0.99</v>
      </c>
      <c r="M32" s="69">
        <v>0.98380000000000001</v>
      </c>
      <c r="N32" s="70">
        <v>0.1</v>
      </c>
      <c r="O32" s="22">
        <f t="shared" si="1"/>
        <v>1951605</v>
      </c>
      <c r="P32" s="22">
        <f t="shared" si="4"/>
        <v>19516050</v>
      </c>
      <c r="Q32" s="25">
        <f t="shared" si="2"/>
        <v>17564445</v>
      </c>
    </row>
    <row r="33" spans="1:18" hidden="1">
      <c r="A33" s="10">
        <f t="shared" si="3"/>
        <v>31</v>
      </c>
      <c r="B33" s="8" t="s">
        <v>408</v>
      </c>
      <c r="C33" s="26" t="s">
        <v>72</v>
      </c>
      <c r="D33" s="4" t="s">
        <v>73</v>
      </c>
      <c r="E33" s="10">
        <v>3000</v>
      </c>
      <c r="F33" s="64">
        <v>45658</v>
      </c>
      <c r="G33" s="64">
        <v>45688</v>
      </c>
      <c r="H33" s="10">
        <v>1</v>
      </c>
      <c r="I33" s="66">
        <v>22021000</v>
      </c>
      <c r="J33" s="67">
        <v>0.93</v>
      </c>
      <c r="K33" s="10" t="s">
        <v>703</v>
      </c>
      <c r="L33" s="69">
        <f t="shared" si="0"/>
        <v>0.97499999999999998</v>
      </c>
      <c r="M33" s="69">
        <v>0.98870000000000002</v>
      </c>
      <c r="N33" s="70">
        <v>0</v>
      </c>
      <c r="O33" s="22">
        <f t="shared" si="1"/>
        <v>0</v>
      </c>
      <c r="P33" s="22">
        <f t="shared" si="4"/>
        <v>20479530</v>
      </c>
      <c r="Q33" s="25">
        <f t="shared" si="2"/>
        <v>20479530</v>
      </c>
    </row>
    <row r="34" spans="1:18" hidden="1">
      <c r="A34" s="10">
        <f t="shared" si="3"/>
        <v>32</v>
      </c>
      <c r="B34" s="8" t="s">
        <v>408</v>
      </c>
      <c r="C34" s="26" t="s">
        <v>421</v>
      </c>
      <c r="D34" s="4" t="s">
        <v>74</v>
      </c>
      <c r="E34" s="10">
        <v>4500</v>
      </c>
      <c r="F34" s="64">
        <v>45658</v>
      </c>
      <c r="G34" s="64">
        <v>45688</v>
      </c>
      <c r="H34" s="10">
        <v>1</v>
      </c>
      <c r="I34" s="66">
        <v>22021000</v>
      </c>
      <c r="J34" s="67">
        <v>0.93</v>
      </c>
      <c r="K34" s="10" t="s">
        <v>701</v>
      </c>
      <c r="L34" s="69">
        <f t="shared" si="0"/>
        <v>0.99</v>
      </c>
      <c r="M34" s="69">
        <v>0.97689999999999999</v>
      </c>
      <c r="N34" s="70">
        <v>0.15</v>
      </c>
      <c r="O34" s="22">
        <f t="shared" si="1"/>
        <v>3071930</v>
      </c>
      <c r="P34" s="22">
        <f t="shared" si="4"/>
        <v>20479530</v>
      </c>
      <c r="Q34" s="25">
        <f t="shared" si="2"/>
        <v>17407600</v>
      </c>
    </row>
    <row r="35" spans="1:18" hidden="1">
      <c r="A35" s="10">
        <f t="shared" si="3"/>
        <v>33</v>
      </c>
      <c r="B35" s="8" t="s">
        <v>408</v>
      </c>
      <c r="C35" s="26" t="s">
        <v>510</v>
      </c>
      <c r="D35" s="4" t="s">
        <v>75</v>
      </c>
      <c r="E35" s="10">
        <v>3000</v>
      </c>
      <c r="F35" s="64">
        <v>45658</v>
      </c>
      <c r="G35" s="64">
        <v>45688</v>
      </c>
      <c r="H35" s="10">
        <v>1</v>
      </c>
      <c r="I35" s="66">
        <v>22021000</v>
      </c>
      <c r="J35" s="67">
        <v>0.93</v>
      </c>
      <c r="K35" s="10" t="s">
        <v>702</v>
      </c>
      <c r="L35" s="69">
        <f t="shared" si="0"/>
        <v>0.97499999999999998</v>
      </c>
      <c r="M35" s="69">
        <v>0.89849999999999997</v>
      </c>
      <c r="N35" s="70">
        <v>0.25</v>
      </c>
      <c r="O35" s="22">
        <f t="shared" si="1"/>
        <v>5119883</v>
      </c>
      <c r="P35" s="22">
        <f t="shared" si="4"/>
        <v>20479530</v>
      </c>
      <c r="Q35" s="25">
        <f t="shared" si="2"/>
        <v>15359647</v>
      </c>
    </row>
    <row r="36" spans="1:18" hidden="1">
      <c r="A36" s="10">
        <f t="shared" si="3"/>
        <v>34</v>
      </c>
      <c r="B36" s="8" t="s">
        <v>408</v>
      </c>
      <c r="C36" s="26" t="s">
        <v>76</v>
      </c>
      <c r="D36" s="4" t="s">
        <v>77</v>
      </c>
      <c r="E36" s="10">
        <v>3000</v>
      </c>
      <c r="F36" s="64">
        <v>45658</v>
      </c>
      <c r="G36" s="64">
        <v>45688</v>
      </c>
      <c r="H36" s="10">
        <v>1</v>
      </c>
      <c r="I36" s="66">
        <v>22021000</v>
      </c>
      <c r="J36" s="67">
        <v>0.93</v>
      </c>
      <c r="K36" s="10" t="s">
        <v>703</v>
      </c>
      <c r="L36" s="69">
        <f t="shared" si="0"/>
        <v>0.97499999999999998</v>
      </c>
      <c r="M36" s="69">
        <v>0.92490000000000006</v>
      </c>
      <c r="N36" s="70">
        <v>0.25</v>
      </c>
      <c r="O36" s="22">
        <f t="shared" si="1"/>
        <v>5119883</v>
      </c>
      <c r="P36" s="22">
        <f t="shared" si="4"/>
        <v>20479530</v>
      </c>
      <c r="Q36" s="25">
        <f t="shared" si="2"/>
        <v>15359647</v>
      </c>
      <c r="R36" s="18">
        <v>45714</v>
      </c>
    </row>
    <row r="37" spans="1:18" hidden="1">
      <c r="A37" s="10">
        <f t="shared" si="3"/>
        <v>35</v>
      </c>
      <c r="B37" s="8" t="s">
        <v>408</v>
      </c>
      <c r="C37" s="26" t="s">
        <v>78</v>
      </c>
      <c r="D37" s="4" t="s">
        <v>79</v>
      </c>
      <c r="E37" s="10">
        <v>4500</v>
      </c>
      <c r="F37" s="64">
        <v>45658</v>
      </c>
      <c r="G37" s="64">
        <v>45688</v>
      </c>
      <c r="H37" s="10">
        <v>1</v>
      </c>
      <c r="I37" s="66">
        <v>22021000</v>
      </c>
      <c r="J37" s="67">
        <v>0.93</v>
      </c>
      <c r="K37" s="10" t="s">
        <v>701</v>
      </c>
      <c r="L37" s="69">
        <f t="shared" si="0"/>
        <v>0.99</v>
      </c>
      <c r="M37" s="69">
        <v>0.99590000000000001</v>
      </c>
      <c r="N37" s="70">
        <v>0</v>
      </c>
      <c r="O37" s="22">
        <f t="shared" si="1"/>
        <v>0</v>
      </c>
      <c r="P37" s="22">
        <f t="shared" si="4"/>
        <v>20479530</v>
      </c>
      <c r="Q37" s="25">
        <f t="shared" si="2"/>
        <v>20479530</v>
      </c>
    </row>
    <row r="38" spans="1:18" hidden="1">
      <c r="A38" s="10">
        <f t="shared" si="3"/>
        <v>36</v>
      </c>
      <c r="B38" s="8" t="s">
        <v>408</v>
      </c>
      <c r="C38" s="26" t="s">
        <v>80</v>
      </c>
      <c r="D38" s="4" t="s">
        <v>81</v>
      </c>
      <c r="E38" s="10">
        <v>1500</v>
      </c>
      <c r="F38" s="64">
        <v>45658</v>
      </c>
      <c r="G38" s="64">
        <v>45688</v>
      </c>
      <c r="H38" s="10">
        <v>1</v>
      </c>
      <c r="I38" s="66">
        <v>10615000</v>
      </c>
      <c r="J38" s="67">
        <v>0.93</v>
      </c>
      <c r="K38" s="10" t="s">
        <v>702</v>
      </c>
      <c r="L38" s="69">
        <f t="shared" si="0"/>
        <v>0.97499999999999998</v>
      </c>
      <c r="M38" s="69">
        <v>0.89670000000000005</v>
      </c>
      <c r="N38" s="70">
        <v>0.25</v>
      </c>
      <c r="O38" s="22">
        <f t="shared" si="1"/>
        <v>2467988</v>
      </c>
      <c r="P38" s="22">
        <f t="shared" si="4"/>
        <v>9871950</v>
      </c>
      <c r="Q38" s="25">
        <f t="shared" si="2"/>
        <v>7403962</v>
      </c>
    </row>
    <row r="39" spans="1:18" hidden="1">
      <c r="A39" s="10">
        <f t="shared" si="3"/>
        <v>37</v>
      </c>
      <c r="B39" s="8" t="s">
        <v>408</v>
      </c>
      <c r="C39" s="26" t="s">
        <v>82</v>
      </c>
      <c r="D39" s="4" t="s">
        <v>83</v>
      </c>
      <c r="E39" s="10">
        <v>6000</v>
      </c>
      <c r="F39" s="64">
        <v>45658</v>
      </c>
      <c r="G39" s="64">
        <v>45688</v>
      </c>
      <c r="H39" s="10">
        <v>1</v>
      </c>
      <c r="I39" s="66">
        <v>33031500</v>
      </c>
      <c r="J39" s="67">
        <v>0.93</v>
      </c>
      <c r="K39" s="10" t="s">
        <v>701</v>
      </c>
      <c r="L39" s="69">
        <f t="shared" si="0"/>
        <v>0.99</v>
      </c>
      <c r="M39" s="69">
        <v>0.98329999999999995</v>
      </c>
      <c r="N39" s="70">
        <v>0.1</v>
      </c>
      <c r="O39" s="22">
        <f t="shared" si="1"/>
        <v>3071930</v>
      </c>
      <c r="P39" s="22">
        <f t="shared" si="4"/>
        <v>30719295</v>
      </c>
      <c r="Q39" s="25">
        <f t="shared" si="2"/>
        <v>27647365</v>
      </c>
    </row>
    <row r="40" spans="1:18" hidden="1">
      <c r="A40" s="10">
        <f t="shared" si="3"/>
        <v>38</v>
      </c>
      <c r="B40" s="8" t="s">
        <v>408</v>
      </c>
      <c r="C40" s="26" t="s">
        <v>84</v>
      </c>
      <c r="D40" s="4" t="s">
        <v>85</v>
      </c>
      <c r="E40" s="10">
        <v>3000</v>
      </c>
      <c r="F40" s="64">
        <v>45658</v>
      </c>
      <c r="G40" s="64">
        <v>45688</v>
      </c>
      <c r="H40" s="10">
        <v>1</v>
      </c>
      <c r="I40" s="66">
        <v>22021000</v>
      </c>
      <c r="J40" s="67">
        <v>0.93</v>
      </c>
      <c r="K40" s="10" t="s">
        <v>703</v>
      </c>
      <c r="L40" s="69">
        <f t="shared" si="0"/>
        <v>0.97499999999999998</v>
      </c>
      <c r="M40" s="69">
        <v>0.94230000000000003</v>
      </c>
      <c r="N40" s="70">
        <v>0.25</v>
      </c>
      <c r="O40" s="22">
        <f t="shared" si="1"/>
        <v>5119883</v>
      </c>
      <c r="P40" s="22">
        <f t="shared" si="4"/>
        <v>20479530</v>
      </c>
      <c r="Q40" s="25">
        <f t="shared" si="2"/>
        <v>15359647</v>
      </c>
    </row>
    <row r="41" spans="1:18" hidden="1">
      <c r="A41" s="10">
        <f t="shared" si="3"/>
        <v>39</v>
      </c>
      <c r="B41" s="8" t="s">
        <v>408</v>
      </c>
      <c r="C41" s="26" t="s">
        <v>86</v>
      </c>
      <c r="D41" s="4" t="s">
        <v>87</v>
      </c>
      <c r="E41" s="10">
        <v>3000</v>
      </c>
      <c r="F41" s="64">
        <v>45658</v>
      </c>
      <c r="G41" s="64">
        <v>45688</v>
      </c>
      <c r="H41" s="10">
        <v>1</v>
      </c>
      <c r="I41" s="66">
        <v>22021000</v>
      </c>
      <c r="J41" s="67">
        <v>0.93</v>
      </c>
      <c r="K41" s="10" t="s">
        <v>702</v>
      </c>
      <c r="L41" s="69">
        <f t="shared" si="0"/>
        <v>0.97499999999999998</v>
      </c>
      <c r="M41" s="69">
        <v>0.73599999999999999</v>
      </c>
      <c r="N41" s="70">
        <v>0.25</v>
      </c>
      <c r="O41" s="22">
        <f t="shared" si="1"/>
        <v>5119883</v>
      </c>
      <c r="P41" s="22">
        <f t="shared" si="4"/>
        <v>20479530</v>
      </c>
      <c r="Q41" s="25">
        <f t="shared" si="2"/>
        <v>15359647</v>
      </c>
    </row>
    <row r="42" spans="1:18" hidden="1">
      <c r="A42" s="10">
        <f t="shared" si="3"/>
        <v>40</v>
      </c>
      <c r="B42" s="8" t="s">
        <v>408</v>
      </c>
      <c r="C42" s="26" t="s">
        <v>88</v>
      </c>
      <c r="D42" s="4" t="s">
        <v>89</v>
      </c>
      <c r="E42" s="10">
        <v>3000</v>
      </c>
      <c r="F42" s="64">
        <v>45658</v>
      </c>
      <c r="G42" s="64">
        <v>45688</v>
      </c>
      <c r="H42" s="10">
        <v>1</v>
      </c>
      <c r="I42" s="66">
        <v>22021000</v>
      </c>
      <c r="J42" s="67">
        <v>0.93</v>
      </c>
      <c r="K42" s="10" t="s">
        <v>703</v>
      </c>
      <c r="L42" s="69">
        <f t="shared" si="0"/>
        <v>0.97499999999999998</v>
      </c>
      <c r="M42" s="69">
        <v>0.97060000000000002</v>
      </c>
      <c r="N42" s="70">
        <v>0.05</v>
      </c>
      <c r="O42" s="22">
        <f t="shared" si="1"/>
        <v>1023977</v>
      </c>
      <c r="P42" s="22">
        <f t="shared" si="4"/>
        <v>20479530</v>
      </c>
      <c r="Q42" s="25">
        <f t="shared" si="2"/>
        <v>19455553</v>
      </c>
      <c r="R42" s="18">
        <v>45677</v>
      </c>
    </row>
    <row r="43" spans="1:18" hidden="1">
      <c r="A43" s="10">
        <f t="shared" si="3"/>
        <v>41</v>
      </c>
      <c r="B43" s="8" t="s">
        <v>408</v>
      </c>
      <c r="C43" s="26" t="s">
        <v>90</v>
      </c>
      <c r="D43" s="4" t="s">
        <v>91</v>
      </c>
      <c r="E43" s="10">
        <v>3000</v>
      </c>
      <c r="F43" s="64">
        <v>45658</v>
      </c>
      <c r="G43" s="64">
        <v>45688</v>
      </c>
      <c r="H43" s="10">
        <v>1</v>
      </c>
      <c r="I43" s="66">
        <v>22021000</v>
      </c>
      <c r="J43" s="67">
        <v>0.93</v>
      </c>
      <c r="K43" s="10" t="s">
        <v>703</v>
      </c>
      <c r="L43" s="69">
        <f t="shared" si="0"/>
        <v>0.97499999999999998</v>
      </c>
      <c r="M43" s="69">
        <v>0.98080000000000001</v>
      </c>
      <c r="N43" s="70">
        <v>0</v>
      </c>
      <c r="O43" s="22">
        <f t="shared" si="1"/>
        <v>0</v>
      </c>
      <c r="P43" s="22">
        <f t="shared" si="4"/>
        <v>20479530</v>
      </c>
      <c r="Q43" s="25">
        <f t="shared" si="2"/>
        <v>20479530</v>
      </c>
    </row>
    <row r="44" spans="1:18" hidden="1">
      <c r="A44" s="10">
        <f t="shared" si="3"/>
        <v>42</v>
      </c>
      <c r="B44" s="8" t="s">
        <v>409</v>
      </c>
      <c r="C44" s="26" t="s">
        <v>92</v>
      </c>
      <c r="D44" s="4" t="s">
        <v>93</v>
      </c>
      <c r="E44" s="10">
        <v>1500</v>
      </c>
      <c r="F44" s="64">
        <v>45658</v>
      </c>
      <c r="G44" s="64">
        <v>45688</v>
      </c>
      <c r="H44" s="10">
        <v>1</v>
      </c>
      <c r="I44" s="66">
        <v>9274000</v>
      </c>
      <c r="J44" s="67">
        <v>0.93</v>
      </c>
      <c r="K44" s="10" t="s">
        <v>702</v>
      </c>
      <c r="L44" s="69">
        <f t="shared" si="0"/>
        <v>0.97499999999999998</v>
      </c>
      <c r="M44" s="69">
        <v>1</v>
      </c>
      <c r="N44" s="70">
        <v>0</v>
      </c>
      <c r="O44" s="22">
        <f t="shared" si="1"/>
        <v>0</v>
      </c>
      <c r="P44" s="22">
        <f t="shared" si="4"/>
        <v>8624820</v>
      </c>
      <c r="Q44" s="25">
        <f t="shared" si="2"/>
        <v>8624820</v>
      </c>
    </row>
    <row r="45" spans="1:18" hidden="1">
      <c r="A45" s="10">
        <f t="shared" si="3"/>
        <v>43</v>
      </c>
      <c r="B45" s="8" t="s">
        <v>409</v>
      </c>
      <c r="C45" s="26" t="s">
        <v>94</v>
      </c>
      <c r="D45" s="4" t="s">
        <v>95</v>
      </c>
      <c r="E45" s="10">
        <v>3000</v>
      </c>
      <c r="F45" s="64">
        <v>45658</v>
      </c>
      <c r="G45" s="64">
        <v>45688</v>
      </c>
      <c r="H45" s="10">
        <v>1</v>
      </c>
      <c r="I45" s="66">
        <v>22021000</v>
      </c>
      <c r="J45" s="67">
        <v>0.93</v>
      </c>
      <c r="K45" s="10" t="s">
        <v>701</v>
      </c>
      <c r="L45" s="69">
        <f t="shared" si="0"/>
        <v>0.99</v>
      </c>
      <c r="M45" s="69">
        <v>0.99080000000000001</v>
      </c>
      <c r="N45" s="70">
        <v>0</v>
      </c>
      <c r="O45" s="22">
        <f t="shared" si="1"/>
        <v>0</v>
      </c>
      <c r="P45" s="22">
        <f t="shared" si="4"/>
        <v>20479530</v>
      </c>
      <c r="Q45" s="25">
        <f t="shared" si="2"/>
        <v>20479530</v>
      </c>
    </row>
    <row r="46" spans="1:18" hidden="1">
      <c r="A46" s="10">
        <f t="shared" si="3"/>
        <v>44</v>
      </c>
      <c r="B46" s="8" t="s">
        <v>409</v>
      </c>
      <c r="C46" s="26" t="s">
        <v>96</v>
      </c>
      <c r="D46" s="4" t="s">
        <v>97</v>
      </c>
      <c r="E46" s="10">
        <v>3000</v>
      </c>
      <c r="F46" s="64">
        <v>45658</v>
      </c>
      <c r="G46" s="64">
        <v>45688</v>
      </c>
      <c r="H46" s="10">
        <v>1</v>
      </c>
      <c r="I46" s="66">
        <v>22021000</v>
      </c>
      <c r="J46" s="67">
        <v>0.93</v>
      </c>
      <c r="K46" s="10" t="s">
        <v>701</v>
      </c>
      <c r="L46" s="69">
        <f t="shared" si="0"/>
        <v>0.99</v>
      </c>
      <c r="M46" s="69">
        <v>0.99509999999999998</v>
      </c>
      <c r="N46" s="70">
        <v>0</v>
      </c>
      <c r="O46" s="22">
        <f t="shared" si="1"/>
        <v>0</v>
      </c>
      <c r="P46" s="22">
        <f t="shared" si="4"/>
        <v>20479530</v>
      </c>
      <c r="Q46" s="25">
        <f t="shared" si="2"/>
        <v>20479530</v>
      </c>
    </row>
    <row r="47" spans="1:18" hidden="1">
      <c r="A47" s="10">
        <f t="shared" si="3"/>
        <v>45</v>
      </c>
      <c r="B47" s="8" t="s">
        <v>409</v>
      </c>
      <c r="C47" s="26" t="s">
        <v>98</v>
      </c>
      <c r="D47" s="4" t="s">
        <v>99</v>
      </c>
      <c r="E47" s="10">
        <v>6000</v>
      </c>
      <c r="F47" s="64">
        <v>45658</v>
      </c>
      <c r="G47" s="64">
        <v>45688</v>
      </c>
      <c r="H47" s="10">
        <v>1</v>
      </c>
      <c r="I47" s="66">
        <v>33031500</v>
      </c>
      <c r="J47" s="67">
        <v>0.93</v>
      </c>
      <c r="K47" s="10" t="s">
        <v>701</v>
      </c>
      <c r="L47" s="69">
        <f t="shared" si="0"/>
        <v>0.99</v>
      </c>
      <c r="M47" s="69">
        <v>0.98770000000000002</v>
      </c>
      <c r="N47" s="70">
        <v>0.05</v>
      </c>
      <c r="O47" s="22">
        <f t="shared" si="1"/>
        <v>1535965</v>
      </c>
      <c r="P47" s="22">
        <f t="shared" si="4"/>
        <v>30719295</v>
      </c>
      <c r="Q47" s="25">
        <f t="shared" si="2"/>
        <v>29183330</v>
      </c>
    </row>
    <row r="48" spans="1:18" hidden="1">
      <c r="A48" s="10">
        <f t="shared" si="3"/>
        <v>46</v>
      </c>
      <c r="B48" s="8" t="s">
        <v>409</v>
      </c>
      <c r="C48" s="26" t="s">
        <v>100</v>
      </c>
      <c r="D48" s="4" t="s">
        <v>101</v>
      </c>
      <c r="E48" s="10">
        <v>3000</v>
      </c>
      <c r="F48" s="64">
        <v>45658</v>
      </c>
      <c r="G48" s="64">
        <v>45688</v>
      </c>
      <c r="H48" s="10">
        <v>1</v>
      </c>
      <c r="I48" s="66">
        <v>22021000</v>
      </c>
      <c r="J48" s="67">
        <v>0.93</v>
      </c>
      <c r="K48" s="10" t="s">
        <v>701</v>
      </c>
      <c r="L48" s="69">
        <f t="shared" si="0"/>
        <v>0.99</v>
      </c>
      <c r="M48" s="69">
        <v>0.94750000000000001</v>
      </c>
      <c r="N48" s="70">
        <v>0.25</v>
      </c>
      <c r="O48" s="22">
        <f t="shared" si="1"/>
        <v>5119883</v>
      </c>
      <c r="P48" s="22">
        <f t="shared" si="4"/>
        <v>20479530</v>
      </c>
      <c r="Q48" s="25">
        <f t="shared" si="2"/>
        <v>15359647</v>
      </c>
    </row>
    <row r="49" spans="1:18" hidden="1">
      <c r="A49" s="10">
        <f t="shared" si="3"/>
        <v>47</v>
      </c>
      <c r="B49" s="8" t="s">
        <v>409</v>
      </c>
      <c r="C49" s="26" t="s">
        <v>102</v>
      </c>
      <c r="D49" s="4" t="s">
        <v>103</v>
      </c>
      <c r="E49" s="10">
        <v>3000</v>
      </c>
      <c r="F49" s="64">
        <v>45658</v>
      </c>
      <c r="G49" s="64">
        <v>45688</v>
      </c>
      <c r="H49" s="10">
        <v>1</v>
      </c>
      <c r="I49" s="66">
        <v>22021000</v>
      </c>
      <c r="J49" s="67">
        <v>0.93</v>
      </c>
      <c r="K49" s="10" t="s">
        <v>702</v>
      </c>
      <c r="L49" s="69">
        <f t="shared" si="0"/>
        <v>0.97499999999999998</v>
      </c>
      <c r="M49" s="69">
        <v>1</v>
      </c>
      <c r="N49" s="70">
        <v>0</v>
      </c>
      <c r="O49" s="22">
        <f t="shared" si="1"/>
        <v>0</v>
      </c>
      <c r="P49" s="22">
        <f t="shared" si="4"/>
        <v>20479530</v>
      </c>
      <c r="Q49" s="25">
        <f t="shared" si="2"/>
        <v>20479530</v>
      </c>
    </row>
    <row r="50" spans="1:18" hidden="1">
      <c r="A50" s="10">
        <f t="shared" si="3"/>
        <v>48</v>
      </c>
      <c r="B50" s="9" t="s">
        <v>409</v>
      </c>
      <c r="C50" s="26" t="s">
        <v>104</v>
      </c>
      <c r="D50" s="4" t="s">
        <v>105</v>
      </c>
      <c r="E50" s="10">
        <v>3000</v>
      </c>
      <c r="F50" s="64">
        <v>45658</v>
      </c>
      <c r="G50" s="64">
        <v>45688</v>
      </c>
      <c r="H50" s="10">
        <v>1</v>
      </c>
      <c r="I50" s="66">
        <v>22021000</v>
      </c>
      <c r="J50" s="67">
        <v>0.93</v>
      </c>
      <c r="K50" s="10" t="s">
        <v>701</v>
      </c>
      <c r="L50" s="69">
        <f t="shared" si="0"/>
        <v>0.99</v>
      </c>
      <c r="M50" s="69">
        <v>0.97519999999999996</v>
      </c>
      <c r="N50" s="70">
        <v>0.15</v>
      </c>
      <c r="O50" s="22">
        <f t="shared" si="1"/>
        <v>3071930</v>
      </c>
      <c r="P50" s="22">
        <f t="shared" si="4"/>
        <v>20479530</v>
      </c>
      <c r="Q50" s="25">
        <f t="shared" si="2"/>
        <v>17407600</v>
      </c>
    </row>
    <row r="51" spans="1:18" hidden="1">
      <c r="A51" s="10">
        <f t="shared" si="3"/>
        <v>49</v>
      </c>
      <c r="B51" s="8" t="s">
        <v>410</v>
      </c>
      <c r="C51" s="2" t="s">
        <v>106</v>
      </c>
      <c r="D51" s="3" t="s">
        <v>107</v>
      </c>
      <c r="E51" s="10">
        <v>4500</v>
      </c>
      <c r="F51" s="64">
        <v>45658</v>
      </c>
      <c r="G51" s="64">
        <v>45688</v>
      </c>
      <c r="H51" s="10">
        <v>1</v>
      </c>
      <c r="I51" s="22">
        <v>31167550</v>
      </c>
      <c r="J51" s="67">
        <v>0.93</v>
      </c>
      <c r="K51" s="10" t="s">
        <v>702</v>
      </c>
      <c r="L51" s="69">
        <f t="shared" si="0"/>
        <v>0.97499999999999998</v>
      </c>
      <c r="M51" s="69">
        <v>1</v>
      </c>
      <c r="N51" s="70">
        <v>0</v>
      </c>
      <c r="O51" s="22">
        <f t="shared" ref="O51:O67" si="5">ROUND((I51*J51)*N51,0)</f>
        <v>0</v>
      </c>
      <c r="P51" s="22">
        <f t="shared" ref="P51:P67" si="6">ROUND(I51*J51,0)</f>
        <v>28985822</v>
      </c>
      <c r="Q51" s="25">
        <f t="shared" si="2"/>
        <v>28985822</v>
      </c>
    </row>
    <row r="52" spans="1:18" hidden="1">
      <c r="A52" s="10">
        <f t="shared" si="3"/>
        <v>50</v>
      </c>
      <c r="B52" s="8" t="s">
        <v>410</v>
      </c>
      <c r="C52" s="2" t="s">
        <v>108</v>
      </c>
      <c r="D52" s="3" t="s">
        <v>109</v>
      </c>
      <c r="E52" s="10">
        <v>6000</v>
      </c>
      <c r="F52" s="64">
        <v>45658</v>
      </c>
      <c r="G52" s="64">
        <v>45688</v>
      </c>
      <c r="H52" s="10">
        <v>1</v>
      </c>
      <c r="I52" s="22">
        <v>38067700</v>
      </c>
      <c r="J52" s="67">
        <v>0.93</v>
      </c>
      <c r="K52" s="10" t="s">
        <v>701</v>
      </c>
      <c r="L52" s="69">
        <f t="shared" si="0"/>
        <v>0.99</v>
      </c>
      <c r="M52" s="69">
        <v>0.74719999999999998</v>
      </c>
      <c r="N52" s="70">
        <v>0.25</v>
      </c>
      <c r="O52" s="22">
        <f t="shared" si="5"/>
        <v>8850740</v>
      </c>
      <c r="P52" s="22">
        <f t="shared" si="6"/>
        <v>35402961</v>
      </c>
      <c r="Q52" s="25">
        <f t="shared" si="2"/>
        <v>26552221</v>
      </c>
    </row>
    <row r="53" spans="1:18" hidden="1">
      <c r="A53" s="10">
        <f t="shared" si="3"/>
        <v>51</v>
      </c>
      <c r="B53" s="8" t="s">
        <v>410</v>
      </c>
      <c r="C53" s="2" t="s">
        <v>110</v>
      </c>
      <c r="D53" s="3" t="s">
        <v>111</v>
      </c>
      <c r="E53" s="10">
        <v>4500</v>
      </c>
      <c r="F53" s="64">
        <v>45658</v>
      </c>
      <c r="G53" s="64">
        <v>45688</v>
      </c>
      <c r="H53" s="10">
        <v>1</v>
      </c>
      <c r="I53" s="22">
        <v>31167550</v>
      </c>
      <c r="J53" s="67">
        <v>0.93</v>
      </c>
      <c r="K53" s="10" t="s">
        <v>701</v>
      </c>
      <c r="L53" s="69">
        <f t="shared" si="0"/>
        <v>0.99</v>
      </c>
      <c r="M53" s="69">
        <v>0.88200000000000001</v>
      </c>
      <c r="N53" s="70">
        <v>0.25</v>
      </c>
      <c r="O53" s="22">
        <f t="shared" si="5"/>
        <v>7246455</v>
      </c>
      <c r="P53" s="22">
        <f t="shared" si="6"/>
        <v>28985822</v>
      </c>
      <c r="Q53" s="25">
        <f t="shared" si="2"/>
        <v>21739367</v>
      </c>
    </row>
    <row r="54" spans="1:18" hidden="1">
      <c r="A54" s="10">
        <f t="shared" si="3"/>
        <v>52</v>
      </c>
      <c r="B54" s="8" t="s">
        <v>410</v>
      </c>
      <c r="C54" s="2" t="s">
        <v>112</v>
      </c>
      <c r="D54" s="3" t="s">
        <v>113</v>
      </c>
      <c r="E54" s="10">
        <v>6000</v>
      </c>
      <c r="F54" s="64">
        <v>45658</v>
      </c>
      <c r="G54" s="64">
        <v>45688</v>
      </c>
      <c r="H54" s="10">
        <v>1</v>
      </c>
      <c r="I54" s="22">
        <v>38067700</v>
      </c>
      <c r="J54" s="67">
        <v>0.93</v>
      </c>
      <c r="K54" s="10" t="s">
        <v>703</v>
      </c>
      <c r="L54" s="69">
        <f t="shared" si="0"/>
        <v>0.97499999999999998</v>
      </c>
      <c r="M54" s="69">
        <v>0.97450000000000003</v>
      </c>
      <c r="N54" s="70">
        <v>0.05</v>
      </c>
      <c r="O54" s="22">
        <f t="shared" si="5"/>
        <v>1770148</v>
      </c>
      <c r="P54" s="22">
        <f t="shared" si="6"/>
        <v>35402961</v>
      </c>
      <c r="Q54" s="25">
        <f t="shared" si="2"/>
        <v>33632813</v>
      </c>
    </row>
    <row r="55" spans="1:18" hidden="1">
      <c r="A55" s="10">
        <f t="shared" si="3"/>
        <v>53</v>
      </c>
      <c r="B55" s="8" t="s">
        <v>410</v>
      </c>
      <c r="C55" s="2" t="s">
        <v>114</v>
      </c>
      <c r="D55" s="3" t="s">
        <v>115</v>
      </c>
      <c r="E55" s="10">
        <v>6000</v>
      </c>
      <c r="F55" s="64">
        <v>45658</v>
      </c>
      <c r="G55" s="64">
        <v>45688</v>
      </c>
      <c r="H55" s="10">
        <v>1</v>
      </c>
      <c r="I55" s="22">
        <v>38067700</v>
      </c>
      <c r="J55" s="67">
        <v>0.93</v>
      </c>
      <c r="K55" s="10" t="s">
        <v>701</v>
      </c>
      <c r="L55" s="69">
        <f t="shared" si="0"/>
        <v>0.99</v>
      </c>
      <c r="M55" s="69">
        <v>0.59209999999999996</v>
      </c>
      <c r="N55" s="70">
        <v>0.25</v>
      </c>
      <c r="O55" s="22">
        <f t="shared" si="5"/>
        <v>8850740</v>
      </c>
      <c r="P55" s="22">
        <f t="shared" si="6"/>
        <v>35402961</v>
      </c>
      <c r="Q55" s="25">
        <f t="shared" si="2"/>
        <v>26552221</v>
      </c>
    </row>
    <row r="56" spans="1:18" hidden="1">
      <c r="A56" s="10">
        <f t="shared" si="3"/>
        <v>54</v>
      </c>
      <c r="B56" s="8" t="s">
        <v>410</v>
      </c>
      <c r="C56" s="2" t="s">
        <v>116</v>
      </c>
      <c r="D56" s="3" t="s">
        <v>117</v>
      </c>
      <c r="E56" s="10">
        <v>4500</v>
      </c>
      <c r="F56" s="64">
        <v>45658</v>
      </c>
      <c r="G56" s="64">
        <v>45688</v>
      </c>
      <c r="H56" s="10">
        <v>1</v>
      </c>
      <c r="I56" s="22">
        <v>31167550</v>
      </c>
      <c r="J56" s="67">
        <v>0.93</v>
      </c>
      <c r="K56" s="10" t="s">
        <v>701</v>
      </c>
      <c r="L56" s="69">
        <f t="shared" si="0"/>
        <v>0.99</v>
      </c>
      <c r="M56" s="69">
        <v>0.98109999999999997</v>
      </c>
      <c r="N56" s="70">
        <v>0.1</v>
      </c>
      <c r="O56" s="22">
        <f t="shared" si="5"/>
        <v>2898582</v>
      </c>
      <c r="P56" s="22">
        <f t="shared" si="6"/>
        <v>28985822</v>
      </c>
      <c r="Q56" s="25">
        <f t="shared" si="2"/>
        <v>26087240</v>
      </c>
    </row>
    <row r="57" spans="1:18" hidden="1">
      <c r="A57" s="10">
        <f t="shared" si="3"/>
        <v>55</v>
      </c>
      <c r="B57" s="8" t="s">
        <v>410</v>
      </c>
      <c r="C57" s="2" t="s">
        <v>118</v>
      </c>
      <c r="D57" s="3" t="s">
        <v>119</v>
      </c>
      <c r="E57" s="10">
        <v>4500</v>
      </c>
      <c r="F57" s="64">
        <v>45658</v>
      </c>
      <c r="G57" s="64">
        <v>45688</v>
      </c>
      <c r="H57" s="10">
        <v>1</v>
      </c>
      <c r="I57" s="22">
        <v>31167550</v>
      </c>
      <c r="J57" s="67">
        <v>0.93</v>
      </c>
      <c r="K57" s="10" t="s">
        <v>701</v>
      </c>
      <c r="L57" s="69">
        <f t="shared" si="0"/>
        <v>0.99</v>
      </c>
      <c r="M57" s="69">
        <v>0.9637</v>
      </c>
      <c r="N57" s="70">
        <v>0.25</v>
      </c>
      <c r="O57" s="22">
        <f t="shared" si="5"/>
        <v>7246455</v>
      </c>
      <c r="P57" s="22">
        <f t="shared" si="6"/>
        <v>28985822</v>
      </c>
      <c r="Q57" s="25">
        <f t="shared" si="2"/>
        <v>21739367</v>
      </c>
      <c r="R57" s="18">
        <v>45675</v>
      </c>
    </row>
    <row r="58" spans="1:18" hidden="1">
      <c r="A58" s="10">
        <f t="shared" si="3"/>
        <v>56</v>
      </c>
      <c r="B58" s="8" t="s">
        <v>410</v>
      </c>
      <c r="C58" s="2" t="s">
        <v>120</v>
      </c>
      <c r="D58" s="3" t="s">
        <v>121</v>
      </c>
      <c r="E58" s="10">
        <v>3000</v>
      </c>
      <c r="F58" s="64">
        <v>45658</v>
      </c>
      <c r="G58" s="64">
        <v>45688</v>
      </c>
      <c r="H58" s="10">
        <v>1</v>
      </c>
      <c r="I58" s="22">
        <v>22548250</v>
      </c>
      <c r="J58" s="67">
        <v>0.93</v>
      </c>
      <c r="K58" s="10" t="s">
        <v>701</v>
      </c>
      <c r="L58" s="69">
        <f t="shared" si="0"/>
        <v>0.99</v>
      </c>
      <c r="M58" s="69">
        <v>0.95020000000000004</v>
      </c>
      <c r="N58" s="70">
        <v>0.25</v>
      </c>
      <c r="O58" s="22">
        <f t="shared" si="5"/>
        <v>5242468</v>
      </c>
      <c r="P58" s="22">
        <f t="shared" si="6"/>
        <v>20969873</v>
      </c>
      <c r="Q58" s="25">
        <f t="shared" si="2"/>
        <v>15727405</v>
      </c>
      <c r="R58" s="18">
        <v>45691</v>
      </c>
    </row>
    <row r="59" spans="1:18" hidden="1">
      <c r="A59" s="10">
        <f t="shared" si="3"/>
        <v>57</v>
      </c>
      <c r="B59" s="8" t="s">
        <v>410</v>
      </c>
      <c r="C59" s="2" t="s">
        <v>122</v>
      </c>
      <c r="D59" s="3" t="s">
        <v>123</v>
      </c>
      <c r="E59" s="10">
        <v>6000</v>
      </c>
      <c r="F59" s="64">
        <v>45658</v>
      </c>
      <c r="G59" s="64">
        <v>45688</v>
      </c>
      <c r="H59" s="10">
        <v>1</v>
      </c>
      <c r="I59" s="22">
        <v>38067700</v>
      </c>
      <c r="J59" s="67">
        <v>0.93</v>
      </c>
      <c r="K59" s="10" t="s">
        <v>701</v>
      </c>
      <c r="L59" s="69">
        <f t="shared" si="0"/>
        <v>0.99</v>
      </c>
      <c r="M59" s="69">
        <v>0.99570000000000003</v>
      </c>
      <c r="N59" s="70">
        <v>0</v>
      </c>
      <c r="O59" s="22">
        <f t="shared" si="5"/>
        <v>0</v>
      </c>
      <c r="P59" s="22">
        <f t="shared" si="6"/>
        <v>35402961</v>
      </c>
      <c r="Q59" s="25">
        <f t="shared" si="2"/>
        <v>35402961</v>
      </c>
    </row>
    <row r="60" spans="1:18" hidden="1">
      <c r="A60" s="10">
        <f t="shared" si="3"/>
        <v>58</v>
      </c>
      <c r="B60" s="8" t="s">
        <v>410</v>
      </c>
      <c r="C60" s="2" t="s">
        <v>124</v>
      </c>
      <c r="D60" s="3" t="s">
        <v>125</v>
      </c>
      <c r="E60" s="10">
        <v>4500</v>
      </c>
      <c r="F60" s="64">
        <v>45658</v>
      </c>
      <c r="G60" s="64">
        <v>45688</v>
      </c>
      <c r="H60" s="10">
        <v>1</v>
      </c>
      <c r="I60" s="22">
        <v>31167550</v>
      </c>
      <c r="J60" s="67">
        <v>0.93</v>
      </c>
      <c r="K60" s="10" t="s">
        <v>704</v>
      </c>
      <c r="L60" s="69">
        <f t="shared" si="0"/>
        <v>0.99399999999999999</v>
      </c>
      <c r="M60" s="69">
        <v>0.97989999999999999</v>
      </c>
      <c r="N60" s="70">
        <v>0.15</v>
      </c>
      <c r="O60" s="22">
        <f t="shared" si="5"/>
        <v>4347873</v>
      </c>
      <c r="P60" s="22">
        <f t="shared" si="6"/>
        <v>28985822</v>
      </c>
      <c r="Q60" s="25">
        <f t="shared" si="2"/>
        <v>24637949</v>
      </c>
      <c r="R60" s="18">
        <v>45697</v>
      </c>
    </row>
    <row r="61" spans="1:18" hidden="1">
      <c r="A61" s="10">
        <f t="shared" si="3"/>
        <v>59</v>
      </c>
      <c r="B61" s="8" t="s">
        <v>410</v>
      </c>
      <c r="C61" s="2" t="s">
        <v>126</v>
      </c>
      <c r="D61" s="3" t="s">
        <v>127</v>
      </c>
      <c r="E61" s="10">
        <v>4500</v>
      </c>
      <c r="F61" s="64">
        <v>45658</v>
      </c>
      <c r="G61" s="64">
        <v>45688</v>
      </c>
      <c r="H61" s="10">
        <v>1</v>
      </c>
      <c r="I61" s="22">
        <v>31167550</v>
      </c>
      <c r="J61" s="67">
        <v>0.93</v>
      </c>
      <c r="K61" s="10" t="s">
        <v>703</v>
      </c>
      <c r="L61" s="69">
        <f t="shared" si="0"/>
        <v>0.97499999999999998</v>
      </c>
      <c r="M61" s="69">
        <v>0.73360000000000003</v>
      </c>
      <c r="N61" s="70">
        <v>0.25</v>
      </c>
      <c r="O61" s="22">
        <f t="shared" si="5"/>
        <v>7246455</v>
      </c>
      <c r="P61" s="22">
        <f t="shared" si="6"/>
        <v>28985822</v>
      </c>
      <c r="Q61" s="25">
        <f t="shared" si="2"/>
        <v>21739367</v>
      </c>
    </row>
    <row r="62" spans="1:18" hidden="1">
      <c r="A62" s="10">
        <f t="shared" si="3"/>
        <v>60</v>
      </c>
      <c r="B62" s="8" t="s">
        <v>410</v>
      </c>
      <c r="C62" s="2" t="s">
        <v>128</v>
      </c>
      <c r="D62" s="3" t="s">
        <v>129</v>
      </c>
      <c r="E62" s="10">
        <v>6000</v>
      </c>
      <c r="F62" s="64">
        <v>45658</v>
      </c>
      <c r="G62" s="64">
        <v>45688</v>
      </c>
      <c r="H62" s="10">
        <v>1</v>
      </c>
      <c r="I62" s="22">
        <v>38067700</v>
      </c>
      <c r="J62" s="67">
        <v>0.93</v>
      </c>
      <c r="K62" s="10" t="s">
        <v>704</v>
      </c>
      <c r="L62" s="69">
        <f t="shared" si="0"/>
        <v>0.99399999999999999</v>
      </c>
      <c r="M62" s="69">
        <v>0.9466</v>
      </c>
      <c r="N62" s="70">
        <v>0.25</v>
      </c>
      <c r="O62" s="22">
        <f t="shared" si="5"/>
        <v>8850740</v>
      </c>
      <c r="P62" s="22">
        <f t="shared" si="6"/>
        <v>35402961</v>
      </c>
      <c r="Q62" s="25">
        <f t="shared" si="2"/>
        <v>26552221</v>
      </c>
      <c r="R62" s="18">
        <v>45674</v>
      </c>
    </row>
    <row r="63" spans="1:18" hidden="1">
      <c r="A63" s="10">
        <f t="shared" si="3"/>
        <v>61</v>
      </c>
      <c r="B63" s="8" t="s">
        <v>410</v>
      </c>
      <c r="C63" s="2" t="s">
        <v>130</v>
      </c>
      <c r="D63" s="3" t="s">
        <v>131</v>
      </c>
      <c r="E63" s="10">
        <v>6000</v>
      </c>
      <c r="F63" s="64">
        <v>45658</v>
      </c>
      <c r="G63" s="64">
        <v>45688</v>
      </c>
      <c r="H63" s="10">
        <v>1</v>
      </c>
      <c r="I63" s="22">
        <v>38067700</v>
      </c>
      <c r="J63" s="67">
        <v>0.93</v>
      </c>
      <c r="K63" s="10" t="s">
        <v>703</v>
      </c>
      <c r="L63" s="69">
        <f t="shared" si="0"/>
        <v>0.97499999999999998</v>
      </c>
      <c r="M63" s="69">
        <v>0.90329999999999999</v>
      </c>
      <c r="N63" s="70">
        <v>0.25</v>
      </c>
      <c r="O63" s="22">
        <f t="shared" si="5"/>
        <v>8850740</v>
      </c>
      <c r="P63" s="22">
        <f t="shared" si="6"/>
        <v>35402961</v>
      </c>
      <c r="Q63" s="25">
        <f t="shared" si="2"/>
        <v>26552221</v>
      </c>
    </row>
    <row r="64" spans="1:18" ht="28.8" hidden="1">
      <c r="A64" s="10">
        <f t="shared" si="3"/>
        <v>62</v>
      </c>
      <c r="B64" s="8" t="s">
        <v>410</v>
      </c>
      <c r="C64" s="2" t="s">
        <v>132</v>
      </c>
      <c r="D64" s="3" t="s">
        <v>133</v>
      </c>
      <c r="E64" s="10">
        <v>4500</v>
      </c>
      <c r="F64" s="64">
        <v>45658</v>
      </c>
      <c r="G64" s="64">
        <v>45688</v>
      </c>
      <c r="H64" s="10">
        <v>1</v>
      </c>
      <c r="I64" s="22">
        <v>31167550</v>
      </c>
      <c r="J64" s="67">
        <v>0.93</v>
      </c>
      <c r="K64" s="10" t="s">
        <v>703</v>
      </c>
      <c r="L64" s="69">
        <f t="shared" si="0"/>
        <v>0.97499999999999998</v>
      </c>
      <c r="M64" s="69">
        <v>0.86019999999999996</v>
      </c>
      <c r="N64" s="70">
        <v>0.25</v>
      </c>
      <c r="O64" s="22">
        <f t="shared" si="5"/>
        <v>7246455</v>
      </c>
      <c r="P64" s="22">
        <f t="shared" si="6"/>
        <v>28985822</v>
      </c>
      <c r="Q64" s="25">
        <f t="shared" si="2"/>
        <v>21739367</v>
      </c>
    </row>
    <row r="65" spans="1:18" hidden="1">
      <c r="A65" s="10">
        <f t="shared" si="3"/>
        <v>63</v>
      </c>
      <c r="B65" s="8" t="s">
        <v>410</v>
      </c>
      <c r="C65" s="2" t="s">
        <v>134</v>
      </c>
      <c r="D65" s="3" t="s">
        <v>135</v>
      </c>
      <c r="E65" s="10">
        <v>7500</v>
      </c>
      <c r="F65" s="64">
        <v>45658</v>
      </c>
      <c r="G65" s="64">
        <v>45688</v>
      </c>
      <c r="H65" s="10">
        <v>1</v>
      </c>
      <c r="I65" s="22">
        <v>56601550</v>
      </c>
      <c r="J65" s="67">
        <v>0.93</v>
      </c>
      <c r="K65" s="10" t="s">
        <v>704</v>
      </c>
      <c r="L65" s="69">
        <f t="shared" si="0"/>
        <v>0.99399999999999999</v>
      </c>
      <c r="M65" s="69">
        <v>0.99239999999999995</v>
      </c>
      <c r="N65" s="70">
        <v>0.05</v>
      </c>
      <c r="O65" s="22">
        <f t="shared" si="5"/>
        <v>2631972</v>
      </c>
      <c r="P65" s="22">
        <f t="shared" si="6"/>
        <v>52639442</v>
      </c>
      <c r="Q65" s="25">
        <f t="shared" si="2"/>
        <v>50007470</v>
      </c>
      <c r="R65" s="18">
        <v>45752</v>
      </c>
    </row>
    <row r="66" spans="1:18" hidden="1">
      <c r="A66" s="10">
        <f t="shared" si="3"/>
        <v>64</v>
      </c>
      <c r="B66" s="8" t="s">
        <v>410</v>
      </c>
      <c r="C66" s="2" t="s">
        <v>136</v>
      </c>
      <c r="D66" s="3" t="s">
        <v>137</v>
      </c>
      <c r="E66" s="10">
        <v>3000</v>
      </c>
      <c r="F66" s="64">
        <v>45658</v>
      </c>
      <c r="G66" s="64">
        <v>45688</v>
      </c>
      <c r="H66" s="10">
        <v>1</v>
      </c>
      <c r="I66" s="22">
        <v>22548250</v>
      </c>
      <c r="J66" s="67">
        <v>0.93</v>
      </c>
      <c r="K66" s="10" t="s">
        <v>702</v>
      </c>
      <c r="L66" s="69">
        <f t="shared" si="0"/>
        <v>0.97499999999999998</v>
      </c>
      <c r="M66" s="69">
        <v>0.97750000000000004</v>
      </c>
      <c r="N66" s="70">
        <v>0</v>
      </c>
      <c r="O66" s="22">
        <f t="shared" si="5"/>
        <v>0</v>
      </c>
      <c r="P66" s="22">
        <f t="shared" si="6"/>
        <v>20969873</v>
      </c>
      <c r="Q66" s="25">
        <f t="shared" si="2"/>
        <v>20969873</v>
      </c>
    </row>
    <row r="67" spans="1:18" hidden="1">
      <c r="A67" s="10">
        <f t="shared" si="3"/>
        <v>65</v>
      </c>
      <c r="B67" s="8" t="s">
        <v>410</v>
      </c>
      <c r="C67" s="2" t="s">
        <v>138</v>
      </c>
      <c r="D67" s="3" t="s">
        <v>139</v>
      </c>
      <c r="E67" s="10">
        <v>3000</v>
      </c>
      <c r="F67" s="64">
        <v>45658</v>
      </c>
      <c r="G67" s="64">
        <v>45688</v>
      </c>
      <c r="H67" s="10">
        <v>1</v>
      </c>
      <c r="I67" s="22">
        <v>22548250</v>
      </c>
      <c r="J67" s="67">
        <v>0.93</v>
      </c>
      <c r="K67" s="10" t="s">
        <v>702</v>
      </c>
      <c r="L67" s="69">
        <f t="shared" si="0"/>
        <v>0.97499999999999998</v>
      </c>
      <c r="M67" s="69">
        <v>0.97330000000000005</v>
      </c>
      <c r="N67" s="70">
        <v>0.05</v>
      </c>
      <c r="O67" s="22">
        <f t="shared" si="5"/>
        <v>1048494</v>
      </c>
      <c r="P67" s="22">
        <f t="shared" si="6"/>
        <v>20969873</v>
      </c>
      <c r="Q67" s="25">
        <f t="shared" si="2"/>
        <v>19921379</v>
      </c>
    </row>
    <row r="68" spans="1:18" hidden="1">
      <c r="A68" s="10">
        <f t="shared" si="3"/>
        <v>66</v>
      </c>
      <c r="B68" s="8" t="s">
        <v>410</v>
      </c>
      <c r="C68" s="2" t="s">
        <v>140</v>
      </c>
      <c r="D68" s="3" t="s">
        <v>141</v>
      </c>
      <c r="E68" s="10">
        <v>6000</v>
      </c>
      <c r="F68" s="64">
        <v>45658</v>
      </c>
      <c r="G68" s="64">
        <v>45688</v>
      </c>
      <c r="H68" s="10">
        <v>1</v>
      </c>
      <c r="I68" s="22">
        <v>38067700</v>
      </c>
      <c r="J68" s="67">
        <v>0.93</v>
      </c>
      <c r="K68" s="10" t="s">
        <v>703</v>
      </c>
      <c r="L68" s="69">
        <f t="shared" ref="L68:L131" si="7">IF(K68="Diamond",0.994,IF(K68="Platinum",0.994,IF(K68="Gold",0.99,IF(K68="Silver",0.975,IF(K68="Bronze",0.975)))))</f>
        <v>0.97499999999999998</v>
      </c>
      <c r="M68" s="69">
        <v>0.98309999999999997</v>
      </c>
      <c r="N68" s="70">
        <v>0</v>
      </c>
      <c r="O68" s="22">
        <f t="shared" ref="O68:O131" si="8">ROUND((I68*J68)*N68,0)</f>
        <v>0</v>
      </c>
      <c r="P68" s="22">
        <f t="shared" ref="P68:P131" si="9">ROUND(I68*J68,0)</f>
        <v>35402961</v>
      </c>
      <c r="Q68" s="25">
        <f t="shared" ref="Q68:Q131" si="10">P68-O68</f>
        <v>35402961</v>
      </c>
    </row>
    <row r="69" spans="1:18" ht="28.8" hidden="1">
      <c r="A69" s="10">
        <f t="shared" ref="A69:A132" si="11">A68+1</f>
        <v>67</v>
      </c>
      <c r="B69" s="8" t="s">
        <v>410</v>
      </c>
      <c r="C69" s="2" t="s">
        <v>142</v>
      </c>
      <c r="D69" s="3" t="s">
        <v>143</v>
      </c>
      <c r="E69" s="10">
        <v>6000</v>
      </c>
      <c r="F69" s="64">
        <v>45658</v>
      </c>
      <c r="G69" s="64">
        <v>45688</v>
      </c>
      <c r="H69" s="10">
        <v>1</v>
      </c>
      <c r="I69" s="22">
        <v>38067700</v>
      </c>
      <c r="J69" s="67">
        <v>0.93</v>
      </c>
      <c r="K69" s="10" t="s">
        <v>701</v>
      </c>
      <c r="L69" s="69">
        <f t="shared" si="7"/>
        <v>0.99</v>
      </c>
      <c r="M69" s="69">
        <v>0.98429999999999995</v>
      </c>
      <c r="N69" s="70">
        <v>0.1</v>
      </c>
      <c r="O69" s="22">
        <f t="shared" si="8"/>
        <v>3540296</v>
      </c>
      <c r="P69" s="22">
        <f t="shared" si="9"/>
        <v>35402961</v>
      </c>
      <c r="Q69" s="25">
        <f t="shared" si="10"/>
        <v>31862665</v>
      </c>
    </row>
    <row r="70" spans="1:18" hidden="1">
      <c r="A70" s="10">
        <f t="shared" si="11"/>
        <v>68</v>
      </c>
      <c r="B70" s="8" t="s">
        <v>410</v>
      </c>
      <c r="C70" s="2" t="s">
        <v>144</v>
      </c>
      <c r="D70" s="3" t="s">
        <v>145</v>
      </c>
      <c r="E70" s="10">
        <v>3000</v>
      </c>
      <c r="F70" s="64">
        <v>45658</v>
      </c>
      <c r="G70" s="64">
        <v>45688</v>
      </c>
      <c r="H70" s="10">
        <v>1</v>
      </c>
      <c r="I70" s="22">
        <v>22548250</v>
      </c>
      <c r="J70" s="67">
        <v>0.93</v>
      </c>
      <c r="K70" s="10" t="s">
        <v>703</v>
      </c>
      <c r="L70" s="69">
        <f t="shared" si="7"/>
        <v>0.97499999999999998</v>
      </c>
      <c r="M70" s="69">
        <v>0.78159999999999996</v>
      </c>
      <c r="N70" s="70">
        <v>0.25</v>
      </c>
      <c r="O70" s="22">
        <f t="shared" si="8"/>
        <v>5242468</v>
      </c>
      <c r="P70" s="22">
        <f t="shared" si="9"/>
        <v>20969873</v>
      </c>
      <c r="Q70" s="25">
        <f t="shared" si="10"/>
        <v>15727405</v>
      </c>
    </row>
    <row r="71" spans="1:18" hidden="1">
      <c r="A71" s="10">
        <f t="shared" si="11"/>
        <v>69</v>
      </c>
      <c r="B71" s="8" t="s">
        <v>410</v>
      </c>
      <c r="C71" s="2" t="s">
        <v>146</v>
      </c>
      <c r="D71" s="3" t="s">
        <v>147</v>
      </c>
      <c r="E71" s="10">
        <v>4500</v>
      </c>
      <c r="F71" s="64">
        <v>45658</v>
      </c>
      <c r="G71" s="64">
        <v>45688</v>
      </c>
      <c r="H71" s="10">
        <v>1</v>
      </c>
      <c r="I71" s="22">
        <v>31167550</v>
      </c>
      <c r="J71" s="67">
        <v>0.93</v>
      </c>
      <c r="K71" s="10" t="s">
        <v>702</v>
      </c>
      <c r="L71" s="69">
        <f t="shared" si="7"/>
        <v>0.97499999999999998</v>
      </c>
      <c r="M71" s="69">
        <v>0.66779999999999995</v>
      </c>
      <c r="N71" s="70">
        <v>0.25</v>
      </c>
      <c r="O71" s="22">
        <f t="shared" si="8"/>
        <v>7246455</v>
      </c>
      <c r="P71" s="22">
        <f t="shared" si="9"/>
        <v>28985822</v>
      </c>
      <c r="Q71" s="25">
        <f t="shared" si="10"/>
        <v>21739367</v>
      </c>
    </row>
    <row r="72" spans="1:18" hidden="1">
      <c r="A72" s="10">
        <f t="shared" si="11"/>
        <v>70</v>
      </c>
      <c r="B72" s="8" t="s">
        <v>410</v>
      </c>
      <c r="C72" s="2" t="s">
        <v>148</v>
      </c>
      <c r="D72" s="3" t="s">
        <v>149</v>
      </c>
      <c r="E72" s="10">
        <v>4500</v>
      </c>
      <c r="F72" s="64">
        <v>45658</v>
      </c>
      <c r="G72" s="64">
        <v>45688</v>
      </c>
      <c r="H72" s="10">
        <v>1</v>
      </c>
      <c r="I72" s="22">
        <v>31167550</v>
      </c>
      <c r="J72" s="67">
        <v>0.93</v>
      </c>
      <c r="K72" s="10" t="s">
        <v>703</v>
      </c>
      <c r="L72" s="69">
        <f t="shared" si="7"/>
        <v>0.97499999999999998</v>
      </c>
      <c r="M72" s="69">
        <v>1</v>
      </c>
      <c r="N72" s="70">
        <v>0</v>
      </c>
      <c r="O72" s="22">
        <f t="shared" si="8"/>
        <v>0</v>
      </c>
      <c r="P72" s="22">
        <f t="shared" si="9"/>
        <v>28985822</v>
      </c>
      <c r="Q72" s="25">
        <f t="shared" si="10"/>
        <v>28985822</v>
      </c>
    </row>
    <row r="73" spans="1:18" hidden="1">
      <c r="A73" s="10">
        <f t="shared" si="11"/>
        <v>71</v>
      </c>
      <c r="B73" s="8" t="s">
        <v>410</v>
      </c>
      <c r="C73" s="2" t="s">
        <v>150</v>
      </c>
      <c r="D73" s="3" t="s">
        <v>151</v>
      </c>
      <c r="E73" s="10">
        <v>4500</v>
      </c>
      <c r="F73" s="64">
        <v>45658</v>
      </c>
      <c r="G73" s="64">
        <v>45688</v>
      </c>
      <c r="H73" s="10">
        <v>1</v>
      </c>
      <c r="I73" s="22">
        <v>31167550</v>
      </c>
      <c r="J73" s="67">
        <v>0.93</v>
      </c>
      <c r="K73" s="10" t="s">
        <v>703</v>
      </c>
      <c r="L73" s="69">
        <f t="shared" si="7"/>
        <v>0.97499999999999998</v>
      </c>
      <c r="M73" s="69">
        <v>0.81340000000000001</v>
      </c>
      <c r="N73" s="70">
        <v>0.25</v>
      </c>
      <c r="O73" s="22">
        <f t="shared" si="8"/>
        <v>7246455</v>
      </c>
      <c r="P73" s="22">
        <f t="shared" si="9"/>
        <v>28985822</v>
      </c>
      <c r="Q73" s="25">
        <f t="shared" si="10"/>
        <v>21739367</v>
      </c>
    </row>
    <row r="74" spans="1:18" ht="28.8" hidden="1">
      <c r="A74" s="10">
        <f t="shared" si="11"/>
        <v>72</v>
      </c>
      <c r="B74" s="8" t="s">
        <v>410</v>
      </c>
      <c r="C74" s="2" t="s">
        <v>152</v>
      </c>
      <c r="D74" s="3" t="s">
        <v>153</v>
      </c>
      <c r="E74" s="10">
        <v>4500</v>
      </c>
      <c r="F74" s="64">
        <v>45658</v>
      </c>
      <c r="G74" s="64">
        <v>45688</v>
      </c>
      <c r="H74" s="10">
        <v>1</v>
      </c>
      <c r="I74" s="22">
        <v>31167550</v>
      </c>
      <c r="J74" s="67">
        <v>0.93</v>
      </c>
      <c r="K74" s="10" t="s">
        <v>702</v>
      </c>
      <c r="L74" s="69">
        <f t="shared" si="7"/>
        <v>0.97499999999999998</v>
      </c>
      <c r="M74" s="69">
        <v>0.59079999999999999</v>
      </c>
      <c r="N74" s="70">
        <v>0.25</v>
      </c>
      <c r="O74" s="22">
        <f t="shared" si="8"/>
        <v>7246455</v>
      </c>
      <c r="P74" s="22">
        <f t="shared" si="9"/>
        <v>28985822</v>
      </c>
      <c r="Q74" s="25">
        <f t="shared" si="10"/>
        <v>21739367</v>
      </c>
    </row>
    <row r="75" spans="1:18" hidden="1">
      <c r="A75" s="10">
        <f t="shared" si="11"/>
        <v>73</v>
      </c>
      <c r="B75" s="8" t="s">
        <v>410</v>
      </c>
      <c r="C75" s="2" t="s">
        <v>154</v>
      </c>
      <c r="D75" s="3" t="s">
        <v>155</v>
      </c>
      <c r="E75" s="10">
        <v>6000</v>
      </c>
      <c r="F75" s="64">
        <v>45658</v>
      </c>
      <c r="G75" s="64">
        <v>45688</v>
      </c>
      <c r="H75" s="10">
        <v>1</v>
      </c>
      <c r="I75" s="22">
        <v>38067700</v>
      </c>
      <c r="J75" s="67">
        <v>0.93</v>
      </c>
      <c r="K75" s="10" t="s">
        <v>701</v>
      </c>
      <c r="L75" s="69">
        <f t="shared" si="7"/>
        <v>0.99</v>
      </c>
      <c r="M75" s="69">
        <v>0.81169999999999998</v>
      </c>
      <c r="N75" s="70">
        <v>0.25</v>
      </c>
      <c r="O75" s="22">
        <f t="shared" si="8"/>
        <v>8850740</v>
      </c>
      <c r="P75" s="22">
        <f t="shared" si="9"/>
        <v>35402961</v>
      </c>
      <c r="Q75" s="25">
        <f t="shared" si="10"/>
        <v>26552221</v>
      </c>
    </row>
    <row r="76" spans="1:18" hidden="1">
      <c r="A76" s="10">
        <f t="shared" si="11"/>
        <v>74</v>
      </c>
      <c r="B76" s="8" t="s">
        <v>410</v>
      </c>
      <c r="C76" s="2" t="s">
        <v>156</v>
      </c>
      <c r="D76" s="3" t="s">
        <v>157</v>
      </c>
      <c r="E76" s="10">
        <v>4500</v>
      </c>
      <c r="F76" s="64">
        <v>45658</v>
      </c>
      <c r="G76" s="64">
        <v>45688</v>
      </c>
      <c r="H76" s="10">
        <v>1</v>
      </c>
      <c r="I76" s="22">
        <v>31167550</v>
      </c>
      <c r="J76" s="67">
        <v>0.93</v>
      </c>
      <c r="K76" s="10" t="s">
        <v>701</v>
      </c>
      <c r="L76" s="69">
        <f t="shared" si="7"/>
        <v>0.99</v>
      </c>
      <c r="M76" s="69">
        <v>0.81759999999999999</v>
      </c>
      <c r="N76" s="70">
        <v>0.25</v>
      </c>
      <c r="O76" s="22">
        <f t="shared" si="8"/>
        <v>7246455</v>
      </c>
      <c r="P76" s="22">
        <f t="shared" si="9"/>
        <v>28985822</v>
      </c>
      <c r="Q76" s="25">
        <f t="shared" si="10"/>
        <v>21739367</v>
      </c>
    </row>
    <row r="77" spans="1:18" hidden="1">
      <c r="A77" s="10">
        <f t="shared" si="11"/>
        <v>75</v>
      </c>
      <c r="B77" s="8" t="s">
        <v>410</v>
      </c>
      <c r="C77" s="2" t="s">
        <v>158</v>
      </c>
      <c r="D77" s="3" t="s">
        <v>159</v>
      </c>
      <c r="E77" s="10">
        <v>4500</v>
      </c>
      <c r="F77" s="64">
        <v>45658</v>
      </c>
      <c r="G77" s="64">
        <v>45688</v>
      </c>
      <c r="H77" s="10">
        <v>1</v>
      </c>
      <c r="I77" s="22">
        <v>31167550</v>
      </c>
      <c r="J77" s="67">
        <v>0.93</v>
      </c>
      <c r="K77" s="10" t="s">
        <v>702</v>
      </c>
      <c r="L77" s="69">
        <f t="shared" si="7"/>
        <v>0.97499999999999998</v>
      </c>
      <c r="M77" s="69">
        <v>0.55959999999999999</v>
      </c>
      <c r="N77" s="70">
        <v>0.25</v>
      </c>
      <c r="O77" s="22">
        <f t="shared" si="8"/>
        <v>7246455</v>
      </c>
      <c r="P77" s="22">
        <f t="shared" si="9"/>
        <v>28985822</v>
      </c>
      <c r="Q77" s="25">
        <f t="shared" si="10"/>
        <v>21739367</v>
      </c>
    </row>
    <row r="78" spans="1:18" hidden="1">
      <c r="A78" s="10">
        <f t="shared" si="11"/>
        <v>76</v>
      </c>
      <c r="B78" s="8" t="s">
        <v>410</v>
      </c>
      <c r="C78" s="2" t="s">
        <v>160</v>
      </c>
      <c r="D78" s="3" t="s">
        <v>161</v>
      </c>
      <c r="E78" s="10">
        <v>3000</v>
      </c>
      <c r="F78" s="64">
        <v>45658</v>
      </c>
      <c r="G78" s="64">
        <v>45688</v>
      </c>
      <c r="H78" s="10">
        <v>1</v>
      </c>
      <c r="I78" s="22">
        <v>22548250</v>
      </c>
      <c r="J78" s="67">
        <v>0.93</v>
      </c>
      <c r="K78" s="10" t="s">
        <v>703</v>
      </c>
      <c r="L78" s="69">
        <f t="shared" si="7"/>
        <v>0.97499999999999998</v>
      </c>
      <c r="M78" s="69">
        <v>0.92300000000000004</v>
      </c>
      <c r="N78" s="70">
        <v>0.25</v>
      </c>
      <c r="O78" s="22">
        <f t="shared" si="8"/>
        <v>5242468</v>
      </c>
      <c r="P78" s="22">
        <f t="shared" si="9"/>
        <v>20969873</v>
      </c>
      <c r="Q78" s="25">
        <f t="shared" si="10"/>
        <v>15727405</v>
      </c>
    </row>
    <row r="79" spans="1:18" hidden="1">
      <c r="A79" s="10">
        <f t="shared" si="11"/>
        <v>77</v>
      </c>
      <c r="B79" s="8" t="s">
        <v>410</v>
      </c>
      <c r="C79" s="2" t="s">
        <v>162</v>
      </c>
      <c r="D79" s="3" t="s">
        <v>163</v>
      </c>
      <c r="E79" s="10">
        <v>4500</v>
      </c>
      <c r="F79" s="64">
        <v>45658</v>
      </c>
      <c r="G79" s="64">
        <v>45688</v>
      </c>
      <c r="H79" s="10">
        <v>1</v>
      </c>
      <c r="I79" s="22">
        <v>31167550</v>
      </c>
      <c r="J79" s="67">
        <v>0.93</v>
      </c>
      <c r="K79" s="10" t="s">
        <v>704</v>
      </c>
      <c r="L79" s="69">
        <f t="shared" si="7"/>
        <v>0.99399999999999999</v>
      </c>
      <c r="M79" s="69">
        <v>0.90269999999999995</v>
      </c>
      <c r="N79" s="70">
        <v>0.25</v>
      </c>
      <c r="O79" s="22">
        <f t="shared" si="8"/>
        <v>7246455</v>
      </c>
      <c r="P79" s="22">
        <f t="shared" si="9"/>
        <v>28985822</v>
      </c>
      <c r="Q79" s="25">
        <f t="shared" si="10"/>
        <v>21739367</v>
      </c>
    </row>
    <row r="80" spans="1:18" ht="28.8" hidden="1">
      <c r="A80" s="10">
        <f t="shared" si="11"/>
        <v>78</v>
      </c>
      <c r="B80" s="8" t="s">
        <v>410</v>
      </c>
      <c r="C80" s="2" t="s">
        <v>164</v>
      </c>
      <c r="D80" s="3" t="s">
        <v>165</v>
      </c>
      <c r="E80" s="10">
        <v>4500</v>
      </c>
      <c r="F80" s="64">
        <v>45658</v>
      </c>
      <c r="G80" s="64">
        <v>45688</v>
      </c>
      <c r="H80" s="10">
        <v>1</v>
      </c>
      <c r="I80" s="22">
        <v>31167550</v>
      </c>
      <c r="J80" s="67">
        <v>0.93</v>
      </c>
      <c r="K80" s="10" t="s">
        <v>703</v>
      </c>
      <c r="L80" s="69">
        <f t="shared" si="7"/>
        <v>0.97499999999999998</v>
      </c>
      <c r="M80" s="69">
        <v>0.60719999999999996</v>
      </c>
      <c r="N80" s="70">
        <v>0.25</v>
      </c>
      <c r="O80" s="22">
        <f t="shared" si="8"/>
        <v>7246455</v>
      </c>
      <c r="P80" s="22">
        <f t="shared" si="9"/>
        <v>28985822</v>
      </c>
      <c r="Q80" s="25">
        <f t="shared" si="10"/>
        <v>21739367</v>
      </c>
    </row>
    <row r="81" spans="1:17" hidden="1">
      <c r="A81" s="10">
        <f t="shared" si="11"/>
        <v>79</v>
      </c>
      <c r="B81" s="8" t="s">
        <v>410</v>
      </c>
      <c r="C81" s="2" t="s">
        <v>166</v>
      </c>
      <c r="D81" s="3" t="s">
        <v>167</v>
      </c>
      <c r="E81" s="10">
        <v>6000</v>
      </c>
      <c r="F81" s="64">
        <v>45658</v>
      </c>
      <c r="G81" s="64">
        <v>45688</v>
      </c>
      <c r="H81" s="10">
        <v>1</v>
      </c>
      <c r="I81" s="22">
        <v>38067700</v>
      </c>
      <c r="J81" s="67">
        <v>0.93</v>
      </c>
      <c r="K81" s="10" t="s">
        <v>703</v>
      </c>
      <c r="L81" s="69">
        <f t="shared" si="7"/>
        <v>0.97499999999999998</v>
      </c>
      <c r="M81" s="69">
        <v>0.77529999999999999</v>
      </c>
      <c r="N81" s="70">
        <v>0.25</v>
      </c>
      <c r="O81" s="22">
        <f t="shared" si="8"/>
        <v>8850740</v>
      </c>
      <c r="P81" s="22">
        <f t="shared" si="9"/>
        <v>35402961</v>
      </c>
      <c r="Q81" s="25">
        <f t="shared" si="10"/>
        <v>26552221</v>
      </c>
    </row>
    <row r="82" spans="1:17" hidden="1">
      <c r="A82" s="10">
        <f t="shared" si="11"/>
        <v>80</v>
      </c>
      <c r="B82" s="8" t="s">
        <v>410</v>
      </c>
      <c r="C82" s="2" t="s">
        <v>168</v>
      </c>
      <c r="D82" s="3" t="s">
        <v>169</v>
      </c>
      <c r="E82" s="10">
        <v>6000</v>
      </c>
      <c r="F82" s="64">
        <v>45658</v>
      </c>
      <c r="G82" s="64">
        <v>45688</v>
      </c>
      <c r="H82" s="10">
        <v>1</v>
      </c>
      <c r="I82" s="22">
        <v>38067700</v>
      </c>
      <c r="J82" s="67">
        <v>0.93</v>
      </c>
      <c r="K82" s="10" t="s">
        <v>704</v>
      </c>
      <c r="L82" s="69">
        <f t="shared" si="7"/>
        <v>0.99399999999999999</v>
      </c>
      <c r="M82" s="69">
        <v>0.99890000000000001</v>
      </c>
      <c r="N82" s="70">
        <v>0</v>
      </c>
      <c r="O82" s="22">
        <f t="shared" si="8"/>
        <v>0</v>
      </c>
      <c r="P82" s="22">
        <f t="shared" si="9"/>
        <v>35402961</v>
      </c>
      <c r="Q82" s="25">
        <f t="shared" si="10"/>
        <v>35402961</v>
      </c>
    </row>
    <row r="83" spans="1:17" hidden="1">
      <c r="A83" s="10">
        <f t="shared" si="11"/>
        <v>81</v>
      </c>
      <c r="B83" s="8" t="s">
        <v>410</v>
      </c>
      <c r="C83" s="2" t="s">
        <v>170</v>
      </c>
      <c r="D83" s="3" t="s">
        <v>171</v>
      </c>
      <c r="E83" s="10">
        <v>4500</v>
      </c>
      <c r="F83" s="64">
        <v>45658</v>
      </c>
      <c r="G83" s="64">
        <v>45688</v>
      </c>
      <c r="H83" s="10">
        <v>1</v>
      </c>
      <c r="I83" s="22">
        <v>31167550</v>
      </c>
      <c r="J83" s="67">
        <v>0.93</v>
      </c>
      <c r="K83" s="10" t="s">
        <v>701</v>
      </c>
      <c r="L83" s="69">
        <f t="shared" si="7"/>
        <v>0.99</v>
      </c>
      <c r="M83" s="69">
        <v>0.93269999999999997</v>
      </c>
      <c r="N83" s="70">
        <v>0.25</v>
      </c>
      <c r="O83" s="22">
        <f t="shared" si="8"/>
        <v>7246455</v>
      </c>
      <c r="P83" s="22">
        <f t="shared" si="9"/>
        <v>28985822</v>
      </c>
      <c r="Q83" s="25">
        <f t="shared" si="10"/>
        <v>21739367</v>
      </c>
    </row>
    <row r="84" spans="1:17" hidden="1">
      <c r="A84" s="10">
        <f t="shared" si="11"/>
        <v>82</v>
      </c>
      <c r="B84" s="8" t="s">
        <v>410</v>
      </c>
      <c r="C84" s="2" t="s">
        <v>172</v>
      </c>
      <c r="D84" s="3" t="s">
        <v>173</v>
      </c>
      <c r="E84" s="10">
        <v>4500</v>
      </c>
      <c r="F84" s="64">
        <v>45658</v>
      </c>
      <c r="G84" s="64">
        <v>45688</v>
      </c>
      <c r="H84" s="10">
        <v>1</v>
      </c>
      <c r="I84" s="22">
        <v>31167550</v>
      </c>
      <c r="J84" s="67">
        <v>0.93</v>
      </c>
      <c r="K84" s="10" t="s">
        <v>703</v>
      </c>
      <c r="L84" s="69">
        <f t="shared" si="7"/>
        <v>0.97499999999999998</v>
      </c>
      <c r="M84" s="69">
        <v>0.99580000000000002</v>
      </c>
      <c r="N84" s="70">
        <v>0</v>
      </c>
      <c r="O84" s="22">
        <f t="shared" si="8"/>
        <v>0</v>
      </c>
      <c r="P84" s="22">
        <f t="shared" si="9"/>
        <v>28985822</v>
      </c>
      <c r="Q84" s="25">
        <f t="shared" si="10"/>
        <v>28985822</v>
      </c>
    </row>
    <row r="85" spans="1:17" hidden="1">
      <c r="A85" s="10">
        <f t="shared" si="11"/>
        <v>83</v>
      </c>
      <c r="B85" s="8" t="s">
        <v>410</v>
      </c>
      <c r="C85" s="2" t="s">
        <v>174</v>
      </c>
      <c r="D85" s="3" t="s">
        <v>175</v>
      </c>
      <c r="E85" s="10">
        <v>7500</v>
      </c>
      <c r="F85" s="64">
        <v>45658</v>
      </c>
      <c r="G85" s="64">
        <v>45688</v>
      </c>
      <c r="H85" s="10">
        <v>1</v>
      </c>
      <c r="I85" s="22">
        <v>56601550</v>
      </c>
      <c r="J85" s="67">
        <v>0.93</v>
      </c>
      <c r="K85" s="10" t="s">
        <v>701</v>
      </c>
      <c r="L85" s="69">
        <f t="shared" si="7"/>
        <v>0.99</v>
      </c>
      <c r="M85" s="69">
        <v>0.86539999999999995</v>
      </c>
      <c r="N85" s="70">
        <v>0.25</v>
      </c>
      <c r="O85" s="22">
        <f t="shared" si="8"/>
        <v>13159860</v>
      </c>
      <c r="P85" s="22">
        <f t="shared" si="9"/>
        <v>52639442</v>
      </c>
      <c r="Q85" s="25">
        <f t="shared" si="10"/>
        <v>39479582</v>
      </c>
    </row>
    <row r="86" spans="1:17" hidden="1">
      <c r="A86" s="10">
        <f t="shared" si="11"/>
        <v>84</v>
      </c>
      <c r="B86" s="8" t="s">
        <v>410</v>
      </c>
      <c r="C86" s="2" t="s">
        <v>176</v>
      </c>
      <c r="D86" s="3" t="s">
        <v>177</v>
      </c>
      <c r="E86" s="10">
        <v>4500</v>
      </c>
      <c r="F86" s="64">
        <v>45658</v>
      </c>
      <c r="G86" s="64">
        <v>45688</v>
      </c>
      <c r="H86" s="10">
        <v>1</v>
      </c>
      <c r="I86" s="22">
        <v>31167550</v>
      </c>
      <c r="J86" s="67">
        <v>0.93</v>
      </c>
      <c r="K86" s="10" t="s">
        <v>701</v>
      </c>
      <c r="L86" s="69">
        <f t="shared" si="7"/>
        <v>0.99</v>
      </c>
      <c r="M86" s="69">
        <v>0.95579999999999998</v>
      </c>
      <c r="N86" s="70">
        <v>0.25</v>
      </c>
      <c r="O86" s="22">
        <f t="shared" si="8"/>
        <v>7246455</v>
      </c>
      <c r="P86" s="22">
        <f t="shared" si="9"/>
        <v>28985822</v>
      </c>
      <c r="Q86" s="25">
        <f t="shared" si="10"/>
        <v>21739367</v>
      </c>
    </row>
    <row r="87" spans="1:17" hidden="1">
      <c r="A87" s="10">
        <f t="shared" si="11"/>
        <v>85</v>
      </c>
      <c r="B87" s="8" t="s">
        <v>410</v>
      </c>
      <c r="C87" s="2" t="s">
        <v>178</v>
      </c>
      <c r="D87" s="3" t="s">
        <v>179</v>
      </c>
      <c r="E87" s="10">
        <v>6000</v>
      </c>
      <c r="F87" s="64">
        <v>45658</v>
      </c>
      <c r="G87" s="64">
        <v>45688</v>
      </c>
      <c r="H87" s="10">
        <v>1</v>
      </c>
      <c r="I87" s="22">
        <v>38067700</v>
      </c>
      <c r="J87" s="67">
        <v>0.93</v>
      </c>
      <c r="K87" s="10" t="s">
        <v>701</v>
      </c>
      <c r="L87" s="69">
        <f t="shared" si="7"/>
        <v>0.99</v>
      </c>
      <c r="M87" s="69">
        <v>0.97850000000000004</v>
      </c>
      <c r="N87" s="70">
        <v>0.15</v>
      </c>
      <c r="O87" s="22">
        <f t="shared" si="8"/>
        <v>5310444</v>
      </c>
      <c r="P87" s="22">
        <f t="shared" si="9"/>
        <v>35402961</v>
      </c>
      <c r="Q87" s="25">
        <f t="shared" si="10"/>
        <v>30092517</v>
      </c>
    </row>
    <row r="88" spans="1:17" hidden="1">
      <c r="A88" s="10">
        <f t="shared" si="11"/>
        <v>86</v>
      </c>
      <c r="B88" s="8" t="s">
        <v>410</v>
      </c>
      <c r="C88" s="2" t="s">
        <v>180</v>
      </c>
      <c r="D88" s="3" t="s">
        <v>181</v>
      </c>
      <c r="E88" s="10">
        <v>6000</v>
      </c>
      <c r="F88" s="64">
        <v>45658</v>
      </c>
      <c r="G88" s="64">
        <v>45688</v>
      </c>
      <c r="H88" s="10">
        <v>1</v>
      </c>
      <c r="I88" s="22">
        <v>38067700</v>
      </c>
      <c r="J88" s="67">
        <v>0.93</v>
      </c>
      <c r="K88" s="10" t="s">
        <v>701</v>
      </c>
      <c r="L88" s="69">
        <f t="shared" si="7"/>
        <v>0.99</v>
      </c>
      <c r="M88" s="69">
        <v>0.99950000000000006</v>
      </c>
      <c r="N88" s="70">
        <v>0</v>
      </c>
      <c r="O88" s="22">
        <f t="shared" si="8"/>
        <v>0</v>
      </c>
      <c r="P88" s="22">
        <f t="shared" si="9"/>
        <v>35402961</v>
      </c>
      <c r="Q88" s="25">
        <f t="shared" si="10"/>
        <v>35402961</v>
      </c>
    </row>
    <row r="89" spans="1:17" ht="28.8" hidden="1">
      <c r="A89" s="10">
        <f t="shared" si="11"/>
        <v>87</v>
      </c>
      <c r="B89" s="8" t="s">
        <v>410</v>
      </c>
      <c r="C89" s="2" t="s">
        <v>182</v>
      </c>
      <c r="D89" s="3" t="s">
        <v>183</v>
      </c>
      <c r="E89" s="10">
        <v>4500</v>
      </c>
      <c r="F89" s="64">
        <v>45658</v>
      </c>
      <c r="G89" s="64">
        <v>45688</v>
      </c>
      <c r="H89" s="10">
        <v>1</v>
      </c>
      <c r="I89" s="22">
        <v>31167550</v>
      </c>
      <c r="J89" s="67">
        <v>0.93</v>
      </c>
      <c r="K89" s="10" t="s">
        <v>703</v>
      </c>
      <c r="L89" s="69">
        <f t="shared" si="7"/>
        <v>0.97499999999999998</v>
      </c>
      <c r="M89" s="69">
        <v>0.17699999999999999</v>
      </c>
      <c r="N89" s="70">
        <v>0.25</v>
      </c>
      <c r="O89" s="22">
        <f t="shared" si="8"/>
        <v>7246455</v>
      </c>
      <c r="P89" s="22">
        <f t="shared" si="9"/>
        <v>28985822</v>
      </c>
      <c r="Q89" s="25">
        <f t="shared" si="10"/>
        <v>21739367</v>
      </c>
    </row>
    <row r="90" spans="1:17" hidden="1">
      <c r="A90" s="10">
        <f t="shared" si="11"/>
        <v>88</v>
      </c>
      <c r="B90" s="8" t="s">
        <v>410</v>
      </c>
      <c r="C90" s="2" t="s">
        <v>184</v>
      </c>
      <c r="D90" s="3" t="s">
        <v>185</v>
      </c>
      <c r="E90" s="10">
        <v>6000</v>
      </c>
      <c r="F90" s="64">
        <v>45658</v>
      </c>
      <c r="G90" s="64">
        <v>45688</v>
      </c>
      <c r="H90" s="10">
        <v>1</v>
      </c>
      <c r="I90" s="22">
        <v>38067700</v>
      </c>
      <c r="J90" s="67">
        <v>0.93</v>
      </c>
      <c r="K90" s="10" t="s">
        <v>701</v>
      </c>
      <c r="L90" s="69">
        <f t="shared" si="7"/>
        <v>0.99</v>
      </c>
      <c r="M90" s="69">
        <v>0.82279999999999998</v>
      </c>
      <c r="N90" s="70">
        <v>0.25</v>
      </c>
      <c r="O90" s="22">
        <f t="shared" si="8"/>
        <v>8850740</v>
      </c>
      <c r="P90" s="22">
        <f t="shared" si="9"/>
        <v>35402961</v>
      </c>
      <c r="Q90" s="25">
        <f t="shared" si="10"/>
        <v>26552221</v>
      </c>
    </row>
    <row r="91" spans="1:17" hidden="1">
      <c r="A91" s="10">
        <f t="shared" si="11"/>
        <v>89</v>
      </c>
      <c r="B91" s="8" t="s">
        <v>410</v>
      </c>
      <c r="C91" s="2" t="s">
        <v>186</v>
      </c>
      <c r="D91" s="3" t="s">
        <v>187</v>
      </c>
      <c r="E91" s="10">
        <v>6000</v>
      </c>
      <c r="F91" s="64">
        <v>45658</v>
      </c>
      <c r="G91" s="64">
        <v>45688</v>
      </c>
      <c r="H91" s="10">
        <v>1</v>
      </c>
      <c r="I91" s="22">
        <v>38067700</v>
      </c>
      <c r="J91" s="67">
        <v>0.93</v>
      </c>
      <c r="K91" s="10" t="s">
        <v>704</v>
      </c>
      <c r="L91" s="69">
        <f t="shared" si="7"/>
        <v>0.99399999999999999</v>
      </c>
      <c r="M91" s="69">
        <v>0.98750000000000004</v>
      </c>
      <c r="N91" s="70">
        <v>0.1</v>
      </c>
      <c r="O91" s="22">
        <f t="shared" si="8"/>
        <v>3540296</v>
      </c>
      <c r="P91" s="22">
        <f t="shared" si="9"/>
        <v>35402961</v>
      </c>
      <c r="Q91" s="25">
        <f t="shared" si="10"/>
        <v>31862665</v>
      </c>
    </row>
    <row r="92" spans="1:17" hidden="1">
      <c r="A92" s="10">
        <f t="shared" si="11"/>
        <v>90</v>
      </c>
      <c r="B92" s="8" t="s">
        <v>410</v>
      </c>
      <c r="C92" s="2" t="s">
        <v>188</v>
      </c>
      <c r="D92" s="3" t="s">
        <v>189</v>
      </c>
      <c r="E92" s="10">
        <v>6000</v>
      </c>
      <c r="F92" s="64">
        <v>45658</v>
      </c>
      <c r="G92" s="64">
        <v>45688</v>
      </c>
      <c r="H92" s="10">
        <v>1</v>
      </c>
      <c r="I92" s="22">
        <v>38067700</v>
      </c>
      <c r="J92" s="67">
        <v>0.93</v>
      </c>
      <c r="K92" s="10" t="s">
        <v>701</v>
      </c>
      <c r="L92" s="69">
        <f t="shared" si="7"/>
        <v>0.99</v>
      </c>
      <c r="M92" s="69">
        <v>0.61370000000000002</v>
      </c>
      <c r="N92" s="70">
        <v>0.25</v>
      </c>
      <c r="O92" s="22">
        <f t="shared" si="8"/>
        <v>8850740</v>
      </c>
      <c r="P92" s="22">
        <f t="shared" si="9"/>
        <v>35402961</v>
      </c>
      <c r="Q92" s="25">
        <f t="shared" si="10"/>
        <v>26552221</v>
      </c>
    </row>
    <row r="93" spans="1:17" hidden="1">
      <c r="A93" s="10">
        <f t="shared" si="11"/>
        <v>91</v>
      </c>
      <c r="B93" s="8" t="s">
        <v>410</v>
      </c>
      <c r="C93" s="2" t="s">
        <v>190</v>
      </c>
      <c r="D93" s="3" t="s">
        <v>191</v>
      </c>
      <c r="E93" s="10">
        <v>6000</v>
      </c>
      <c r="F93" s="64">
        <v>45658</v>
      </c>
      <c r="G93" s="64">
        <v>45688</v>
      </c>
      <c r="H93" s="10">
        <v>1</v>
      </c>
      <c r="I93" s="22">
        <v>38067700</v>
      </c>
      <c r="J93" s="67">
        <v>0.93</v>
      </c>
      <c r="K93" s="10" t="s">
        <v>701</v>
      </c>
      <c r="L93" s="69">
        <f t="shared" si="7"/>
        <v>0.99</v>
      </c>
      <c r="M93" s="69">
        <v>0.94630000000000003</v>
      </c>
      <c r="N93" s="70">
        <v>0.25</v>
      </c>
      <c r="O93" s="22">
        <f t="shared" si="8"/>
        <v>8850740</v>
      </c>
      <c r="P93" s="22">
        <f t="shared" si="9"/>
        <v>35402961</v>
      </c>
      <c r="Q93" s="25">
        <f t="shared" si="10"/>
        <v>26552221</v>
      </c>
    </row>
    <row r="94" spans="1:17" hidden="1">
      <c r="A94" s="10">
        <f t="shared" si="11"/>
        <v>92</v>
      </c>
      <c r="B94" s="8" t="s">
        <v>410</v>
      </c>
      <c r="C94" s="2" t="s">
        <v>192</v>
      </c>
      <c r="D94" s="3" t="s">
        <v>193</v>
      </c>
      <c r="E94" s="10">
        <v>6000</v>
      </c>
      <c r="F94" s="64">
        <v>45658</v>
      </c>
      <c r="G94" s="64">
        <v>45688</v>
      </c>
      <c r="H94" s="10">
        <v>1</v>
      </c>
      <c r="I94" s="22">
        <v>38067700</v>
      </c>
      <c r="J94" s="67">
        <v>0.93</v>
      </c>
      <c r="K94" s="10" t="s">
        <v>701</v>
      </c>
      <c r="L94" s="69">
        <f t="shared" si="7"/>
        <v>0.99</v>
      </c>
      <c r="M94" s="69">
        <v>0.86060000000000003</v>
      </c>
      <c r="N94" s="70">
        <v>0.25</v>
      </c>
      <c r="O94" s="22">
        <f t="shared" si="8"/>
        <v>8850740</v>
      </c>
      <c r="P94" s="22">
        <f t="shared" si="9"/>
        <v>35402961</v>
      </c>
      <c r="Q94" s="25">
        <f t="shared" si="10"/>
        <v>26552221</v>
      </c>
    </row>
    <row r="95" spans="1:17" hidden="1">
      <c r="A95" s="10">
        <f t="shared" si="11"/>
        <v>93</v>
      </c>
      <c r="B95" s="8" t="s">
        <v>410</v>
      </c>
      <c r="C95" s="2" t="s">
        <v>194</v>
      </c>
      <c r="D95" s="3" t="s">
        <v>195</v>
      </c>
      <c r="E95" s="10">
        <v>4500</v>
      </c>
      <c r="F95" s="64">
        <v>45658</v>
      </c>
      <c r="G95" s="64">
        <v>45688</v>
      </c>
      <c r="H95" s="10">
        <v>1</v>
      </c>
      <c r="I95" s="22">
        <v>31167550</v>
      </c>
      <c r="J95" s="67">
        <v>0.93</v>
      </c>
      <c r="K95" s="10" t="s">
        <v>701</v>
      </c>
      <c r="L95" s="69">
        <f t="shared" si="7"/>
        <v>0.99</v>
      </c>
      <c r="M95" s="69">
        <v>0.78490000000000004</v>
      </c>
      <c r="N95" s="70">
        <v>0.25</v>
      </c>
      <c r="O95" s="22">
        <f t="shared" si="8"/>
        <v>7246455</v>
      </c>
      <c r="P95" s="22">
        <f t="shared" si="9"/>
        <v>28985822</v>
      </c>
      <c r="Q95" s="25">
        <f t="shared" si="10"/>
        <v>21739367</v>
      </c>
    </row>
    <row r="96" spans="1:17" hidden="1">
      <c r="A96" s="10">
        <f t="shared" si="11"/>
        <v>94</v>
      </c>
      <c r="B96" s="8" t="s">
        <v>410</v>
      </c>
      <c r="C96" s="2" t="s">
        <v>196</v>
      </c>
      <c r="D96" s="3" t="s">
        <v>197</v>
      </c>
      <c r="E96" s="10">
        <v>7500</v>
      </c>
      <c r="F96" s="64">
        <v>45658</v>
      </c>
      <c r="G96" s="64">
        <v>45688</v>
      </c>
      <c r="H96" s="10">
        <v>1</v>
      </c>
      <c r="I96" s="22">
        <v>56601550</v>
      </c>
      <c r="J96" s="67">
        <v>0.93</v>
      </c>
      <c r="K96" s="10" t="s">
        <v>704</v>
      </c>
      <c r="L96" s="69">
        <f t="shared" si="7"/>
        <v>0.99399999999999999</v>
      </c>
      <c r="M96" s="69">
        <v>0.88919999999999999</v>
      </c>
      <c r="N96" s="70">
        <v>0.25</v>
      </c>
      <c r="O96" s="22">
        <f t="shared" si="8"/>
        <v>13159860</v>
      </c>
      <c r="P96" s="22">
        <f t="shared" si="9"/>
        <v>52639442</v>
      </c>
      <c r="Q96" s="25">
        <f t="shared" si="10"/>
        <v>39479582</v>
      </c>
    </row>
    <row r="97" spans="1:18" ht="28.8" hidden="1">
      <c r="A97" s="10">
        <f t="shared" si="11"/>
        <v>95</v>
      </c>
      <c r="B97" s="8" t="s">
        <v>410</v>
      </c>
      <c r="C97" s="2" t="s">
        <v>198</v>
      </c>
      <c r="D97" s="3" t="s">
        <v>199</v>
      </c>
      <c r="E97" s="10">
        <v>6000</v>
      </c>
      <c r="F97" s="64">
        <v>45658</v>
      </c>
      <c r="G97" s="64">
        <v>45688</v>
      </c>
      <c r="H97" s="10">
        <v>1</v>
      </c>
      <c r="I97" s="22">
        <v>38067700</v>
      </c>
      <c r="J97" s="67">
        <v>0.93</v>
      </c>
      <c r="K97" s="10" t="s">
        <v>704</v>
      </c>
      <c r="L97" s="69">
        <f t="shared" si="7"/>
        <v>0.99399999999999999</v>
      </c>
      <c r="M97" s="69">
        <v>0.9294</v>
      </c>
      <c r="N97" s="70">
        <v>0.25</v>
      </c>
      <c r="O97" s="22">
        <f t="shared" si="8"/>
        <v>8850740</v>
      </c>
      <c r="P97" s="22">
        <f t="shared" si="9"/>
        <v>35402961</v>
      </c>
      <c r="Q97" s="25">
        <f t="shared" si="10"/>
        <v>26552221</v>
      </c>
    </row>
    <row r="98" spans="1:18" hidden="1">
      <c r="A98" s="10">
        <f t="shared" si="11"/>
        <v>96</v>
      </c>
      <c r="B98" s="8" t="s">
        <v>410</v>
      </c>
      <c r="C98" s="2" t="s">
        <v>200</v>
      </c>
      <c r="D98" s="3" t="s">
        <v>201</v>
      </c>
      <c r="E98" s="10">
        <v>3000</v>
      </c>
      <c r="F98" s="64">
        <v>45658</v>
      </c>
      <c r="G98" s="64">
        <v>45688</v>
      </c>
      <c r="H98" s="10">
        <v>1</v>
      </c>
      <c r="I98" s="22">
        <v>22548250</v>
      </c>
      <c r="J98" s="67">
        <v>0.93</v>
      </c>
      <c r="K98" s="10" t="s">
        <v>702</v>
      </c>
      <c r="L98" s="69">
        <f t="shared" si="7"/>
        <v>0.97499999999999998</v>
      </c>
      <c r="M98" s="69">
        <v>0.88780000000000003</v>
      </c>
      <c r="N98" s="70">
        <v>0.25</v>
      </c>
      <c r="O98" s="22">
        <f t="shared" si="8"/>
        <v>5242468</v>
      </c>
      <c r="P98" s="22">
        <f t="shared" si="9"/>
        <v>20969873</v>
      </c>
      <c r="Q98" s="25">
        <f t="shared" si="10"/>
        <v>15727405</v>
      </c>
    </row>
    <row r="99" spans="1:18" hidden="1">
      <c r="A99" s="10">
        <f t="shared" si="11"/>
        <v>97</v>
      </c>
      <c r="B99" s="8" t="s">
        <v>410</v>
      </c>
      <c r="C99" s="2" t="s">
        <v>202</v>
      </c>
      <c r="D99" s="3" t="s">
        <v>203</v>
      </c>
      <c r="E99" s="10">
        <v>6000</v>
      </c>
      <c r="F99" s="64">
        <v>45658</v>
      </c>
      <c r="G99" s="64">
        <v>45688</v>
      </c>
      <c r="H99" s="10">
        <v>1</v>
      </c>
      <c r="I99" s="22">
        <v>38067700</v>
      </c>
      <c r="J99" s="67">
        <v>0.93</v>
      </c>
      <c r="K99" s="10" t="s">
        <v>701</v>
      </c>
      <c r="L99" s="69">
        <f t="shared" si="7"/>
        <v>0.99</v>
      </c>
      <c r="M99" s="69">
        <v>0.81730000000000003</v>
      </c>
      <c r="N99" s="70">
        <v>0.25</v>
      </c>
      <c r="O99" s="22">
        <f t="shared" si="8"/>
        <v>8850740</v>
      </c>
      <c r="P99" s="22">
        <f t="shared" si="9"/>
        <v>35402961</v>
      </c>
      <c r="Q99" s="25">
        <f t="shared" si="10"/>
        <v>26552221</v>
      </c>
    </row>
    <row r="100" spans="1:18" hidden="1">
      <c r="A100" s="10">
        <f t="shared" si="11"/>
        <v>98</v>
      </c>
      <c r="B100" s="8" t="s">
        <v>410</v>
      </c>
      <c r="C100" s="2" t="s">
        <v>204</v>
      </c>
      <c r="D100" s="3" t="s">
        <v>205</v>
      </c>
      <c r="E100" s="10">
        <v>6000</v>
      </c>
      <c r="F100" s="64">
        <v>45658</v>
      </c>
      <c r="G100" s="64">
        <v>45688</v>
      </c>
      <c r="H100" s="10">
        <v>1</v>
      </c>
      <c r="I100" s="22">
        <v>38067700</v>
      </c>
      <c r="J100" s="67">
        <v>0.93</v>
      </c>
      <c r="K100" s="10" t="s">
        <v>701</v>
      </c>
      <c r="L100" s="69">
        <f t="shared" si="7"/>
        <v>0.99</v>
      </c>
      <c r="M100" s="69">
        <v>0.87990000000000002</v>
      </c>
      <c r="N100" s="70">
        <v>0.25</v>
      </c>
      <c r="O100" s="22">
        <f t="shared" si="8"/>
        <v>8850740</v>
      </c>
      <c r="P100" s="22">
        <f t="shared" si="9"/>
        <v>35402961</v>
      </c>
      <c r="Q100" s="25">
        <f t="shared" si="10"/>
        <v>26552221</v>
      </c>
    </row>
    <row r="101" spans="1:18" hidden="1">
      <c r="A101" s="10">
        <f t="shared" si="11"/>
        <v>99</v>
      </c>
      <c r="B101" s="8" t="s">
        <v>410</v>
      </c>
      <c r="C101" s="2" t="s">
        <v>206</v>
      </c>
      <c r="D101" s="3" t="s">
        <v>207</v>
      </c>
      <c r="E101" s="10">
        <v>3000</v>
      </c>
      <c r="F101" s="64">
        <v>45658</v>
      </c>
      <c r="G101" s="64">
        <v>45688</v>
      </c>
      <c r="H101" s="10">
        <v>1</v>
      </c>
      <c r="I101" s="22">
        <v>22548250</v>
      </c>
      <c r="J101" s="67">
        <v>0.93</v>
      </c>
      <c r="K101" s="10" t="s">
        <v>702</v>
      </c>
      <c r="L101" s="69">
        <f t="shared" si="7"/>
        <v>0.97499999999999998</v>
      </c>
      <c r="M101" s="69">
        <v>0.51519999999999999</v>
      </c>
      <c r="N101" s="70">
        <v>0.25</v>
      </c>
      <c r="O101" s="22">
        <f t="shared" si="8"/>
        <v>5242468</v>
      </c>
      <c r="P101" s="22">
        <f t="shared" si="9"/>
        <v>20969873</v>
      </c>
      <c r="Q101" s="25">
        <f t="shared" si="10"/>
        <v>15727405</v>
      </c>
    </row>
    <row r="102" spans="1:18" hidden="1">
      <c r="A102" s="10">
        <f t="shared" si="11"/>
        <v>100</v>
      </c>
      <c r="B102" s="8" t="s">
        <v>410</v>
      </c>
      <c r="C102" s="2" t="s">
        <v>208</v>
      </c>
      <c r="D102" s="3" t="s">
        <v>209</v>
      </c>
      <c r="E102" s="10">
        <v>4500</v>
      </c>
      <c r="F102" s="64">
        <v>45658</v>
      </c>
      <c r="G102" s="64">
        <v>45688</v>
      </c>
      <c r="H102" s="10">
        <v>1</v>
      </c>
      <c r="I102" s="22">
        <v>31167550</v>
      </c>
      <c r="J102" s="67">
        <v>0.93</v>
      </c>
      <c r="K102" s="10" t="s">
        <v>701</v>
      </c>
      <c r="L102" s="69">
        <f t="shared" si="7"/>
        <v>0.99</v>
      </c>
      <c r="M102" s="69">
        <v>0.752</v>
      </c>
      <c r="N102" s="70">
        <v>0.25</v>
      </c>
      <c r="O102" s="22">
        <f t="shared" si="8"/>
        <v>7246455</v>
      </c>
      <c r="P102" s="22">
        <f t="shared" si="9"/>
        <v>28985822</v>
      </c>
      <c r="Q102" s="25">
        <f t="shared" si="10"/>
        <v>21739367</v>
      </c>
    </row>
    <row r="103" spans="1:18" hidden="1">
      <c r="A103" s="10">
        <f t="shared" si="11"/>
        <v>101</v>
      </c>
      <c r="B103" s="8" t="s">
        <v>410</v>
      </c>
      <c r="C103" s="2" t="s">
        <v>210</v>
      </c>
      <c r="D103" s="3" t="s">
        <v>211</v>
      </c>
      <c r="E103" s="10">
        <v>4500</v>
      </c>
      <c r="F103" s="64">
        <v>45658</v>
      </c>
      <c r="G103" s="64">
        <v>45688</v>
      </c>
      <c r="H103" s="10">
        <v>1</v>
      </c>
      <c r="I103" s="22">
        <v>31167550</v>
      </c>
      <c r="J103" s="67">
        <v>0.93</v>
      </c>
      <c r="K103" s="10" t="s">
        <v>702</v>
      </c>
      <c r="L103" s="69">
        <f t="shared" si="7"/>
        <v>0.97499999999999998</v>
      </c>
      <c r="M103" s="69">
        <v>0.46400000000000002</v>
      </c>
      <c r="N103" s="70">
        <v>0.25</v>
      </c>
      <c r="O103" s="22">
        <f t="shared" si="8"/>
        <v>7246455</v>
      </c>
      <c r="P103" s="22">
        <f t="shared" si="9"/>
        <v>28985822</v>
      </c>
      <c r="Q103" s="25">
        <f t="shared" si="10"/>
        <v>21739367</v>
      </c>
    </row>
    <row r="104" spans="1:18" hidden="1">
      <c r="A104" s="10">
        <f t="shared" si="11"/>
        <v>102</v>
      </c>
      <c r="B104" s="8" t="s">
        <v>410</v>
      </c>
      <c r="C104" s="2" t="s">
        <v>212</v>
      </c>
      <c r="D104" s="3" t="s">
        <v>213</v>
      </c>
      <c r="E104" s="10">
        <v>4500</v>
      </c>
      <c r="F104" s="64">
        <v>45658</v>
      </c>
      <c r="G104" s="64">
        <v>45688</v>
      </c>
      <c r="H104" s="10">
        <v>1</v>
      </c>
      <c r="I104" s="22">
        <v>31167550</v>
      </c>
      <c r="J104" s="67">
        <v>0.93</v>
      </c>
      <c r="K104" s="10" t="s">
        <v>701</v>
      </c>
      <c r="L104" s="69">
        <f t="shared" si="7"/>
        <v>0.99</v>
      </c>
      <c r="M104" s="69">
        <v>0.9133</v>
      </c>
      <c r="N104" s="70">
        <v>0.25</v>
      </c>
      <c r="O104" s="22">
        <f t="shared" si="8"/>
        <v>7246455</v>
      </c>
      <c r="P104" s="22">
        <f t="shared" si="9"/>
        <v>28985822</v>
      </c>
      <c r="Q104" s="25">
        <f t="shared" si="10"/>
        <v>21739367</v>
      </c>
      <c r="R104" s="18">
        <v>45708</v>
      </c>
    </row>
    <row r="105" spans="1:18" hidden="1">
      <c r="A105" s="10">
        <f t="shared" si="11"/>
        <v>103</v>
      </c>
      <c r="B105" s="8" t="s">
        <v>410</v>
      </c>
      <c r="C105" s="2" t="s">
        <v>214</v>
      </c>
      <c r="D105" s="3" t="s">
        <v>215</v>
      </c>
      <c r="E105" s="10">
        <v>6000</v>
      </c>
      <c r="F105" s="64">
        <v>45658</v>
      </c>
      <c r="G105" s="64">
        <v>45688</v>
      </c>
      <c r="H105" s="10">
        <v>1</v>
      </c>
      <c r="I105" s="22">
        <v>38067700</v>
      </c>
      <c r="J105" s="67">
        <v>0.93</v>
      </c>
      <c r="K105" s="10" t="s">
        <v>701</v>
      </c>
      <c r="L105" s="69">
        <f t="shared" si="7"/>
        <v>0.99</v>
      </c>
      <c r="M105" s="69">
        <v>0.96760000000000002</v>
      </c>
      <c r="N105" s="70">
        <v>0.25</v>
      </c>
      <c r="O105" s="22">
        <f t="shared" si="8"/>
        <v>8850740</v>
      </c>
      <c r="P105" s="22">
        <f t="shared" si="9"/>
        <v>35402961</v>
      </c>
      <c r="Q105" s="25">
        <f t="shared" si="10"/>
        <v>26552221</v>
      </c>
      <c r="R105" s="18">
        <v>45673</v>
      </c>
    </row>
    <row r="106" spans="1:18" hidden="1">
      <c r="A106" s="10">
        <f t="shared" si="11"/>
        <v>104</v>
      </c>
      <c r="B106" s="8" t="s">
        <v>410</v>
      </c>
      <c r="C106" s="2" t="s">
        <v>216</v>
      </c>
      <c r="D106" s="3" t="s">
        <v>217</v>
      </c>
      <c r="E106" s="10">
        <v>4500</v>
      </c>
      <c r="F106" s="64">
        <v>45658</v>
      </c>
      <c r="G106" s="64">
        <v>45688</v>
      </c>
      <c r="H106" s="10">
        <v>1</v>
      </c>
      <c r="I106" s="22">
        <v>31167550</v>
      </c>
      <c r="J106" s="67">
        <v>0.93</v>
      </c>
      <c r="K106" s="10" t="s">
        <v>701</v>
      </c>
      <c r="L106" s="69">
        <f t="shared" si="7"/>
        <v>0.99</v>
      </c>
      <c r="M106" s="69">
        <v>0.98599999999999999</v>
      </c>
      <c r="N106" s="70">
        <v>0.05</v>
      </c>
      <c r="O106" s="22">
        <f t="shared" si="8"/>
        <v>1449291</v>
      </c>
      <c r="P106" s="22">
        <f t="shared" si="9"/>
        <v>28985822</v>
      </c>
      <c r="Q106" s="25">
        <f t="shared" si="10"/>
        <v>27536531</v>
      </c>
    </row>
    <row r="107" spans="1:18" hidden="1">
      <c r="A107" s="10">
        <f t="shared" si="11"/>
        <v>105</v>
      </c>
      <c r="B107" s="8" t="s">
        <v>410</v>
      </c>
      <c r="C107" s="2" t="s">
        <v>218</v>
      </c>
      <c r="D107" s="3" t="s">
        <v>219</v>
      </c>
      <c r="E107" s="10">
        <v>4500</v>
      </c>
      <c r="F107" s="64">
        <v>45658</v>
      </c>
      <c r="G107" s="64">
        <v>45688</v>
      </c>
      <c r="H107" s="10">
        <v>1</v>
      </c>
      <c r="I107" s="22">
        <v>31167550</v>
      </c>
      <c r="J107" s="67">
        <v>0.93</v>
      </c>
      <c r="K107" s="10" t="s">
        <v>703</v>
      </c>
      <c r="L107" s="69">
        <f t="shared" si="7"/>
        <v>0.97499999999999998</v>
      </c>
      <c r="M107" s="69">
        <v>0.88119999999999998</v>
      </c>
      <c r="N107" s="70">
        <v>0.25</v>
      </c>
      <c r="O107" s="22">
        <f t="shared" si="8"/>
        <v>7246455</v>
      </c>
      <c r="P107" s="22">
        <f t="shared" si="9"/>
        <v>28985822</v>
      </c>
      <c r="Q107" s="25">
        <f t="shared" si="10"/>
        <v>21739367</v>
      </c>
      <c r="R107" s="18">
        <v>45710</v>
      </c>
    </row>
    <row r="108" spans="1:18" ht="28.8" hidden="1">
      <c r="A108" s="10">
        <f t="shared" si="11"/>
        <v>106</v>
      </c>
      <c r="B108" s="8" t="s">
        <v>410</v>
      </c>
      <c r="C108" s="2" t="s">
        <v>220</v>
      </c>
      <c r="D108" s="3" t="s">
        <v>221</v>
      </c>
      <c r="E108" s="10">
        <v>3000</v>
      </c>
      <c r="F108" s="64">
        <v>45658</v>
      </c>
      <c r="G108" s="64">
        <v>45688</v>
      </c>
      <c r="H108" s="10">
        <v>1</v>
      </c>
      <c r="I108" s="22">
        <v>22548250</v>
      </c>
      <c r="J108" s="67">
        <v>0.93</v>
      </c>
      <c r="K108" s="10" t="s">
        <v>702</v>
      </c>
      <c r="L108" s="69">
        <f t="shared" si="7"/>
        <v>0.97499999999999998</v>
      </c>
      <c r="M108" s="69">
        <v>0.81759999999999999</v>
      </c>
      <c r="N108" s="70">
        <v>0.25</v>
      </c>
      <c r="O108" s="22">
        <f t="shared" si="8"/>
        <v>5242468</v>
      </c>
      <c r="P108" s="22">
        <f t="shared" si="9"/>
        <v>20969873</v>
      </c>
      <c r="Q108" s="25">
        <f t="shared" si="10"/>
        <v>15727405</v>
      </c>
    </row>
    <row r="109" spans="1:18" hidden="1">
      <c r="A109" s="10">
        <f t="shared" si="11"/>
        <v>107</v>
      </c>
      <c r="B109" s="8" t="s">
        <v>410</v>
      </c>
      <c r="C109" s="2" t="s">
        <v>222</v>
      </c>
      <c r="D109" s="3" t="s">
        <v>223</v>
      </c>
      <c r="E109" s="10">
        <v>3000</v>
      </c>
      <c r="F109" s="64">
        <v>45658</v>
      </c>
      <c r="G109" s="64">
        <v>45688</v>
      </c>
      <c r="H109" s="10">
        <v>1</v>
      </c>
      <c r="I109" s="22">
        <v>22548250</v>
      </c>
      <c r="J109" s="67">
        <v>0.93</v>
      </c>
      <c r="K109" s="10" t="s">
        <v>702</v>
      </c>
      <c r="L109" s="69">
        <f t="shared" si="7"/>
        <v>0.97499999999999998</v>
      </c>
      <c r="M109" s="69">
        <v>0.93</v>
      </c>
      <c r="N109" s="70">
        <v>0.25</v>
      </c>
      <c r="O109" s="22">
        <f t="shared" si="8"/>
        <v>5242468</v>
      </c>
      <c r="P109" s="22">
        <f t="shared" si="9"/>
        <v>20969873</v>
      </c>
      <c r="Q109" s="25">
        <f t="shared" si="10"/>
        <v>15727405</v>
      </c>
    </row>
    <row r="110" spans="1:18" hidden="1">
      <c r="A110" s="10">
        <f t="shared" si="11"/>
        <v>108</v>
      </c>
      <c r="B110" s="8" t="s">
        <v>410</v>
      </c>
      <c r="C110" s="2" t="s">
        <v>224</v>
      </c>
      <c r="D110" s="3" t="s">
        <v>225</v>
      </c>
      <c r="E110" s="10">
        <v>6000</v>
      </c>
      <c r="F110" s="64">
        <v>45658</v>
      </c>
      <c r="G110" s="64">
        <v>45688</v>
      </c>
      <c r="H110" s="10">
        <v>1</v>
      </c>
      <c r="I110" s="22">
        <v>38067700</v>
      </c>
      <c r="J110" s="67">
        <v>0.93</v>
      </c>
      <c r="K110" s="10" t="s">
        <v>701</v>
      </c>
      <c r="L110" s="69">
        <f t="shared" si="7"/>
        <v>0.99</v>
      </c>
      <c r="M110" s="69">
        <v>0.83050000000000002</v>
      </c>
      <c r="N110" s="70">
        <v>0.25</v>
      </c>
      <c r="O110" s="22">
        <f t="shared" si="8"/>
        <v>8850740</v>
      </c>
      <c r="P110" s="22">
        <f t="shared" si="9"/>
        <v>35402961</v>
      </c>
      <c r="Q110" s="25">
        <f t="shared" si="10"/>
        <v>26552221</v>
      </c>
    </row>
    <row r="111" spans="1:18" hidden="1">
      <c r="A111" s="10">
        <f t="shared" si="11"/>
        <v>109</v>
      </c>
      <c r="B111" s="8" t="s">
        <v>410</v>
      </c>
      <c r="C111" s="2" t="s">
        <v>226</v>
      </c>
      <c r="D111" s="3" t="s">
        <v>227</v>
      </c>
      <c r="E111" s="10">
        <v>6000</v>
      </c>
      <c r="F111" s="64">
        <v>45658</v>
      </c>
      <c r="G111" s="64">
        <v>45688</v>
      </c>
      <c r="H111" s="10">
        <v>1</v>
      </c>
      <c r="I111" s="22">
        <v>38067700</v>
      </c>
      <c r="J111" s="67">
        <v>0.93</v>
      </c>
      <c r="K111" s="10" t="s">
        <v>703</v>
      </c>
      <c r="L111" s="69">
        <f t="shared" si="7"/>
        <v>0.97499999999999998</v>
      </c>
      <c r="M111" s="69">
        <v>0.63429999999999997</v>
      </c>
      <c r="N111" s="70">
        <v>0.25</v>
      </c>
      <c r="O111" s="22">
        <f t="shared" si="8"/>
        <v>8850740</v>
      </c>
      <c r="P111" s="22">
        <f t="shared" si="9"/>
        <v>35402961</v>
      </c>
      <c r="Q111" s="25">
        <f t="shared" si="10"/>
        <v>26552221</v>
      </c>
    </row>
    <row r="112" spans="1:18" hidden="1">
      <c r="A112" s="10">
        <f t="shared" si="11"/>
        <v>110</v>
      </c>
      <c r="B112" s="8" t="s">
        <v>410</v>
      </c>
      <c r="C112" s="2" t="s">
        <v>228</v>
      </c>
      <c r="D112" s="3" t="s">
        <v>229</v>
      </c>
      <c r="E112" s="10">
        <v>4500</v>
      </c>
      <c r="F112" s="64">
        <v>45658</v>
      </c>
      <c r="G112" s="64">
        <v>45688</v>
      </c>
      <c r="H112" s="10">
        <v>1</v>
      </c>
      <c r="I112" s="22">
        <v>31167550</v>
      </c>
      <c r="J112" s="67">
        <v>0.93</v>
      </c>
      <c r="K112" s="10" t="s">
        <v>702</v>
      </c>
      <c r="L112" s="69">
        <f t="shared" si="7"/>
        <v>0.97499999999999998</v>
      </c>
      <c r="M112" s="69">
        <v>0</v>
      </c>
      <c r="N112" s="70">
        <v>0.25</v>
      </c>
      <c r="O112" s="22">
        <f t="shared" si="8"/>
        <v>7246455</v>
      </c>
      <c r="P112" s="22">
        <f t="shared" si="9"/>
        <v>28985822</v>
      </c>
      <c r="Q112" s="25">
        <f t="shared" si="10"/>
        <v>21739367</v>
      </c>
    </row>
    <row r="113" spans="1:18" hidden="1">
      <c r="A113" s="10">
        <f t="shared" si="11"/>
        <v>111</v>
      </c>
      <c r="B113" s="8" t="s">
        <v>410</v>
      </c>
      <c r="C113" s="2" t="s">
        <v>230</v>
      </c>
      <c r="D113" s="3" t="s">
        <v>231</v>
      </c>
      <c r="E113" s="10">
        <v>4500</v>
      </c>
      <c r="F113" s="64">
        <v>45658</v>
      </c>
      <c r="G113" s="64">
        <v>45688</v>
      </c>
      <c r="H113" s="10">
        <v>1</v>
      </c>
      <c r="I113" s="22">
        <v>31167550</v>
      </c>
      <c r="J113" s="67">
        <v>0.93</v>
      </c>
      <c r="K113" s="10" t="s">
        <v>702</v>
      </c>
      <c r="L113" s="69">
        <f t="shared" si="7"/>
        <v>0.97499999999999998</v>
      </c>
      <c r="M113" s="69">
        <v>0</v>
      </c>
      <c r="N113" s="70">
        <v>0.25</v>
      </c>
      <c r="O113" s="22">
        <f t="shared" si="8"/>
        <v>7246455</v>
      </c>
      <c r="P113" s="22">
        <f t="shared" si="9"/>
        <v>28985822</v>
      </c>
      <c r="Q113" s="25">
        <f t="shared" si="10"/>
        <v>21739367</v>
      </c>
    </row>
    <row r="114" spans="1:18" hidden="1">
      <c r="A114" s="10">
        <f t="shared" si="11"/>
        <v>112</v>
      </c>
      <c r="B114" s="8" t="s">
        <v>410</v>
      </c>
      <c r="C114" s="2" t="s">
        <v>232</v>
      </c>
      <c r="D114" s="3" t="s">
        <v>233</v>
      </c>
      <c r="E114" s="10">
        <v>3000</v>
      </c>
      <c r="F114" s="64">
        <v>45658</v>
      </c>
      <c r="G114" s="64">
        <v>45688</v>
      </c>
      <c r="H114" s="10">
        <v>1</v>
      </c>
      <c r="I114" s="22">
        <v>22548250</v>
      </c>
      <c r="J114" s="67">
        <v>0.93</v>
      </c>
      <c r="K114" s="10" t="s">
        <v>701</v>
      </c>
      <c r="L114" s="69">
        <f t="shared" si="7"/>
        <v>0.99</v>
      </c>
      <c r="M114" s="69">
        <v>0.94569999999999999</v>
      </c>
      <c r="N114" s="70">
        <v>0.25</v>
      </c>
      <c r="O114" s="22">
        <f t="shared" si="8"/>
        <v>5242468</v>
      </c>
      <c r="P114" s="22">
        <f t="shared" si="9"/>
        <v>20969873</v>
      </c>
      <c r="Q114" s="25">
        <f t="shared" si="10"/>
        <v>15727405</v>
      </c>
    </row>
    <row r="115" spans="1:18" hidden="1">
      <c r="A115" s="10">
        <f t="shared" si="11"/>
        <v>113</v>
      </c>
      <c r="B115" s="8" t="s">
        <v>410</v>
      </c>
      <c r="C115" s="2" t="s">
        <v>234</v>
      </c>
      <c r="D115" s="3" t="s">
        <v>235</v>
      </c>
      <c r="E115" s="10">
        <v>6000</v>
      </c>
      <c r="F115" s="64">
        <v>45658</v>
      </c>
      <c r="G115" s="64">
        <v>45688</v>
      </c>
      <c r="H115" s="10">
        <v>1</v>
      </c>
      <c r="I115" s="22">
        <v>38067700</v>
      </c>
      <c r="J115" s="67">
        <v>0.93</v>
      </c>
      <c r="K115" s="10" t="s">
        <v>701</v>
      </c>
      <c r="L115" s="69">
        <f t="shared" si="7"/>
        <v>0.99</v>
      </c>
      <c r="M115" s="69">
        <v>0.91839999999999999</v>
      </c>
      <c r="N115" s="70">
        <v>0.25</v>
      </c>
      <c r="O115" s="22">
        <f t="shared" si="8"/>
        <v>8850740</v>
      </c>
      <c r="P115" s="22">
        <f t="shared" si="9"/>
        <v>35402961</v>
      </c>
      <c r="Q115" s="25">
        <f t="shared" si="10"/>
        <v>26552221</v>
      </c>
    </row>
    <row r="116" spans="1:18" hidden="1">
      <c r="A116" s="10">
        <f t="shared" si="11"/>
        <v>114</v>
      </c>
      <c r="B116" s="8" t="s">
        <v>410</v>
      </c>
      <c r="C116" s="2" t="s">
        <v>236</v>
      </c>
      <c r="D116" s="3" t="s">
        <v>237</v>
      </c>
      <c r="E116" s="10">
        <v>6000</v>
      </c>
      <c r="F116" s="64">
        <v>45658</v>
      </c>
      <c r="G116" s="64">
        <v>45688</v>
      </c>
      <c r="H116" s="10">
        <v>1</v>
      </c>
      <c r="I116" s="22">
        <v>38067700</v>
      </c>
      <c r="J116" s="67">
        <v>0.93</v>
      </c>
      <c r="K116" s="10" t="s">
        <v>704</v>
      </c>
      <c r="L116" s="69">
        <f t="shared" si="7"/>
        <v>0.99399999999999999</v>
      </c>
      <c r="M116" s="69">
        <v>1</v>
      </c>
      <c r="N116" s="70">
        <v>0</v>
      </c>
      <c r="O116" s="22">
        <f t="shared" si="8"/>
        <v>0</v>
      </c>
      <c r="P116" s="22">
        <f t="shared" si="9"/>
        <v>35402961</v>
      </c>
      <c r="Q116" s="25">
        <f t="shared" si="10"/>
        <v>35402961</v>
      </c>
    </row>
    <row r="117" spans="1:18" hidden="1">
      <c r="A117" s="10">
        <f t="shared" si="11"/>
        <v>115</v>
      </c>
      <c r="B117" s="8" t="s">
        <v>410</v>
      </c>
      <c r="C117" s="2" t="s">
        <v>238</v>
      </c>
      <c r="D117" s="3" t="s">
        <v>239</v>
      </c>
      <c r="E117" s="10">
        <v>3000</v>
      </c>
      <c r="F117" s="64">
        <v>45658</v>
      </c>
      <c r="G117" s="64">
        <v>45688</v>
      </c>
      <c r="H117" s="10">
        <v>1</v>
      </c>
      <c r="I117" s="22">
        <v>22548250</v>
      </c>
      <c r="J117" s="67">
        <v>0.93</v>
      </c>
      <c r="K117" s="10" t="s">
        <v>702</v>
      </c>
      <c r="L117" s="69">
        <f t="shared" si="7"/>
        <v>0.97499999999999998</v>
      </c>
      <c r="M117" s="69">
        <v>0.91400000000000003</v>
      </c>
      <c r="N117" s="70">
        <v>0.25</v>
      </c>
      <c r="O117" s="22">
        <f t="shared" si="8"/>
        <v>5242468</v>
      </c>
      <c r="P117" s="22">
        <f t="shared" si="9"/>
        <v>20969873</v>
      </c>
      <c r="Q117" s="25">
        <f t="shared" si="10"/>
        <v>15727405</v>
      </c>
    </row>
    <row r="118" spans="1:18" hidden="1">
      <c r="A118" s="10">
        <f t="shared" si="11"/>
        <v>116</v>
      </c>
      <c r="B118" s="8" t="s">
        <v>410</v>
      </c>
      <c r="C118" s="2" t="s">
        <v>240</v>
      </c>
      <c r="D118" s="3" t="s">
        <v>241</v>
      </c>
      <c r="E118" s="10">
        <v>6000</v>
      </c>
      <c r="F118" s="64">
        <v>45658</v>
      </c>
      <c r="G118" s="64">
        <v>45688</v>
      </c>
      <c r="H118" s="10">
        <v>1</v>
      </c>
      <c r="I118" s="22">
        <v>38067700</v>
      </c>
      <c r="J118" s="67">
        <v>0.93</v>
      </c>
      <c r="K118" s="10" t="s">
        <v>704</v>
      </c>
      <c r="L118" s="69">
        <f t="shared" si="7"/>
        <v>0.99399999999999999</v>
      </c>
      <c r="M118" s="69">
        <v>0.85680000000000001</v>
      </c>
      <c r="N118" s="70">
        <v>0.25</v>
      </c>
      <c r="O118" s="22">
        <f t="shared" si="8"/>
        <v>8850740</v>
      </c>
      <c r="P118" s="22">
        <f t="shared" si="9"/>
        <v>35402961</v>
      </c>
      <c r="Q118" s="25">
        <f t="shared" si="10"/>
        <v>26552221</v>
      </c>
    </row>
    <row r="119" spans="1:18" hidden="1">
      <c r="A119" s="10">
        <f t="shared" si="11"/>
        <v>117</v>
      </c>
      <c r="B119" s="8" t="s">
        <v>410</v>
      </c>
      <c r="C119" s="2" t="s">
        <v>242</v>
      </c>
      <c r="D119" s="3" t="s">
        <v>243</v>
      </c>
      <c r="E119" s="10">
        <v>7500</v>
      </c>
      <c r="F119" s="64">
        <v>45658</v>
      </c>
      <c r="G119" s="64">
        <v>45688</v>
      </c>
      <c r="H119" s="10">
        <v>1</v>
      </c>
      <c r="I119" s="22">
        <v>56601550</v>
      </c>
      <c r="J119" s="67">
        <v>0.93</v>
      </c>
      <c r="K119" s="10" t="s">
        <v>701</v>
      </c>
      <c r="L119" s="69">
        <f t="shared" si="7"/>
        <v>0.99</v>
      </c>
      <c r="M119" s="69">
        <v>0.99529999999999996</v>
      </c>
      <c r="N119" s="70">
        <v>0</v>
      </c>
      <c r="O119" s="22">
        <f t="shared" si="8"/>
        <v>0</v>
      </c>
      <c r="P119" s="22">
        <f t="shared" si="9"/>
        <v>52639442</v>
      </c>
      <c r="Q119" s="25">
        <f t="shared" si="10"/>
        <v>52639442</v>
      </c>
    </row>
    <row r="120" spans="1:18" hidden="1">
      <c r="A120" s="10">
        <f t="shared" si="11"/>
        <v>118</v>
      </c>
      <c r="B120" s="8" t="s">
        <v>410</v>
      </c>
      <c r="C120" s="2" t="s">
        <v>244</v>
      </c>
      <c r="D120" s="3" t="s">
        <v>245</v>
      </c>
      <c r="E120" s="10">
        <v>4500</v>
      </c>
      <c r="F120" s="64">
        <v>45658</v>
      </c>
      <c r="G120" s="64">
        <v>45688</v>
      </c>
      <c r="H120" s="10">
        <v>1</v>
      </c>
      <c r="I120" s="22">
        <v>31167550</v>
      </c>
      <c r="J120" s="67">
        <v>0.93</v>
      </c>
      <c r="K120" s="10" t="s">
        <v>702</v>
      </c>
      <c r="L120" s="69">
        <f t="shared" si="7"/>
        <v>0.97499999999999998</v>
      </c>
      <c r="M120" s="69">
        <v>0.60799999999999998</v>
      </c>
      <c r="N120" s="70">
        <v>0.25</v>
      </c>
      <c r="O120" s="22">
        <f t="shared" si="8"/>
        <v>7246455</v>
      </c>
      <c r="P120" s="22">
        <f t="shared" si="9"/>
        <v>28985822</v>
      </c>
      <c r="Q120" s="25">
        <f t="shared" si="10"/>
        <v>21739367</v>
      </c>
    </row>
    <row r="121" spans="1:18" hidden="1">
      <c r="A121" s="10">
        <f t="shared" si="11"/>
        <v>119</v>
      </c>
      <c r="B121" s="8" t="s">
        <v>410</v>
      </c>
      <c r="C121" s="2" t="s">
        <v>246</v>
      </c>
      <c r="D121" s="3" t="s">
        <v>247</v>
      </c>
      <c r="E121" s="10">
        <v>6000</v>
      </c>
      <c r="F121" s="64">
        <v>45658</v>
      </c>
      <c r="G121" s="64">
        <v>45688</v>
      </c>
      <c r="H121" s="10">
        <v>1</v>
      </c>
      <c r="I121" s="22">
        <v>38067700</v>
      </c>
      <c r="J121" s="67">
        <v>0.93</v>
      </c>
      <c r="K121" s="10" t="s">
        <v>703</v>
      </c>
      <c r="L121" s="69">
        <f t="shared" si="7"/>
        <v>0.97499999999999998</v>
      </c>
      <c r="M121" s="69">
        <v>0.82389999999999997</v>
      </c>
      <c r="N121" s="70">
        <v>0.25</v>
      </c>
      <c r="O121" s="22">
        <f t="shared" si="8"/>
        <v>8850740</v>
      </c>
      <c r="P121" s="22">
        <f t="shared" si="9"/>
        <v>35402961</v>
      </c>
      <c r="Q121" s="25">
        <f t="shared" si="10"/>
        <v>26552221</v>
      </c>
    </row>
    <row r="122" spans="1:18" hidden="1">
      <c r="A122" s="10">
        <f t="shared" si="11"/>
        <v>120</v>
      </c>
      <c r="B122" s="8" t="s">
        <v>410</v>
      </c>
      <c r="C122" s="2" t="s">
        <v>248</v>
      </c>
      <c r="D122" s="3" t="s">
        <v>249</v>
      </c>
      <c r="E122" s="10">
        <v>6000</v>
      </c>
      <c r="F122" s="64">
        <v>45658</v>
      </c>
      <c r="G122" s="64">
        <v>45688</v>
      </c>
      <c r="H122" s="10">
        <v>1</v>
      </c>
      <c r="I122" s="22">
        <v>38067700</v>
      </c>
      <c r="J122" s="67">
        <v>0.93</v>
      </c>
      <c r="K122" s="10" t="s">
        <v>701</v>
      </c>
      <c r="L122" s="69">
        <f t="shared" si="7"/>
        <v>0.99</v>
      </c>
      <c r="M122" s="69">
        <v>0.83069999999999999</v>
      </c>
      <c r="N122" s="70">
        <v>0.25</v>
      </c>
      <c r="O122" s="22">
        <f t="shared" si="8"/>
        <v>8850740</v>
      </c>
      <c r="P122" s="22">
        <f t="shared" si="9"/>
        <v>35402961</v>
      </c>
      <c r="Q122" s="25">
        <f t="shared" si="10"/>
        <v>26552221</v>
      </c>
      <c r="R122" s="18">
        <v>45754</v>
      </c>
    </row>
    <row r="123" spans="1:18" hidden="1">
      <c r="A123" s="10">
        <f t="shared" si="11"/>
        <v>121</v>
      </c>
      <c r="B123" s="8" t="s">
        <v>410</v>
      </c>
      <c r="C123" s="2" t="s">
        <v>250</v>
      </c>
      <c r="D123" s="3" t="s">
        <v>251</v>
      </c>
      <c r="E123" s="10">
        <v>4500</v>
      </c>
      <c r="F123" s="64">
        <v>45658</v>
      </c>
      <c r="G123" s="64">
        <v>45688</v>
      </c>
      <c r="H123" s="10">
        <v>1</v>
      </c>
      <c r="I123" s="22">
        <v>31167550</v>
      </c>
      <c r="J123" s="67">
        <v>0.93</v>
      </c>
      <c r="K123" s="10" t="s">
        <v>702</v>
      </c>
      <c r="L123" s="69">
        <f t="shared" si="7"/>
        <v>0.97499999999999998</v>
      </c>
      <c r="M123" s="69">
        <v>0.54400000000000004</v>
      </c>
      <c r="N123" s="70">
        <v>0.25</v>
      </c>
      <c r="O123" s="22">
        <f t="shared" si="8"/>
        <v>7246455</v>
      </c>
      <c r="P123" s="22">
        <f t="shared" si="9"/>
        <v>28985822</v>
      </c>
      <c r="Q123" s="25">
        <f t="shared" si="10"/>
        <v>21739367</v>
      </c>
    </row>
    <row r="124" spans="1:18" hidden="1">
      <c r="A124" s="10">
        <f t="shared" si="11"/>
        <v>122</v>
      </c>
      <c r="B124" s="8" t="s">
        <v>410</v>
      </c>
      <c r="C124" s="2" t="s">
        <v>252</v>
      </c>
      <c r="D124" s="3" t="s">
        <v>253</v>
      </c>
      <c r="E124" s="10">
        <v>7500</v>
      </c>
      <c r="F124" s="64">
        <v>45658</v>
      </c>
      <c r="G124" s="64">
        <v>45688</v>
      </c>
      <c r="H124" s="10">
        <v>1</v>
      </c>
      <c r="I124" s="22">
        <v>56601550</v>
      </c>
      <c r="J124" s="67">
        <v>0.93</v>
      </c>
      <c r="K124" s="10" t="s">
        <v>702</v>
      </c>
      <c r="L124" s="69">
        <f t="shared" si="7"/>
        <v>0.97499999999999998</v>
      </c>
      <c r="M124" s="69">
        <v>0.58940000000000003</v>
      </c>
      <c r="N124" s="70">
        <v>0.25</v>
      </c>
      <c r="O124" s="22">
        <f t="shared" si="8"/>
        <v>13159860</v>
      </c>
      <c r="P124" s="22">
        <f t="shared" si="9"/>
        <v>52639442</v>
      </c>
      <c r="Q124" s="25">
        <f t="shared" si="10"/>
        <v>39479582</v>
      </c>
    </row>
    <row r="125" spans="1:18" hidden="1">
      <c r="A125" s="10">
        <f t="shared" si="11"/>
        <v>123</v>
      </c>
      <c r="B125" s="8" t="s">
        <v>410</v>
      </c>
      <c r="C125" s="2" t="s">
        <v>254</v>
      </c>
      <c r="D125" s="3" t="s">
        <v>255</v>
      </c>
      <c r="E125" s="10">
        <v>3000</v>
      </c>
      <c r="F125" s="64">
        <v>45658</v>
      </c>
      <c r="G125" s="64">
        <v>45688</v>
      </c>
      <c r="H125" s="10">
        <v>1</v>
      </c>
      <c r="I125" s="22">
        <v>22548250</v>
      </c>
      <c r="J125" s="67">
        <v>0.93</v>
      </c>
      <c r="K125" s="10" t="s">
        <v>702</v>
      </c>
      <c r="L125" s="69">
        <f t="shared" si="7"/>
        <v>0.97499999999999998</v>
      </c>
      <c r="M125" s="69">
        <v>0.83579999999999999</v>
      </c>
      <c r="N125" s="70">
        <v>0.25</v>
      </c>
      <c r="O125" s="22">
        <f t="shared" si="8"/>
        <v>5242468</v>
      </c>
      <c r="P125" s="22">
        <f t="shared" si="9"/>
        <v>20969873</v>
      </c>
      <c r="Q125" s="25">
        <f t="shared" si="10"/>
        <v>15727405</v>
      </c>
    </row>
    <row r="126" spans="1:18" hidden="1">
      <c r="A126" s="10">
        <f t="shared" si="11"/>
        <v>124</v>
      </c>
      <c r="B126" s="8" t="s">
        <v>410</v>
      </c>
      <c r="C126" s="2" t="s">
        <v>256</v>
      </c>
      <c r="D126" s="3" t="s">
        <v>257</v>
      </c>
      <c r="E126" s="10">
        <v>4500</v>
      </c>
      <c r="F126" s="64">
        <v>45658</v>
      </c>
      <c r="G126" s="64">
        <v>45688</v>
      </c>
      <c r="H126" s="10">
        <v>1</v>
      </c>
      <c r="I126" s="22">
        <v>31167550</v>
      </c>
      <c r="J126" s="67">
        <v>0.93</v>
      </c>
      <c r="K126" s="10" t="s">
        <v>702</v>
      </c>
      <c r="L126" s="69">
        <f t="shared" si="7"/>
        <v>0.97499999999999998</v>
      </c>
      <c r="M126" s="69">
        <v>0.69369999999999998</v>
      </c>
      <c r="N126" s="70">
        <v>0.25</v>
      </c>
      <c r="O126" s="22">
        <f t="shared" si="8"/>
        <v>7246455</v>
      </c>
      <c r="P126" s="22">
        <f t="shared" si="9"/>
        <v>28985822</v>
      </c>
      <c r="Q126" s="25">
        <f t="shared" si="10"/>
        <v>21739367</v>
      </c>
    </row>
    <row r="127" spans="1:18" hidden="1">
      <c r="A127" s="10">
        <f t="shared" si="11"/>
        <v>125</v>
      </c>
      <c r="B127" s="8" t="s">
        <v>410</v>
      </c>
      <c r="C127" s="2" t="s">
        <v>258</v>
      </c>
      <c r="D127" s="3" t="s">
        <v>259</v>
      </c>
      <c r="E127" s="10">
        <v>3000</v>
      </c>
      <c r="F127" s="64">
        <v>45658</v>
      </c>
      <c r="G127" s="64">
        <v>45688</v>
      </c>
      <c r="H127" s="10">
        <v>1</v>
      </c>
      <c r="I127" s="22">
        <v>22548250</v>
      </c>
      <c r="J127" s="67">
        <v>0.93</v>
      </c>
      <c r="K127" s="10" t="s">
        <v>702</v>
      </c>
      <c r="L127" s="69">
        <f t="shared" si="7"/>
        <v>0.97499999999999998</v>
      </c>
      <c r="M127" s="69">
        <v>0.87150000000000005</v>
      </c>
      <c r="N127" s="70">
        <v>0.25</v>
      </c>
      <c r="O127" s="22">
        <f t="shared" si="8"/>
        <v>5242468</v>
      </c>
      <c r="P127" s="22">
        <f t="shared" si="9"/>
        <v>20969873</v>
      </c>
      <c r="Q127" s="25">
        <f t="shared" si="10"/>
        <v>15727405</v>
      </c>
    </row>
    <row r="128" spans="1:18" ht="28.8" hidden="1">
      <c r="A128" s="10">
        <f t="shared" si="11"/>
        <v>126</v>
      </c>
      <c r="B128" s="8" t="s">
        <v>410</v>
      </c>
      <c r="C128" s="2" t="s">
        <v>260</v>
      </c>
      <c r="D128" s="3" t="s">
        <v>261</v>
      </c>
      <c r="E128" s="10">
        <v>3000</v>
      </c>
      <c r="F128" s="64">
        <v>45658</v>
      </c>
      <c r="G128" s="64">
        <v>45688</v>
      </c>
      <c r="H128" s="10">
        <v>1</v>
      </c>
      <c r="I128" s="22">
        <v>22548250</v>
      </c>
      <c r="J128" s="67">
        <v>0.93</v>
      </c>
      <c r="K128" s="10" t="s">
        <v>702</v>
      </c>
      <c r="L128" s="69">
        <f t="shared" si="7"/>
        <v>0.97499999999999998</v>
      </c>
      <c r="M128" s="69">
        <v>0.83069999999999999</v>
      </c>
      <c r="N128" s="70">
        <v>0.25</v>
      </c>
      <c r="O128" s="22">
        <f t="shared" si="8"/>
        <v>5242468</v>
      </c>
      <c r="P128" s="22">
        <f t="shared" si="9"/>
        <v>20969873</v>
      </c>
      <c r="Q128" s="25">
        <f t="shared" si="10"/>
        <v>15727405</v>
      </c>
    </row>
    <row r="129" spans="1:18" ht="28.8" hidden="1">
      <c r="A129" s="10">
        <f t="shared" si="11"/>
        <v>127</v>
      </c>
      <c r="B129" s="8" t="s">
        <v>410</v>
      </c>
      <c r="C129" s="2" t="s">
        <v>262</v>
      </c>
      <c r="D129" s="3" t="s">
        <v>263</v>
      </c>
      <c r="E129" s="10">
        <v>3000</v>
      </c>
      <c r="F129" s="64">
        <v>45658</v>
      </c>
      <c r="G129" s="64">
        <v>45688</v>
      </c>
      <c r="H129" s="10">
        <v>1</v>
      </c>
      <c r="I129" s="22">
        <v>22548250</v>
      </c>
      <c r="J129" s="67">
        <v>0.93</v>
      </c>
      <c r="K129" s="10" t="s">
        <v>702</v>
      </c>
      <c r="L129" s="69">
        <f t="shared" si="7"/>
        <v>0.97499999999999998</v>
      </c>
      <c r="M129" s="69">
        <v>0.70489999999999997</v>
      </c>
      <c r="N129" s="70">
        <v>0.25</v>
      </c>
      <c r="O129" s="22">
        <f t="shared" si="8"/>
        <v>5242468</v>
      </c>
      <c r="P129" s="22">
        <f t="shared" si="9"/>
        <v>20969873</v>
      </c>
      <c r="Q129" s="25">
        <f t="shared" si="10"/>
        <v>15727405</v>
      </c>
    </row>
    <row r="130" spans="1:18" hidden="1">
      <c r="A130" s="10">
        <f t="shared" si="11"/>
        <v>128</v>
      </c>
      <c r="B130" s="5" t="s">
        <v>411</v>
      </c>
      <c r="C130" s="5" t="s">
        <v>264</v>
      </c>
      <c r="D130" s="6" t="s">
        <v>265</v>
      </c>
      <c r="E130" s="10">
        <v>3000</v>
      </c>
      <c r="F130" s="64">
        <v>45658</v>
      </c>
      <c r="G130" s="64">
        <v>45688</v>
      </c>
      <c r="H130" s="10">
        <v>1</v>
      </c>
      <c r="I130" s="22">
        <v>22548250</v>
      </c>
      <c r="J130" s="67">
        <v>0.93</v>
      </c>
      <c r="K130" s="10" t="s">
        <v>702</v>
      </c>
      <c r="L130" s="69">
        <f t="shared" si="7"/>
        <v>0.97499999999999998</v>
      </c>
      <c r="M130" s="69">
        <v>0.78210000000000002</v>
      </c>
      <c r="N130" s="70">
        <v>0.25</v>
      </c>
      <c r="O130" s="22">
        <f t="shared" si="8"/>
        <v>5242468</v>
      </c>
      <c r="P130" s="22">
        <f t="shared" si="9"/>
        <v>20969873</v>
      </c>
      <c r="Q130" s="25">
        <f t="shared" si="10"/>
        <v>15727405</v>
      </c>
    </row>
    <row r="131" spans="1:18" hidden="1">
      <c r="A131" s="10">
        <f t="shared" si="11"/>
        <v>129</v>
      </c>
      <c r="B131" s="5" t="s">
        <v>411</v>
      </c>
      <c r="C131" s="5" t="s">
        <v>266</v>
      </c>
      <c r="D131" s="6" t="s">
        <v>267</v>
      </c>
      <c r="E131" s="10">
        <v>7500</v>
      </c>
      <c r="F131" s="64">
        <v>45658</v>
      </c>
      <c r="G131" s="64">
        <v>45688</v>
      </c>
      <c r="H131" s="10">
        <v>1</v>
      </c>
      <c r="I131" s="22">
        <v>56601550</v>
      </c>
      <c r="J131" s="67">
        <v>0.93</v>
      </c>
      <c r="K131" s="10" t="s">
        <v>702</v>
      </c>
      <c r="L131" s="69">
        <f t="shared" si="7"/>
        <v>0.97499999999999998</v>
      </c>
      <c r="M131" s="69">
        <v>0.91810000000000003</v>
      </c>
      <c r="N131" s="70">
        <v>0.25</v>
      </c>
      <c r="O131" s="22">
        <f t="shared" si="8"/>
        <v>13159860</v>
      </c>
      <c r="P131" s="22">
        <f t="shared" si="9"/>
        <v>52639442</v>
      </c>
      <c r="Q131" s="25">
        <f t="shared" si="10"/>
        <v>39479582</v>
      </c>
    </row>
    <row r="132" spans="1:18" hidden="1">
      <c r="A132" s="10">
        <f t="shared" si="11"/>
        <v>130</v>
      </c>
      <c r="B132" s="5" t="s">
        <v>411</v>
      </c>
      <c r="C132" s="5" t="s">
        <v>268</v>
      </c>
      <c r="D132" s="6" t="s">
        <v>269</v>
      </c>
      <c r="E132" s="10">
        <v>4500</v>
      </c>
      <c r="F132" s="64">
        <v>45658</v>
      </c>
      <c r="G132" s="64">
        <v>45688</v>
      </c>
      <c r="H132" s="10">
        <v>1</v>
      </c>
      <c r="I132" s="22">
        <v>31167550</v>
      </c>
      <c r="J132" s="67">
        <v>0.93</v>
      </c>
      <c r="K132" s="10" t="s">
        <v>701</v>
      </c>
      <c r="L132" s="69">
        <f t="shared" ref="L132:L195" si="12">IF(K132="Diamond",0.994,IF(K132="Platinum",0.994,IF(K132="Gold",0.99,IF(K132="Silver",0.975,IF(K132="Bronze",0.975)))))</f>
        <v>0.99</v>
      </c>
      <c r="M132" s="69">
        <v>0.88729999999999998</v>
      </c>
      <c r="N132" s="70">
        <v>0.25</v>
      </c>
      <c r="O132" s="22">
        <f t="shared" ref="O132:O195" si="13">ROUND((I132*J132)*N132,0)</f>
        <v>7246455</v>
      </c>
      <c r="P132" s="22">
        <f t="shared" ref="P132:P195" si="14">ROUND(I132*J132,0)</f>
        <v>28985822</v>
      </c>
      <c r="Q132" s="25">
        <f t="shared" ref="Q132:Q195" si="15">P132-O132</f>
        <v>21739367</v>
      </c>
    </row>
    <row r="133" spans="1:18" hidden="1">
      <c r="A133" s="10">
        <f t="shared" ref="A133:A196" si="16">A132+1</f>
        <v>131</v>
      </c>
      <c r="B133" s="5" t="s">
        <v>411</v>
      </c>
      <c r="C133" s="5" t="s">
        <v>270</v>
      </c>
      <c r="D133" s="6" t="s">
        <v>271</v>
      </c>
      <c r="E133" s="10">
        <v>6000</v>
      </c>
      <c r="F133" s="64">
        <v>45658</v>
      </c>
      <c r="G133" s="64">
        <v>45688</v>
      </c>
      <c r="H133" s="10">
        <v>1</v>
      </c>
      <c r="I133" s="22">
        <v>38067700</v>
      </c>
      <c r="J133" s="67">
        <v>0.93</v>
      </c>
      <c r="K133" s="10" t="s">
        <v>704</v>
      </c>
      <c r="L133" s="69">
        <f t="shared" si="12"/>
        <v>0.99399999999999999</v>
      </c>
      <c r="M133" s="69">
        <v>0.76280000000000003</v>
      </c>
      <c r="N133" s="70">
        <v>0.25</v>
      </c>
      <c r="O133" s="22">
        <f t="shared" si="13"/>
        <v>8850740</v>
      </c>
      <c r="P133" s="22">
        <f t="shared" si="14"/>
        <v>35402961</v>
      </c>
      <c r="Q133" s="25">
        <f t="shared" si="15"/>
        <v>26552221</v>
      </c>
    </row>
    <row r="134" spans="1:18" hidden="1">
      <c r="A134" s="10">
        <f t="shared" si="16"/>
        <v>132</v>
      </c>
      <c r="B134" s="5" t="s">
        <v>411</v>
      </c>
      <c r="C134" s="5" t="s">
        <v>272</v>
      </c>
      <c r="D134" s="6" t="s">
        <v>273</v>
      </c>
      <c r="E134" s="10">
        <v>3000</v>
      </c>
      <c r="F134" s="64">
        <v>45658</v>
      </c>
      <c r="G134" s="64">
        <v>45688</v>
      </c>
      <c r="H134" s="10">
        <v>1</v>
      </c>
      <c r="I134" s="22">
        <v>22548250</v>
      </c>
      <c r="J134" s="67">
        <v>0.93</v>
      </c>
      <c r="K134" s="10" t="s">
        <v>702</v>
      </c>
      <c r="L134" s="69">
        <f t="shared" si="12"/>
        <v>0.97499999999999998</v>
      </c>
      <c r="M134" s="69">
        <v>0.78059999999999996</v>
      </c>
      <c r="N134" s="70">
        <v>0.25</v>
      </c>
      <c r="O134" s="22">
        <f t="shared" si="13"/>
        <v>5242468</v>
      </c>
      <c r="P134" s="22">
        <f t="shared" si="14"/>
        <v>20969873</v>
      </c>
      <c r="Q134" s="25">
        <f t="shared" si="15"/>
        <v>15727405</v>
      </c>
      <c r="R134" s="18">
        <v>45716</v>
      </c>
    </row>
    <row r="135" spans="1:18" hidden="1">
      <c r="A135" s="10">
        <f t="shared" si="16"/>
        <v>133</v>
      </c>
      <c r="B135" s="5" t="s">
        <v>411</v>
      </c>
      <c r="C135" s="5" t="s">
        <v>274</v>
      </c>
      <c r="D135" s="6" t="s">
        <v>275</v>
      </c>
      <c r="E135" s="10">
        <v>1500</v>
      </c>
      <c r="F135" s="64">
        <v>45658</v>
      </c>
      <c r="G135" s="64">
        <v>45688</v>
      </c>
      <c r="H135" s="10">
        <v>1</v>
      </c>
      <c r="I135" s="22">
        <v>11774125</v>
      </c>
      <c r="J135" s="67">
        <v>0.93</v>
      </c>
      <c r="K135" s="10" t="s">
        <v>701</v>
      </c>
      <c r="L135" s="69">
        <f t="shared" si="12"/>
        <v>0.99</v>
      </c>
      <c r="M135" s="69">
        <v>0.58899999999999997</v>
      </c>
      <c r="N135" s="70">
        <v>0.25</v>
      </c>
      <c r="O135" s="22">
        <f t="shared" si="13"/>
        <v>2737484</v>
      </c>
      <c r="P135" s="22">
        <f t="shared" si="14"/>
        <v>10949936</v>
      </c>
      <c r="Q135" s="25">
        <f t="shared" si="15"/>
        <v>8212452</v>
      </c>
    </row>
    <row r="136" spans="1:18" hidden="1">
      <c r="A136" s="10">
        <f t="shared" si="16"/>
        <v>134</v>
      </c>
      <c r="B136" s="5" t="s">
        <v>411</v>
      </c>
      <c r="C136" s="5" t="s">
        <v>276</v>
      </c>
      <c r="D136" s="6" t="s">
        <v>277</v>
      </c>
      <c r="E136" s="10">
        <v>3000</v>
      </c>
      <c r="F136" s="64">
        <v>45658</v>
      </c>
      <c r="G136" s="64">
        <v>45688</v>
      </c>
      <c r="H136" s="10">
        <v>1</v>
      </c>
      <c r="I136" s="22">
        <v>22548250</v>
      </c>
      <c r="J136" s="67">
        <v>0.93</v>
      </c>
      <c r="K136" s="10" t="s">
        <v>703</v>
      </c>
      <c r="L136" s="69">
        <f t="shared" si="12"/>
        <v>0.97499999999999998</v>
      </c>
      <c r="M136" s="69">
        <v>0.60240000000000005</v>
      </c>
      <c r="N136" s="70">
        <v>0.25</v>
      </c>
      <c r="O136" s="22">
        <f t="shared" si="13"/>
        <v>5242468</v>
      </c>
      <c r="P136" s="22">
        <f t="shared" si="14"/>
        <v>20969873</v>
      </c>
      <c r="Q136" s="25">
        <f t="shared" si="15"/>
        <v>15727405</v>
      </c>
    </row>
    <row r="137" spans="1:18" hidden="1">
      <c r="A137" s="10">
        <f t="shared" si="16"/>
        <v>135</v>
      </c>
      <c r="B137" s="5" t="s">
        <v>411</v>
      </c>
      <c r="C137" s="5" t="s">
        <v>278</v>
      </c>
      <c r="D137" s="6" t="s">
        <v>279</v>
      </c>
      <c r="E137" s="10">
        <v>1500</v>
      </c>
      <c r="F137" s="64">
        <v>45658</v>
      </c>
      <c r="G137" s="64">
        <v>45688</v>
      </c>
      <c r="H137" s="10">
        <v>1</v>
      </c>
      <c r="I137" s="22">
        <v>11774125</v>
      </c>
      <c r="J137" s="67">
        <v>0.93</v>
      </c>
      <c r="K137" s="10" t="s">
        <v>702</v>
      </c>
      <c r="L137" s="69">
        <f t="shared" si="12"/>
        <v>0.97499999999999998</v>
      </c>
      <c r="M137" s="69">
        <v>0.62849999999999995</v>
      </c>
      <c r="N137" s="70">
        <v>0.25</v>
      </c>
      <c r="O137" s="22">
        <f t="shared" si="13"/>
        <v>2737484</v>
      </c>
      <c r="P137" s="22">
        <f t="shared" si="14"/>
        <v>10949936</v>
      </c>
      <c r="Q137" s="25">
        <f t="shared" si="15"/>
        <v>8212452</v>
      </c>
    </row>
    <row r="138" spans="1:18" hidden="1">
      <c r="A138" s="10">
        <f t="shared" si="16"/>
        <v>136</v>
      </c>
      <c r="B138" s="5" t="s">
        <v>411</v>
      </c>
      <c r="C138" s="5" t="s">
        <v>280</v>
      </c>
      <c r="D138" s="6" t="s">
        <v>281</v>
      </c>
      <c r="E138" s="10">
        <v>3000</v>
      </c>
      <c r="F138" s="64">
        <v>45658</v>
      </c>
      <c r="G138" s="64">
        <v>45688</v>
      </c>
      <c r="H138" s="10">
        <v>1</v>
      </c>
      <c r="I138" s="22">
        <v>22548250</v>
      </c>
      <c r="J138" s="67">
        <v>0.93</v>
      </c>
      <c r="K138" s="10" t="s">
        <v>701</v>
      </c>
      <c r="L138" s="69">
        <f t="shared" si="12"/>
        <v>0.99</v>
      </c>
      <c r="M138" s="69">
        <v>0.83660000000000001</v>
      </c>
      <c r="N138" s="70">
        <v>0.25</v>
      </c>
      <c r="O138" s="22">
        <f t="shared" si="13"/>
        <v>5242468</v>
      </c>
      <c r="P138" s="22">
        <f t="shared" si="14"/>
        <v>20969873</v>
      </c>
      <c r="Q138" s="25">
        <f t="shared" si="15"/>
        <v>15727405</v>
      </c>
      <c r="R138" s="18">
        <v>45716</v>
      </c>
    </row>
    <row r="139" spans="1:18" hidden="1">
      <c r="A139" s="10">
        <f t="shared" si="16"/>
        <v>137</v>
      </c>
      <c r="B139" s="5" t="s">
        <v>411</v>
      </c>
      <c r="C139" s="5" t="s">
        <v>282</v>
      </c>
      <c r="D139" s="6" t="s">
        <v>283</v>
      </c>
      <c r="E139" s="10">
        <v>3000</v>
      </c>
      <c r="F139" s="64">
        <v>45658</v>
      </c>
      <c r="G139" s="64">
        <v>45688</v>
      </c>
      <c r="H139" s="10">
        <v>1</v>
      </c>
      <c r="I139" s="22">
        <v>22548250</v>
      </c>
      <c r="J139" s="67">
        <v>0.93</v>
      </c>
      <c r="K139" s="10" t="s">
        <v>701</v>
      </c>
      <c r="L139" s="69">
        <f t="shared" si="12"/>
        <v>0.99</v>
      </c>
      <c r="M139" s="69">
        <v>0.85209999999999997</v>
      </c>
      <c r="N139" s="70">
        <v>0.25</v>
      </c>
      <c r="O139" s="22">
        <f t="shared" si="13"/>
        <v>5242468</v>
      </c>
      <c r="P139" s="22">
        <f t="shared" si="14"/>
        <v>20969873</v>
      </c>
      <c r="Q139" s="25">
        <f t="shared" si="15"/>
        <v>15727405</v>
      </c>
    </row>
    <row r="140" spans="1:18" hidden="1">
      <c r="A140" s="10">
        <f t="shared" si="16"/>
        <v>138</v>
      </c>
      <c r="B140" s="5" t="s">
        <v>411</v>
      </c>
      <c r="C140" s="5" t="s">
        <v>284</v>
      </c>
      <c r="D140" s="6" t="s">
        <v>285</v>
      </c>
      <c r="E140" s="10">
        <v>3000</v>
      </c>
      <c r="F140" s="64">
        <v>45658</v>
      </c>
      <c r="G140" s="64">
        <v>45688</v>
      </c>
      <c r="H140" s="10">
        <v>1</v>
      </c>
      <c r="I140" s="22">
        <v>22548250</v>
      </c>
      <c r="J140" s="67">
        <v>0.93</v>
      </c>
      <c r="K140" s="10" t="s">
        <v>701</v>
      </c>
      <c r="L140" s="69">
        <f t="shared" si="12"/>
        <v>0.99</v>
      </c>
      <c r="M140" s="69">
        <v>0.98680000000000001</v>
      </c>
      <c r="N140" s="70">
        <v>0.05</v>
      </c>
      <c r="O140" s="22">
        <f t="shared" si="13"/>
        <v>1048494</v>
      </c>
      <c r="P140" s="22">
        <f t="shared" si="14"/>
        <v>20969873</v>
      </c>
      <c r="Q140" s="25">
        <f t="shared" si="15"/>
        <v>19921379</v>
      </c>
    </row>
    <row r="141" spans="1:18" hidden="1">
      <c r="A141" s="10">
        <f t="shared" si="16"/>
        <v>139</v>
      </c>
      <c r="B141" s="5" t="s">
        <v>411</v>
      </c>
      <c r="C141" s="5" t="s">
        <v>286</v>
      </c>
      <c r="D141" s="6" t="s">
        <v>287</v>
      </c>
      <c r="E141" s="10">
        <v>3000</v>
      </c>
      <c r="F141" s="64">
        <v>45658</v>
      </c>
      <c r="G141" s="64">
        <v>45688</v>
      </c>
      <c r="H141" s="10">
        <v>1</v>
      </c>
      <c r="I141" s="22">
        <v>22548250</v>
      </c>
      <c r="J141" s="67">
        <v>0.93</v>
      </c>
      <c r="K141" s="10" t="s">
        <v>702</v>
      </c>
      <c r="L141" s="69">
        <f t="shared" si="12"/>
        <v>0.97499999999999998</v>
      </c>
      <c r="M141" s="69">
        <v>0.69720000000000004</v>
      </c>
      <c r="N141" s="70">
        <v>0.25</v>
      </c>
      <c r="O141" s="22">
        <f t="shared" si="13"/>
        <v>5242468</v>
      </c>
      <c r="P141" s="22">
        <f t="shared" si="14"/>
        <v>20969873</v>
      </c>
      <c r="Q141" s="25">
        <f t="shared" si="15"/>
        <v>15727405</v>
      </c>
    </row>
    <row r="142" spans="1:18" hidden="1">
      <c r="A142" s="10">
        <f t="shared" si="16"/>
        <v>140</v>
      </c>
      <c r="B142" s="5" t="s">
        <v>411</v>
      </c>
      <c r="C142" s="5" t="s">
        <v>288</v>
      </c>
      <c r="D142" s="6" t="s">
        <v>289</v>
      </c>
      <c r="E142" s="10">
        <v>4500</v>
      </c>
      <c r="F142" s="64">
        <v>45658</v>
      </c>
      <c r="G142" s="64">
        <v>45688</v>
      </c>
      <c r="H142" s="10">
        <v>1</v>
      </c>
      <c r="I142" s="22">
        <v>31167550</v>
      </c>
      <c r="J142" s="67">
        <v>0.93</v>
      </c>
      <c r="K142" s="10" t="s">
        <v>701</v>
      </c>
      <c r="L142" s="69">
        <f t="shared" si="12"/>
        <v>0.99</v>
      </c>
      <c r="M142" s="69">
        <v>0.33300000000000002</v>
      </c>
      <c r="N142" s="70">
        <v>0.25</v>
      </c>
      <c r="O142" s="22">
        <f t="shared" si="13"/>
        <v>7246455</v>
      </c>
      <c r="P142" s="22">
        <f t="shared" si="14"/>
        <v>28985822</v>
      </c>
      <c r="Q142" s="25">
        <f t="shared" si="15"/>
        <v>21739367</v>
      </c>
    </row>
    <row r="143" spans="1:18" hidden="1">
      <c r="A143" s="10">
        <f t="shared" si="16"/>
        <v>141</v>
      </c>
      <c r="B143" s="5" t="s">
        <v>411</v>
      </c>
      <c r="C143" s="5" t="s">
        <v>290</v>
      </c>
      <c r="D143" s="6" t="s">
        <v>291</v>
      </c>
      <c r="E143" s="10">
        <v>4500</v>
      </c>
      <c r="F143" s="64">
        <v>45658</v>
      </c>
      <c r="G143" s="64">
        <v>45688</v>
      </c>
      <c r="H143" s="10">
        <v>1</v>
      </c>
      <c r="I143" s="22">
        <v>31167550</v>
      </c>
      <c r="J143" s="67">
        <v>0.93</v>
      </c>
      <c r="K143" s="10" t="s">
        <v>702</v>
      </c>
      <c r="L143" s="69">
        <f t="shared" si="12"/>
        <v>0.97499999999999998</v>
      </c>
      <c r="M143" s="69">
        <v>0.97189999999999999</v>
      </c>
      <c r="N143" s="70">
        <v>0.05</v>
      </c>
      <c r="O143" s="22">
        <f t="shared" si="13"/>
        <v>1449291</v>
      </c>
      <c r="P143" s="22">
        <f t="shared" si="14"/>
        <v>28985822</v>
      </c>
      <c r="Q143" s="25">
        <f t="shared" si="15"/>
        <v>27536531</v>
      </c>
    </row>
    <row r="144" spans="1:18" hidden="1">
      <c r="A144" s="10">
        <f t="shared" si="16"/>
        <v>142</v>
      </c>
      <c r="B144" s="5" t="s">
        <v>411</v>
      </c>
      <c r="C144" s="5" t="s">
        <v>292</v>
      </c>
      <c r="D144" s="6" t="s">
        <v>293</v>
      </c>
      <c r="E144" s="10">
        <v>4500</v>
      </c>
      <c r="F144" s="64">
        <v>45658</v>
      </c>
      <c r="G144" s="64">
        <v>45688</v>
      </c>
      <c r="H144" s="10">
        <v>1</v>
      </c>
      <c r="I144" s="22">
        <v>31167550</v>
      </c>
      <c r="J144" s="67">
        <v>0.93</v>
      </c>
      <c r="K144" s="10" t="s">
        <v>702</v>
      </c>
      <c r="L144" s="69">
        <f t="shared" si="12"/>
        <v>0.97499999999999998</v>
      </c>
      <c r="M144" s="69">
        <v>0.99739999999999995</v>
      </c>
      <c r="N144" s="70">
        <v>0</v>
      </c>
      <c r="O144" s="22">
        <f t="shared" si="13"/>
        <v>0</v>
      </c>
      <c r="P144" s="22">
        <f t="shared" si="14"/>
        <v>28985822</v>
      </c>
      <c r="Q144" s="25">
        <f t="shared" si="15"/>
        <v>28985822</v>
      </c>
    </row>
    <row r="145" spans="1:18" hidden="1">
      <c r="A145" s="10">
        <f t="shared" si="16"/>
        <v>143</v>
      </c>
      <c r="B145" s="5" t="s">
        <v>411</v>
      </c>
      <c r="C145" s="5" t="s">
        <v>294</v>
      </c>
      <c r="D145" s="6" t="s">
        <v>295</v>
      </c>
      <c r="E145" s="10">
        <v>1500</v>
      </c>
      <c r="F145" s="64">
        <v>45658</v>
      </c>
      <c r="G145" s="64">
        <v>45688</v>
      </c>
      <c r="H145" s="10">
        <v>1</v>
      </c>
      <c r="I145" s="22">
        <v>11774125</v>
      </c>
      <c r="J145" s="67">
        <v>0.93</v>
      </c>
      <c r="K145" s="10" t="s">
        <v>702</v>
      </c>
      <c r="L145" s="69">
        <f t="shared" si="12"/>
        <v>0.97499999999999998</v>
      </c>
      <c r="M145" s="69">
        <v>0.9889</v>
      </c>
      <c r="N145" s="70">
        <v>0</v>
      </c>
      <c r="O145" s="22">
        <f t="shared" si="13"/>
        <v>0</v>
      </c>
      <c r="P145" s="22">
        <f t="shared" si="14"/>
        <v>10949936</v>
      </c>
      <c r="Q145" s="25">
        <f t="shared" si="15"/>
        <v>10949936</v>
      </c>
      <c r="R145" s="18">
        <v>45716</v>
      </c>
    </row>
    <row r="146" spans="1:18" hidden="1">
      <c r="A146" s="10">
        <f t="shared" si="16"/>
        <v>144</v>
      </c>
      <c r="B146" s="5" t="s">
        <v>411</v>
      </c>
      <c r="C146" s="5" t="s">
        <v>296</v>
      </c>
      <c r="D146" s="6" t="s">
        <v>297</v>
      </c>
      <c r="E146" s="10">
        <v>4500</v>
      </c>
      <c r="F146" s="64">
        <v>45658</v>
      </c>
      <c r="G146" s="64">
        <v>45688</v>
      </c>
      <c r="H146" s="10">
        <v>1</v>
      </c>
      <c r="I146" s="22">
        <v>31167550</v>
      </c>
      <c r="J146" s="67">
        <v>0.93</v>
      </c>
      <c r="K146" s="10" t="s">
        <v>702</v>
      </c>
      <c r="L146" s="69">
        <f t="shared" si="12"/>
        <v>0.97499999999999998</v>
      </c>
      <c r="M146" s="69">
        <v>0.65780000000000005</v>
      </c>
      <c r="N146" s="70">
        <v>0.25</v>
      </c>
      <c r="O146" s="22">
        <f t="shared" si="13"/>
        <v>7246455</v>
      </c>
      <c r="P146" s="22">
        <f t="shared" si="14"/>
        <v>28985822</v>
      </c>
      <c r="Q146" s="25">
        <f t="shared" si="15"/>
        <v>21739367</v>
      </c>
    </row>
    <row r="147" spans="1:18" hidden="1">
      <c r="A147" s="10">
        <f t="shared" si="16"/>
        <v>145</v>
      </c>
      <c r="B147" s="5" t="s">
        <v>411</v>
      </c>
      <c r="C147" s="5" t="s">
        <v>298</v>
      </c>
      <c r="D147" s="6" t="s">
        <v>299</v>
      </c>
      <c r="E147" s="10">
        <v>4500</v>
      </c>
      <c r="F147" s="64">
        <v>45658</v>
      </c>
      <c r="G147" s="64">
        <v>45688</v>
      </c>
      <c r="H147" s="10">
        <v>1</v>
      </c>
      <c r="I147" s="22">
        <v>31167550</v>
      </c>
      <c r="J147" s="67">
        <v>0.93</v>
      </c>
      <c r="K147" s="10" t="s">
        <v>702</v>
      </c>
      <c r="L147" s="69">
        <f t="shared" si="12"/>
        <v>0.97499999999999998</v>
      </c>
      <c r="M147" s="69">
        <v>0.89990000000000003</v>
      </c>
      <c r="N147" s="70">
        <v>0.25</v>
      </c>
      <c r="O147" s="22">
        <f t="shared" si="13"/>
        <v>7246455</v>
      </c>
      <c r="P147" s="22">
        <f t="shared" si="14"/>
        <v>28985822</v>
      </c>
      <c r="Q147" s="25">
        <f t="shared" si="15"/>
        <v>21739367</v>
      </c>
    </row>
    <row r="148" spans="1:18" hidden="1">
      <c r="A148" s="10">
        <f t="shared" si="16"/>
        <v>146</v>
      </c>
      <c r="B148" s="5" t="s">
        <v>411</v>
      </c>
      <c r="C148" s="5" t="s">
        <v>300</v>
      </c>
      <c r="D148" s="6" t="s">
        <v>301</v>
      </c>
      <c r="E148" s="10">
        <v>4500</v>
      </c>
      <c r="F148" s="64">
        <v>45658</v>
      </c>
      <c r="G148" s="64">
        <v>45688</v>
      </c>
      <c r="H148" s="10">
        <v>1</v>
      </c>
      <c r="I148" s="22">
        <v>31167550</v>
      </c>
      <c r="J148" s="67">
        <v>0.93</v>
      </c>
      <c r="K148" s="10" t="s">
        <v>702</v>
      </c>
      <c r="L148" s="69">
        <f t="shared" si="12"/>
        <v>0.97499999999999998</v>
      </c>
      <c r="M148" s="69">
        <v>0.97440000000000004</v>
      </c>
      <c r="N148" s="70">
        <v>0.05</v>
      </c>
      <c r="O148" s="22">
        <f t="shared" si="13"/>
        <v>1449291</v>
      </c>
      <c r="P148" s="22">
        <f t="shared" si="14"/>
        <v>28985822</v>
      </c>
      <c r="Q148" s="25">
        <f t="shared" si="15"/>
        <v>27536531</v>
      </c>
    </row>
    <row r="149" spans="1:18" hidden="1">
      <c r="A149" s="10">
        <f t="shared" si="16"/>
        <v>147</v>
      </c>
      <c r="B149" s="5" t="s">
        <v>411</v>
      </c>
      <c r="C149" s="5" t="s">
        <v>302</v>
      </c>
      <c r="D149" s="6" t="s">
        <v>303</v>
      </c>
      <c r="E149" s="10">
        <v>1500</v>
      </c>
      <c r="F149" s="64">
        <v>45658</v>
      </c>
      <c r="G149" s="64">
        <v>45688</v>
      </c>
      <c r="H149" s="10">
        <v>1</v>
      </c>
      <c r="I149" s="22">
        <v>11774125</v>
      </c>
      <c r="J149" s="67">
        <v>0.93</v>
      </c>
      <c r="K149" s="10" t="s">
        <v>702</v>
      </c>
      <c r="L149" s="69">
        <f t="shared" si="12"/>
        <v>0.97499999999999998</v>
      </c>
      <c r="M149" s="69">
        <v>0.9385</v>
      </c>
      <c r="N149" s="70">
        <v>0.25</v>
      </c>
      <c r="O149" s="22">
        <f t="shared" si="13"/>
        <v>2737484</v>
      </c>
      <c r="P149" s="22">
        <f t="shared" si="14"/>
        <v>10949936</v>
      </c>
      <c r="Q149" s="25">
        <f t="shared" si="15"/>
        <v>8212452</v>
      </c>
    </row>
    <row r="150" spans="1:18" hidden="1">
      <c r="A150" s="10">
        <f t="shared" si="16"/>
        <v>148</v>
      </c>
      <c r="B150" s="5" t="s">
        <v>411</v>
      </c>
      <c r="C150" s="5" t="s">
        <v>304</v>
      </c>
      <c r="D150" s="6" t="s">
        <v>305</v>
      </c>
      <c r="E150" s="10">
        <v>1500</v>
      </c>
      <c r="F150" s="64">
        <v>45658</v>
      </c>
      <c r="G150" s="64">
        <v>45688</v>
      </c>
      <c r="H150" s="10">
        <v>1</v>
      </c>
      <c r="I150" s="22">
        <v>11774125</v>
      </c>
      <c r="J150" s="67">
        <v>0.93</v>
      </c>
      <c r="K150" s="10" t="s">
        <v>701</v>
      </c>
      <c r="L150" s="69">
        <f t="shared" si="12"/>
        <v>0.99</v>
      </c>
      <c r="M150" s="69">
        <v>0.97740000000000005</v>
      </c>
      <c r="N150" s="70">
        <v>0.15</v>
      </c>
      <c r="O150" s="22">
        <f t="shared" si="13"/>
        <v>1642490</v>
      </c>
      <c r="P150" s="22">
        <f t="shared" si="14"/>
        <v>10949936</v>
      </c>
      <c r="Q150" s="25">
        <f t="shared" si="15"/>
        <v>9307446</v>
      </c>
      <c r="R150" s="18">
        <v>45716</v>
      </c>
    </row>
    <row r="151" spans="1:18" hidden="1">
      <c r="A151" s="10">
        <f t="shared" si="16"/>
        <v>149</v>
      </c>
      <c r="B151" s="5" t="s">
        <v>411</v>
      </c>
      <c r="C151" s="5" t="s">
        <v>306</v>
      </c>
      <c r="D151" s="6" t="s">
        <v>307</v>
      </c>
      <c r="E151" s="10">
        <v>3000</v>
      </c>
      <c r="F151" s="64">
        <v>45658</v>
      </c>
      <c r="G151" s="64">
        <v>45688</v>
      </c>
      <c r="H151" s="10">
        <v>1</v>
      </c>
      <c r="I151" s="22">
        <v>22548250</v>
      </c>
      <c r="J151" s="67">
        <v>0.93</v>
      </c>
      <c r="K151" s="10" t="s">
        <v>703</v>
      </c>
      <c r="L151" s="69">
        <f t="shared" si="12"/>
        <v>0.97499999999999998</v>
      </c>
      <c r="M151" s="69">
        <v>0.57889999999999997</v>
      </c>
      <c r="N151" s="70">
        <v>0.25</v>
      </c>
      <c r="O151" s="22">
        <f t="shared" si="13"/>
        <v>5242468</v>
      </c>
      <c r="P151" s="22">
        <f t="shared" si="14"/>
        <v>20969873</v>
      </c>
      <c r="Q151" s="25">
        <f t="shared" si="15"/>
        <v>15727405</v>
      </c>
    </row>
    <row r="152" spans="1:18" hidden="1">
      <c r="A152" s="10">
        <f t="shared" si="16"/>
        <v>150</v>
      </c>
      <c r="B152" s="5" t="s">
        <v>411</v>
      </c>
      <c r="C152" s="5" t="s">
        <v>308</v>
      </c>
      <c r="D152" s="6" t="s">
        <v>309</v>
      </c>
      <c r="E152" s="10">
        <v>1500</v>
      </c>
      <c r="F152" s="64">
        <v>45658</v>
      </c>
      <c r="G152" s="64">
        <v>45688</v>
      </c>
      <c r="H152" s="10">
        <v>1</v>
      </c>
      <c r="I152" s="22">
        <v>11774125</v>
      </c>
      <c r="J152" s="67">
        <v>0.93</v>
      </c>
      <c r="K152" s="10" t="s">
        <v>702</v>
      </c>
      <c r="L152" s="69">
        <f t="shared" si="12"/>
        <v>0.97499999999999998</v>
      </c>
      <c r="M152" s="69">
        <v>0.39369999999999999</v>
      </c>
      <c r="N152" s="70">
        <v>0.25</v>
      </c>
      <c r="O152" s="22">
        <f t="shared" si="13"/>
        <v>2737484</v>
      </c>
      <c r="P152" s="22">
        <f t="shared" si="14"/>
        <v>10949936</v>
      </c>
      <c r="Q152" s="25">
        <f t="shared" si="15"/>
        <v>8212452</v>
      </c>
    </row>
    <row r="153" spans="1:18" hidden="1">
      <c r="A153" s="10">
        <f t="shared" si="16"/>
        <v>151</v>
      </c>
      <c r="B153" s="5" t="s">
        <v>411</v>
      </c>
      <c r="C153" s="5" t="s">
        <v>310</v>
      </c>
      <c r="D153" s="6" t="s">
        <v>311</v>
      </c>
      <c r="E153" s="10">
        <v>1500</v>
      </c>
      <c r="F153" s="64">
        <v>45658</v>
      </c>
      <c r="G153" s="64">
        <v>45688</v>
      </c>
      <c r="H153" s="10">
        <v>1</v>
      </c>
      <c r="I153" s="22">
        <v>11774125</v>
      </c>
      <c r="J153" s="67">
        <v>0.93</v>
      </c>
      <c r="K153" s="10" t="s">
        <v>702</v>
      </c>
      <c r="L153" s="69">
        <f t="shared" si="12"/>
        <v>0.97499999999999998</v>
      </c>
      <c r="M153" s="69">
        <v>0.65710000000000002</v>
      </c>
      <c r="N153" s="70">
        <v>0.25</v>
      </c>
      <c r="O153" s="22">
        <f t="shared" si="13"/>
        <v>2737484</v>
      </c>
      <c r="P153" s="22">
        <f t="shared" si="14"/>
        <v>10949936</v>
      </c>
      <c r="Q153" s="25">
        <f t="shared" si="15"/>
        <v>8212452</v>
      </c>
    </row>
    <row r="154" spans="1:18" hidden="1">
      <c r="A154" s="10">
        <f t="shared" si="16"/>
        <v>152</v>
      </c>
      <c r="B154" s="5" t="s">
        <v>411</v>
      </c>
      <c r="C154" s="5" t="s">
        <v>312</v>
      </c>
      <c r="D154" s="6" t="s">
        <v>313</v>
      </c>
      <c r="E154" s="10">
        <v>3000</v>
      </c>
      <c r="F154" s="64">
        <v>45658</v>
      </c>
      <c r="G154" s="64">
        <v>45688</v>
      </c>
      <c r="H154" s="10">
        <v>1</v>
      </c>
      <c r="I154" s="22">
        <v>22548250</v>
      </c>
      <c r="J154" s="67">
        <v>0.93</v>
      </c>
      <c r="K154" s="10" t="s">
        <v>702</v>
      </c>
      <c r="L154" s="69">
        <f t="shared" si="12"/>
        <v>0.97499999999999998</v>
      </c>
      <c r="M154" s="69">
        <v>0.53620000000000001</v>
      </c>
      <c r="N154" s="70">
        <v>0.25</v>
      </c>
      <c r="O154" s="22">
        <f t="shared" si="13"/>
        <v>5242468</v>
      </c>
      <c r="P154" s="22">
        <f t="shared" si="14"/>
        <v>20969873</v>
      </c>
      <c r="Q154" s="25">
        <f t="shared" si="15"/>
        <v>15727405</v>
      </c>
    </row>
    <row r="155" spans="1:18" hidden="1">
      <c r="A155" s="10">
        <f t="shared" si="16"/>
        <v>153</v>
      </c>
      <c r="B155" s="5" t="s">
        <v>411</v>
      </c>
      <c r="C155" s="5" t="s">
        <v>314</v>
      </c>
      <c r="D155" s="6" t="s">
        <v>315</v>
      </c>
      <c r="E155" s="10">
        <v>1500</v>
      </c>
      <c r="F155" s="64">
        <v>45658</v>
      </c>
      <c r="G155" s="64">
        <v>45688</v>
      </c>
      <c r="H155" s="10">
        <v>1</v>
      </c>
      <c r="I155" s="22">
        <v>11774125</v>
      </c>
      <c r="J155" s="67">
        <v>0.93</v>
      </c>
      <c r="K155" s="10" t="s">
        <v>703</v>
      </c>
      <c r="L155" s="69">
        <f t="shared" si="12"/>
        <v>0.97499999999999998</v>
      </c>
      <c r="M155" s="69">
        <v>0.9294</v>
      </c>
      <c r="N155" s="70">
        <v>0.25</v>
      </c>
      <c r="O155" s="22">
        <f t="shared" si="13"/>
        <v>2737484</v>
      </c>
      <c r="P155" s="22">
        <f t="shared" si="14"/>
        <v>10949936</v>
      </c>
      <c r="Q155" s="25">
        <f t="shared" si="15"/>
        <v>8212452</v>
      </c>
    </row>
    <row r="156" spans="1:18" hidden="1">
      <c r="A156" s="10">
        <f t="shared" si="16"/>
        <v>154</v>
      </c>
      <c r="B156" s="5" t="s">
        <v>411</v>
      </c>
      <c r="C156" s="5" t="s">
        <v>316</v>
      </c>
      <c r="D156" s="6" t="s">
        <v>317</v>
      </c>
      <c r="E156" s="10">
        <v>3000</v>
      </c>
      <c r="F156" s="64">
        <v>45658</v>
      </c>
      <c r="G156" s="64">
        <v>45688</v>
      </c>
      <c r="H156" s="10">
        <v>1</v>
      </c>
      <c r="I156" s="22">
        <v>22548250</v>
      </c>
      <c r="J156" s="67">
        <v>0.93</v>
      </c>
      <c r="K156" s="10" t="s">
        <v>703</v>
      </c>
      <c r="L156" s="69">
        <f t="shared" si="12"/>
        <v>0.97499999999999998</v>
      </c>
      <c r="M156" s="69">
        <v>0.76039999999999996</v>
      </c>
      <c r="N156" s="70">
        <v>0.25</v>
      </c>
      <c r="O156" s="22">
        <f t="shared" si="13"/>
        <v>5242468</v>
      </c>
      <c r="P156" s="22">
        <f t="shared" si="14"/>
        <v>20969873</v>
      </c>
      <c r="Q156" s="25">
        <f t="shared" si="15"/>
        <v>15727405</v>
      </c>
    </row>
    <row r="157" spans="1:18" hidden="1">
      <c r="A157" s="10">
        <f t="shared" si="16"/>
        <v>155</v>
      </c>
      <c r="B157" s="5" t="s">
        <v>411</v>
      </c>
      <c r="C157" s="5" t="s">
        <v>318</v>
      </c>
      <c r="D157" s="6" t="s">
        <v>319</v>
      </c>
      <c r="E157" s="10">
        <v>1500</v>
      </c>
      <c r="F157" s="64">
        <v>45658</v>
      </c>
      <c r="G157" s="64">
        <v>45688</v>
      </c>
      <c r="H157" s="10">
        <v>1</v>
      </c>
      <c r="I157" s="22">
        <v>11774125</v>
      </c>
      <c r="J157" s="67">
        <v>0.93</v>
      </c>
      <c r="K157" s="10" t="s">
        <v>702</v>
      </c>
      <c r="L157" s="69">
        <f t="shared" si="12"/>
        <v>0.97499999999999998</v>
      </c>
      <c r="M157" s="69">
        <v>0.45140000000000002</v>
      </c>
      <c r="N157" s="70">
        <v>0.25</v>
      </c>
      <c r="O157" s="22">
        <f t="shared" si="13"/>
        <v>2737484</v>
      </c>
      <c r="P157" s="22">
        <f t="shared" si="14"/>
        <v>10949936</v>
      </c>
      <c r="Q157" s="25">
        <f t="shared" si="15"/>
        <v>8212452</v>
      </c>
    </row>
    <row r="158" spans="1:18" ht="28.8" hidden="1">
      <c r="A158" s="10">
        <f t="shared" si="16"/>
        <v>156</v>
      </c>
      <c r="B158" s="5" t="s">
        <v>411</v>
      </c>
      <c r="C158" s="5" t="s">
        <v>320</v>
      </c>
      <c r="D158" s="6" t="s">
        <v>321</v>
      </c>
      <c r="E158" s="10">
        <v>4500</v>
      </c>
      <c r="F158" s="64">
        <v>45658</v>
      </c>
      <c r="G158" s="64">
        <v>45688</v>
      </c>
      <c r="H158" s="10">
        <v>1</v>
      </c>
      <c r="I158" s="22">
        <v>31167550</v>
      </c>
      <c r="J158" s="67">
        <v>0.93</v>
      </c>
      <c r="K158" s="10" t="s">
        <v>702</v>
      </c>
      <c r="L158" s="69">
        <f t="shared" si="12"/>
        <v>0.97499999999999998</v>
      </c>
      <c r="M158" s="69">
        <v>0.99439999999999995</v>
      </c>
      <c r="N158" s="70">
        <v>0</v>
      </c>
      <c r="O158" s="22">
        <f t="shared" si="13"/>
        <v>0</v>
      </c>
      <c r="P158" s="22">
        <f t="shared" si="14"/>
        <v>28985822</v>
      </c>
      <c r="Q158" s="25">
        <f t="shared" si="15"/>
        <v>28985822</v>
      </c>
    </row>
    <row r="159" spans="1:18" hidden="1">
      <c r="A159" s="10">
        <f t="shared" si="16"/>
        <v>157</v>
      </c>
      <c r="B159" s="5" t="s">
        <v>411</v>
      </c>
      <c r="C159" s="5" t="s">
        <v>322</v>
      </c>
      <c r="D159" s="6" t="s">
        <v>323</v>
      </c>
      <c r="E159" s="10">
        <v>4500</v>
      </c>
      <c r="F159" s="64">
        <v>45658</v>
      </c>
      <c r="G159" s="64">
        <v>45688</v>
      </c>
      <c r="H159" s="10">
        <v>1</v>
      </c>
      <c r="I159" s="22">
        <v>31167550</v>
      </c>
      <c r="J159" s="67">
        <v>0.93</v>
      </c>
      <c r="K159" s="10" t="s">
        <v>704</v>
      </c>
      <c r="L159" s="69">
        <f t="shared" si="12"/>
        <v>0.99399999999999999</v>
      </c>
      <c r="M159" s="69">
        <v>0.85580000000000001</v>
      </c>
      <c r="N159" s="70">
        <v>0.25</v>
      </c>
      <c r="O159" s="22">
        <f t="shared" si="13"/>
        <v>7246455</v>
      </c>
      <c r="P159" s="22">
        <f t="shared" si="14"/>
        <v>28985822</v>
      </c>
      <c r="Q159" s="25">
        <f t="shared" si="15"/>
        <v>21739367</v>
      </c>
    </row>
    <row r="160" spans="1:18" hidden="1">
      <c r="A160" s="10">
        <f t="shared" si="16"/>
        <v>158</v>
      </c>
      <c r="B160" s="5" t="s">
        <v>411</v>
      </c>
      <c r="C160" s="5" t="s">
        <v>324</v>
      </c>
      <c r="D160" s="6" t="s">
        <v>325</v>
      </c>
      <c r="E160" s="10">
        <v>4500</v>
      </c>
      <c r="F160" s="64">
        <v>45658</v>
      </c>
      <c r="G160" s="64">
        <v>45688</v>
      </c>
      <c r="H160" s="10">
        <v>1</v>
      </c>
      <c r="I160" s="22">
        <v>31167550</v>
      </c>
      <c r="J160" s="67">
        <v>0.93</v>
      </c>
      <c r="K160" s="10" t="s">
        <v>701</v>
      </c>
      <c r="L160" s="69">
        <f t="shared" si="12"/>
        <v>0.99</v>
      </c>
      <c r="M160" s="69">
        <v>0.59719999999999995</v>
      </c>
      <c r="N160" s="70">
        <v>0.25</v>
      </c>
      <c r="O160" s="22">
        <f t="shared" si="13"/>
        <v>7246455</v>
      </c>
      <c r="P160" s="22">
        <f t="shared" si="14"/>
        <v>28985822</v>
      </c>
      <c r="Q160" s="25">
        <f t="shared" si="15"/>
        <v>21739367</v>
      </c>
      <c r="R160" s="18">
        <v>45747</v>
      </c>
    </row>
    <row r="161" spans="1:18" hidden="1">
      <c r="A161" s="10">
        <f t="shared" si="16"/>
        <v>159</v>
      </c>
      <c r="B161" s="5" t="s">
        <v>411</v>
      </c>
      <c r="C161" s="5" t="s">
        <v>326</v>
      </c>
      <c r="D161" s="6" t="s">
        <v>327</v>
      </c>
      <c r="E161" s="10">
        <v>7500</v>
      </c>
      <c r="F161" s="64">
        <v>45658</v>
      </c>
      <c r="G161" s="64">
        <v>45688</v>
      </c>
      <c r="H161" s="10">
        <v>1</v>
      </c>
      <c r="I161" s="22">
        <v>56601550</v>
      </c>
      <c r="J161" s="67">
        <v>0.93</v>
      </c>
      <c r="K161" s="10" t="s">
        <v>701</v>
      </c>
      <c r="L161" s="69">
        <f t="shared" si="12"/>
        <v>0.99</v>
      </c>
      <c r="M161" s="69">
        <v>0.998</v>
      </c>
      <c r="N161" s="70">
        <v>0</v>
      </c>
      <c r="O161" s="22">
        <f t="shared" si="13"/>
        <v>0</v>
      </c>
      <c r="P161" s="22">
        <f t="shared" si="14"/>
        <v>52639442</v>
      </c>
      <c r="Q161" s="25">
        <f t="shared" si="15"/>
        <v>52639442</v>
      </c>
    </row>
    <row r="162" spans="1:18" hidden="1">
      <c r="A162" s="10">
        <f t="shared" si="16"/>
        <v>160</v>
      </c>
      <c r="B162" s="5" t="s">
        <v>411</v>
      </c>
      <c r="C162" s="5" t="s">
        <v>328</v>
      </c>
      <c r="D162" s="6" t="s">
        <v>329</v>
      </c>
      <c r="E162" s="10">
        <v>4500</v>
      </c>
      <c r="F162" s="64">
        <v>45658</v>
      </c>
      <c r="G162" s="64">
        <v>45688</v>
      </c>
      <c r="H162" s="10">
        <v>1</v>
      </c>
      <c r="I162" s="22">
        <v>31167550</v>
      </c>
      <c r="J162" s="67">
        <v>0.93</v>
      </c>
      <c r="K162" s="10" t="s">
        <v>701</v>
      </c>
      <c r="L162" s="69">
        <f t="shared" si="12"/>
        <v>0.99</v>
      </c>
      <c r="M162" s="69">
        <v>0.86939999999999995</v>
      </c>
      <c r="N162" s="70">
        <v>0.25</v>
      </c>
      <c r="O162" s="22">
        <f t="shared" si="13"/>
        <v>7246455</v>
      </c>
      <c r="P162" s="22">
        <f t="shared" si="14"/>
        <v>28985822</v>
      </c>
      <c r="Q162" s="25">
        <f t="shared" si="15"/>
        <v>21739367</v>
      </c>
    </row>
    <row r="163" spans="1:18" hidden="1">
      <c r="A163" s="10">
        <f t="shared" si="16"/>
        <v>161</v>
      </c>
      <c r="B163" s="5" t="s">
        <v>411</v>
      </c>
      <c r="C163" s="5" t="s">
        <v>330</v>
      </c>
      <c r="D163" s="6" t="s">
        <v>331</v>
      </c>
      <c r="E163" s="10">
        <v>3000</v>
      </c>
      <c r="F163" s="64">
        <v>45658</v>
      </c>
      <c r="G163" s="64">
        <v>45688</v>
      </c>
      <c r="H163" s="10">
        <v>1</v>
      </c>
      <c r="I163" s="22">
        <v>22548250</v>
      </c>
      <c r="J163" s="67">
        <v>0.93</v>
      </c>
      <c r="K163" s="10" t="s">
        <v>701</v>
      </c>
      <c r="L163" s="69">
        <f t="shared" si="12"/>
        <v>0.99</v>
      </c>
      <c r="M163" s="69">
        <v>0.9667</v>
      </c>
      <c r="N163" s="70">
        <v>0.25</v>
      </c>
      <c r="O163" s="22">
        <f t="shared" si="13"/>
        <v>5242468</v>
      </c>
      <c r="P163" s="22">
        <f t="shared" si="14"/>
        <v>20969873</v>
      </c>
      <c r="Q163" s="25">
        <f t="shared" si="15"/>
        <v>15727405</v>
      </c>
      <c r="R163" s="18">
        <v>45688</v>
      </c>
    </row>
    <row r="164" spans="1:18" hidden="1">
      <c r="A164" s="10">
        <f t="shared" si="16"/>
        <v>162</v>
      </c>
      <c r="B164" s="5" t="s">
        <v>411</v>
      </c>
      <c r="C164" s="5" t="s">
        <v>332</v>
      </c>
      <c r="D164" s="6" t="s">
        <v>333</v>
      </c>
      <c r="E164" s="10">
        <v>3000</v>
      </c>
      <c r="F164" s="64">
        <v>45658</v>
      </c>
      <c r="G164" s="64">
        <v>45688</v>
      </c>
      <c r="H164" s="10">
        <v>1</v>
      </c>
      <c r="I164" s="22">
        <v>22548250</v>
      </c>
      <c r="J164" s="67">
        <v>0.93</v>
      </c>
      <c r="K164" s="10" t="s">
        <v>702</v>
      </c>
      <c r="L164" s="69">
        <f t="shared" si="12"/>
        <v>0.97499999999999998</v>
      </c>
      <c r="M164" s="69">
        <v>0.95320000000000005</v>
      </c>
      <c r="N164" s="70">
        <v>0.15</v>
      </c>
      <c r="O164" s="22">
        <f t="shared" si="13"/>
        <v>3145481</v>
      </c>
      <c r="P164" s="22">
        <f t="shared" si="14"/>
        <v>20969873</v>
      </c>
      <c r="Q164" s="25">
        <f t="shared" si="15"/>
        <v>17824392</v>
      </c>
    </row>
    <row r="165" spans="1:18" hidden="1">
      <c r="A165" s="10">
        <f t="shared" si="16"/>
        <v>163</v>
      </c>
      <c r="B165" s="5" t="s">
        <v>411</v>
      </c>
      <c r="C165" s="5" t="s">
        <v>334</v>
      </c>
      <c r="D165" s="6" t="s">
        <v>335</v>
      </c>
      <c r="E165" s="10">
        <v>3000</v>
      </c>
      <c r="F165" s="64">
        <v>45658</v>
      </c>
      <c r="G165" s="64">
        <v>45688</v>
      </c>
      <c r="H165" s="10">
        <v>1</v>
      </c>
      <c r="I165" s="22">
        <v>22548250</v>
      </c>
      <c r="J165" s="67">
        <v>0.93</v>
      </c>
      <c r="K165" s="10" t="s">
        <v>702</v>
      </c>
      <c r="L165" s="69">
        <f t="shared" si="12"/>
        <v>0.97499999999999998</v>
      </c>
      <c r="M165" s="69">
        <v>0.31659999999999999</v>
      </c>
      <c r="N165" s="70">
        <v>0.25</v>
      </c>
      <c r="O165" s="22">
        <f t="shared" si="13"/>
        <v>5242468</v>
      </c>
      <c r="P165" s="22">
        <f t="shared" si="14"/>
        <v>20969873</v>
      </c>
      <c r="Q165" s="25">
        <f t="shared" si="15"/>
        <v>15727405</v>
      </c>
    </row>
    <row r="166" spans="1:18" ht="28.8" hidden="1">
      <c r="A166" s="10">
        <f t="shared" si="16"/>
        <v>164</v>
      </c>
      <c r="B166" s="5" t="s">
        <v>412</v>
      </c>
      <c r="C166" s="5" t="s">
        <v>336</v>
      </c>
      <c r="D166" s="6" t="s">
        <v>337</v>
      </c>
      <c r="E166" s="10">
        <v>3000</v>
      </c>
      <c r="F166" s="64">
        <v>45658</v>
      </c>
      <c r="G166" s="64">
        <v>45688</v>
      </c>
      <c r="H166" s="10">
        <v>0</v>
      </c>
      <c r="I166" s="22">
        <v>22548250</v>
      </c>
      <c r="J166" s="67">
        <v>0.93</v>
      </c>
      <c r="K166" s="10" t="s">
        <v>701</v>
      </c>
      <c r="L166" s="69">
        <f t="shared" si="12"/>
        <v>0.99</v>
      </c>
      <c r="M166" s="69">
        <v>0</v>
      </c>
      <c r="N166" s="70">
        <v>0</v>
      </c>
      <c r="O166" s="22">
        <f t="shared" si="13"/>
        <v>0</v>
      </c>
      <c r="P166" s="22">
        <f t="shared" si="14"/>
        <v>20969873</v>
      </c>
      <c r="Q166" s="25">
        <f t="shared" si="15"/>
        <v>20969873</v>
      </c>
      <c r="R166" s="18">
        <v>45670</v>
      </c>
    </row>
    <row r="167" spans="1:18" ht="28.8" hidden="1">
      <c r="A167" s="10">
        <f t="shared" si="16"/>
        <v>165</v>
      </c>
      <c r="B167" s="5" t="s">
        <v>412</v>
      </c>
      <c r="C167" s="5" t="s">
        <v>338</v>
      </c>
      <c r="D167" s="6" t="s">
        <v>339</v>
      </c>
      <c r="E167" s="10">
        <v>1500</v>
      </c>
      <c r="F167" s="64">
        <v>45658</v>
      </c>
      <c r="G167" s="64">
        <v>45688</v>
      </c>
      <c r="H167" s="10">
        <v>1</v>
      </c>
      <c r="I167" s="22">
        <v>11774125</v>
      </c>
      <c r="J167" s="67">
        <v>0.93</v>
      </c>
      <c r="K167" s="10" t="s">
        <v>702</v>
      </c>
      <c r="L167" s="69">
        <f t="shared" si="12"/>
        <v>0.97499999999999998</v>
      </c>
      <c r="M167" s="69">
        <v>1</v>
      </c>
      <c r="N167" s="70">
        <v>0</v>
      </c>
      <c r="O167" s="22">
        <f t="shared" si="13"/>
        <v>0</v>
      </c>
      <c r="P167" s="22">
        <f t="shared" si="14"/>
        <v>10949936</v>
      </c>
      <c r="Q167" s="25">
        <f t="shared" si="15"/>
        <v>10949936</v>
      </c>
    </row>
    <row r="168" spans="1:18" hidden="1">
      <c r="A168" s="10">
        <f t="shared" si="16"/>
        <v>166</v>
      </c>
      <c r="B168" s="5" t="s">
        <v>412</v>
      </c>
      <c r="C168" s="5" t="s">
        <v>340</v>
      </c>
      <c r="D168" s="6" t="s">
        <v>341</v>
      </c>
      <c r="E168" s="10">
        <v>3000</v>
      </c>
      <c r="F168" s="64">
        <v>45658</v>
      </c>
      <c r="G168" s="64">
        <v>45688</v>
      </c>
      <c r="H168" s="10">
        <v>1</v>
      </c>
      <c r="I168" s="22">
        <v>22548250</v>
      </c>
      <c r="J168" s="67">
        <v>0.93</v>
      </c>
      <c r="K168" s="10" t="s">
        <v>703</v>
      </c>
      <c r="L168" s="69">
        <f t="shared" si="12"/>
        <v>0.97499999999999998</v>
      </c>
      <c r="M168" s="69">
        <v>0.74990000000000001</v>
      </c>
      <c r="N168" s="70">
        <v>0.25</v>
      </c>
      <c r="O168" s="22">
        <f t="shared" si="13"/>
        <v>5242468</v>
      </c>
      <c r="P168" s="22">
        <f t="shared" si="14"/>
        <v>20969873</v>
      </c>
      <c r="Q168" s="25">
        <f t="shared" si="15"/>
        <v>15727405</v>
      </c>
    </row>
    <row r="169" spans="1:18" hidden="1">
      <c r="A169" s="10">
        <f t="shared" si="16"/>
        <v>167</v>
      </c>
      <c r="B169" s="5" t="s">
        <v>412</v>
      </c>
      <c r="C169" s="5" t="s">
        <v>342</v>
      </c>
      <c r="D169" s="6" t="s">
        <v>343</v>
      </c>
      <c r="E169" s="10">
        <v>4500</v>
      </c>
      <c r="F169" s="64">
        <v>45658</v>
      </c>
      <c r="G169" s="64">
        <v>45688</v>
      </c>
      <c r="H169" s="10">
        <v>1</v>
      </c>
      <c r="I169" s="22">
        <v>31167550</v>
      </c>
      <c r="J169" s="67">
        <v>0.93</v>
      </c>
      <c r="K169" s="10" t="s">
        <v>701</v>
      </c>
      <c r="L169" s="69">
        <f t="shared" si="12"/>
        <v>0.99</v>
      </c>
      <c r="M169" s="69">
        <v>0.78190000000000004</v>
      </c>
      <c r="N169" s="70">
        <v>0.25</v>
      </c>
      <c r="O169" s="22">
        <f t="shared" si="13"/>
        <v>7246455</v>
      </c>
      <c r="P169" s="22">
        <f t="shared" si="14"/>
        <v>28985822</v>
      </c>
      <c r="Q169" s="25">
        <f t="shared" si="15"/>
        <v>21739367</v>
      </c>
    </row>
    <row r="170" spans="1:18" hidden="1">
      <c r="A170" s="10">
        <f t="shared" si="16"/>
        <v>168</v>
      </c>
      <c r="B170" s="5" t="s">
        <v>412</v>
      </c>
      <c r="C170" s="5" t="s">
        <v>344</v>
      </c>
      <c r="D170" s="6" t="s">
        <v>345</v>
      </c>
      <c r="E170" s="10">
        <v>7500</v>
      </c>
      <c r="F170" s="64">
        <v>45658</v>
      </c>
      <c r="G170" s="64">
        <v>45688</v>
      </c>
      <c r="H170" s="10">
        <v>1</v>
      </c>
      <c r="I170" s="22">
        <v>56601550</v>
      </c>
      <c r="J170" s="67">
        <v>0.93</v>
      </c>
      <c r="K170" s="10" t="s">
        <v>701</v>
      </c>
      <c r="L170" s="69">
        <f t="shared" si="12"/>
        <v>0.99</v>
      </c>
      <c r="M170" s="69">
        <v>0.96250000000000002</v>
      </c>
      <c r="N170" s="70">
        <v>0.25</v>
      </c>
      <c r="O170" s="22">
        <f t="shared" si="13"/>
        <v>13159860</v>
      </c>
      <c r="P170" s="22">
        <f t="shared" si="14"/>
        <v>52639442</v>
      </c>
      <c r="Q170" s="25">
        <f t="shared" si="15"/>
        <v>39479582</v>
      </c>
    </row>
    <row r="171" spans="1:18" hidden="1">
      <c r="A171" s="10">
        <f t="shared" si="16"/>
        <v>169</v>
      </c>
      <c r="B171" s="5" t="s">
        <v>412</v>
      </c>
      <c r="C171" s="5" t="s">
        <v>346</v>
      </c>
      <c r="D171" s="6" t="s">
        <v>347</v>
      </c>
      <c r="E171" s="10">
        <v>3000</v>
      </c>
      <c r="F171" s="64">
        <v>45658</v>
      </c>
      <c r="G171" s="64">
        <v>45688</v>
      </c>
      <c r="H171" s="10">
        <v>1</v>
      </c>
      <c r="I171" s="22">
        <v>22548250</v>
      </c>
      <c r="J171" s="67">
        <v>0.93</v>
      </c>
      <c r="K171" s="10" t="s">
        <v>701</v>
      </c>
      <c r="L171" s="69">
        <f t="shared" si="12"/>
        <v>0.99</v>
      </c>
      <c r="M171" s="69">
        <v>0.9859</v>
      </c>
      <c r="N171" s="70">
        <v>0.05</v>
      </c>
      <c r="O171" s="22">
        <f t="shared" si="13"/>
        <v>1048494</v>
      </c>
      <c r="P171" s="22">
        <f t="shared" si="14"/>
        <v>20969873</v>
      </c>
      <c r="Q171" s="25">
        <f t="shared" si="15"/>
        <v>19921379</v>
      </c>
    </row>
    <row r="172" spans="1:18" hidden="1">
      <c r="A172" s="10">
        <f t="shared" si="16"/>
        <v>170</v>
      </c>
      <c r="B172" s="5" t="s">
        <v>412</v>
      </c>
      <c r="C172" s="5" t="s">
        <v>348</v>
      </c>
      <c r="D172" s="6" t="s">
        <v>349</v>
      </c>
      <c r="E172" s="10">
        <v>4500</v>
      </c>
      <c r="F172" s="64">
        <v>45658</v>
      </c>
      <c r="G172" s="64">
        <v>45688</v>
      </c>
      <c r="H172" s="10">
        <v>1</v>
      </c>
      <c r="I172" s="22">
        <v>31167550</v>
      </c>
      <c r="J172" s="67">
        <v>0.93</v>
      </c>
      <c r="K172" s="10" t="s">
        <v>703</v>
      </c>
      <c r="L172" s="69">
        <f t="shared" si="12"/>
        <v>0.97499999999999998</v>
      </c>
      <c r="M172" s="69">
        <v>0</v>
      </c>
      <c r="N172" s="70">
        <v>0.25</v>
      </c>
      <c r="O172" s="22">
        <f t="shared" si="13"/>
        <v>7246455</v>
      </c>
      <c r="P172" s="22">
        <f t="shared" si="14"/>
        <v>28985822</v>
      </c>
      <c r="Q172" s="25">
        <f t="shared" si="15"/>
        <v>21739367</v>
      </c>
    </row>
    <row r="173" spans="1:18" hidden="1">
      <c r="A173" s="10">
        <f t="shared" si="16"/>
        <v>171</v>
      </c>
      <c r="B173" s="5" t="s">
        <v>412</v>
      </c>
      <c r="C173" s="5" t="s">
        <v>352</v>
      </c>
      <c r="D173" s="6" t="s">
        <v>353</v>
      </c>
      <c r="E173" s="10">
        <v>3000</v>
      </c>
      <c r="F173" s="64">
        <v>45658</v>
      </c>
      <c r="G173" s="64">
        <v>45688</v>
      </c>
      <c r="H173" s="10">
        <v>1</v>
      </c>
      <c r="I173" s="22">
        <v>22548250</v>
      </c>
      <c r="J173" s="67">
        <v>0.93</v>
      </c>
      <c r="K173" s="10" t="s">
        <v>702</v>
      </c>
      <c r="L173" s="69">
        <f t="shared" si="12"/>
        <v>0.97499999999999998</v>
      </c>
      <c r="M173" s="69">
        <v>0.86880000000000002</v>
      </c>
      <c r="N173" s="70">
        <v>0.25</v>
      </c>
      <c r="O173" s="22">
        <f t="shared" si="13"/>
        <v>5242468</v>
      </c>
      <c r="P173" s="22">
        <f t="shared" si="14"/>
        <v>20969873</v>
      </c>
      <c r="Q173" s="25">
        <f t="shared" si="15"/>
        <v>15727405</v>
      </c>
    </row>
    <row r="174" spans="1:18" hidden="1">
      <c r="A174" s="10">
        <f t="shared" si="16"/>
        <v>172</v>
      </c>
      <c r="B174" s="5" t="s">
        <v>412</v>
      </c>
      <c r="C174" s="5" t="s">
        <v>354</v>
      </c>
      <c r="D174" s="6" t="s">
        <v>355</v>
      </c>
      <c r="E174" s="10">
        <v>3000</v>
      </c>
      <c r="F174" s="64">
        <v>45658</v>
      </c>
      <c r="G174" s="64">
        <v>45688</v>
      </c>
      <c r="H174" s="10">
        <v>1</v>
      </c>
      <c r="I174" s="22">
        <v>22548250</v>
      </c>
      <c r="J174" s="67">
        <v>0.93</v>
      </c>
      <c r="K174" s="10" t="s">
        <v>702</v>
      </c>
      <c r="L174" s="69">
        <f t="shared" si="12"/>
        <v>0.97499999999999998</v>
      </c>
      <c r="M174" s="69">
        <v>0.79159999999999997</v>
      </c>
      <c r="N174" s="70">
        <v>0.25</v>
      </c>
      <c r="O174" s="22">
        <f t="shared" si="13"/>
        <v>5242468</v>
      </c>
      <c r="P174" s="22">
        <f t="shared" si="14"/>
        <v>20969873</v>
      </c>
      <c r="Q174" s="25">
        <f t="shared" si="15"/>
        <v>15727405</v>
      </c>
    </row>
    <row r="175" spans="1:18" hidden="1">
      <c r="A175" s="10">
        <f t="shared" si="16"/>
        <v>173</v>
      </c>
      <c r="B175" s="5" t="s">
        <v>412</v>
      </c>
      <c r="C175" s="5" t="s">
        <v>356</v>
      </c>
      <c r="D175" s="6" t="s">
        <v>357</v>
      </c>
      <c r="E175" s="10">
        <v>6000</v>
      </c>
      <c r="F175" s="64">
        <v>45658</v>
      </c>
      <c r="G175" s="64">
        <v>45688</v>
      </c>
      <c r="H175" s="10">
        <v>1</v>
      </c>
      <c r="I175" s="22">
        <v>38067700</v>
      </c>
      <c r="J175" s="67">
        <v>0.93</v>
      </c>
      <c r="K175" s="10" t="s">
        <v>702</v>
      </c>
      <c r="L175" s="69">
        <f t="shared" si="12"/>
        <v>0.97499999999999998</v>
      </c>
      <c r="M175" s="69">
        <v>0.5</v>
      </c>
      <c r="N175" s="70">
        <v>0.25</v>
      </c>
      <c r="O175" s="22">
        <f t="shared" si="13"/>
        <v>8850740</v>
      </c>
      <c r="P175" s="22">
        <f t="shared" si="14"/>
        <v>35402961</v>
      </c>
      <c r="Q175" s="25">
        <f t="shared" si="15"/>
        <v>26552221</v>
      </c>
    </row>
    <row r="176" spans="1:18" hidden="1">
      <c r="A176" s="10">
        <f t="shared" si="16"/>
        <v>174</v>
      </c>
      <c r="B176" s="5" t="s">
        <v>412</v>
      </c>
      <c r="C176" s="5" t="s">
        <v>358</v>
      </c>
      <c r="D176" s="6" t="s">
        <v>359</v>
      </c>
      <c r="E176" s="10">
        <v>4500</v>
      </c>
      <c r="F176" s="64">
        <v>45658</v>
      </c>
      <c r="G176" s="64">
        <v>45688</v>
      </c>
      <c r="H176" s="10">
        <v>1</v>
      </c>
      <c r="I176" s="22">
        <v>31167550</v>
      </c>
      <c r="J176" s="67">
        <v>0.93</v>
      </c>
      <c r="K176" s="10" t="s">
        <v>703</v>
      </c>
      <c r="L176" s="69">
        <f t="shared" si="12"/>
        <v>0.97499999999999998</v>
      </c>
      <c r="M176" s="69">
        <v>0.82410000000000005</v>
      </c>
      <c r="N176" s="70">
        <v>0.25</v>
      </c>
      <c r="O176" s="22">
        <f t="shared" si="13"/>
        <v>7246455</v>
      </c>
      <c r="P176" s="22">
        <f t="shared" si="14"/>
        <v>28985822</v>
      </c>
      <c r="Q176" s="25">
        <f t="shared" si="15"/>
        <v>21739367</v>
      </c>
    </row>
    <row r="177" spans="1:18" ht="28.8" hidden="1">
      <c r="A177" s="10">
        <f t="shared" si="16"/>
        <v>175</v>
      </c>
      <c r="B177" s="5" t="s">
        <v>412</v>
      </c>
      <c r="C177" s="5" t="s">
        <v>360</v>
      </c>
      <c r="D177" s="6" t="s">
        <v>361</v>
      </c>
      <c r="E177" s="10">
        <v>3000</v>
      </c>
      <c r="F177" s="64">
        <v>45658</v>
      </c>
      <c r="G177" s="64">
        <v>45688</v>
      </c>
      <c r="H177" s="10">
        <v>1</v>
      </c>
      <c r="I177" s="22">
        <v>22548250</v>
      </c>
      <c r="J177" s="67">
        <v>0.93</v>
      </c>
      <c r="K177" s="10" t="s">
        <v>701</v>
      </c>
      <c r="L177" s="69">
        <f t="shared" si="12"/>
        <v>0.99</v>
      </c>
      <c r="M177" s="69">
        <v>0.9456</v>
      </c>
      <c r="N177" s="70">
        <v>0.25</v>
      </c>
      <c r="O177" s="22">
        <f t="shared" si="13"/>
        <v>5242468</v>
      </c>
      <c r="P177" s="22">
        <f t="shared" si="14"/>
        <v>20969873</v>
      </c>
      <c r="Q177" s="25">
        <f t="shared" si="15"/>
        <v>15727405</v>
      </c>
    </row>
    <row r="178" spans="1:18" hidden="1">
      <c r="A178" s="10">
        <f t="shared" si="16"/>
        <v>176</v>
      </c>
      <c r="B178" s="5" t="s">
        <v>412</v>
      </c>
      <c r="C178" s="5" t="s">
        <v>362</v>
      </c>
      <c r="D178" s="6" t="s">
        <v>363</v>
      </c>
      <c r="E178" s="10">
        <v>3000</v>
      </c>
      <c r="F178" s="64">
        <v>45658</v>
      </c>
      <c r="G178" s="64">
        <v>45688</v>
      </c>
      <c r="H178" s="10">
        <v>1</v>
      </c>
      <c r="I178" s="22">
        <v>22548250</v>
      </c>
      <c r="J178" s="67">
        <v>0.93</v>
      </c>
      <c r="K178" s="10" t="s">
        <v>702</v>
      </c>
      <c r="L178" s="69">
        <f t="shared" si="12"/>
        <v>0.97499999999999998</v>
      </c>
      <c r="M178" s="69">
        <v>0.78410000000000002</v>
      </c>
      <c r="N178" s="70">
        <v>0.25</v>
      </c>
      <c r="O178" s="22">
        <f t="shared" si="13"/>
        <v>5242468</v>
      </c>
      <c r="P178" s="22">
        <f t="shared" si="14"/>
        <v>20969873</v>
      </c>
      <c r="Q178" s="25">
        <f t="shared" si="15"/>
        <v>15727405</v>
      </c>
    </row>
    <row r="179" spans="1:18" hidden="1">
      <c r="A179" s="10">
        <f t="shared" si="16"/>
        <v>177</v>
      </c>
      <c r="B179" s="5" t="s">
        <v>412</v>
      </c>
      <c r="C179" s="5" t="s">
        <v>364</v>
      </c>
      <c r="D179" s="6" t="s">
        <v>365</v>
      </c>
      <c r="E179" s="10">
        <v>4500</v>
      </c>
      <c r="F179" s="64">
        <v>45658</v>
      </c>
      <c r="G179" s="64">
        <v>45688</v>
      </c>
      <c r="H179" s="10">
        <v>1</v>
      </c>
      <c r="I179" s="22">
        <v>31167550</v>
      </c>
      <c r="J179" s="67">
        <v>0.93</v>
      </c>
      <c r="K179" s="10" t="s">
        <v>701</v>
      </c>
      <c r="L179" s="69">
        <f t="shared" si="12"/>
        <v>0.99</v>
      </c>
      <c r="M179" s="69">
        <v>0.42670000000000002</v>
      </c>
      <c r="N179" s="70">
        <v>0.25</v>
      </c>
      <c r="O179" s="22">
        <f t="shared" si="13"/>
        <v>7246455</v>
      </c>
      <c r="P179" s="22">
        <f t="shared" si="14"/>
        <v>28985822</v>
      </c>
      <c r="Q179" s="25">
        <f t="shared" si="15"/>
        <v>21739367</v>
      </c>
    </row>
    <row r="180" spans="1:18" hidden="1">
      <c r="A180" s="10">
        <f t="shared" si="16"/>
        <v>178</v>
      </c>
      <c r="B180" s="5" t="s">
        <v>412</v>
      </c>
      <c r="C180" s="5" t="s">
        <v>366</v>
      </c>
      <c r="D180" s="6" t="s">
        <v>367</v>
      </c>
      <c r="E180" s="10">
        <v>4500</v>
      </c>
      <c r="F180" s="64">
        <v>45658</v>
      </c>
      <c r="G180" s="64">
        <v>45688</v>
      </c>
      <c r="H180" s="10">
        <v>1</v>
      </c>
      <c r="I180" s="22">
        <v>31167550</v>
      </c>
      <c r="J180" s="67">
        <v>0.93</v>
      </c>
      <c r="K180" s="10" t="s">
        <v>701</v>
      </c>
      <c r="L180" s="69">
        <f t="shared" si="12"/>
        <v>0.99</v>
      </c>
      <c r="M180" s="69">
        <v>0.8095</v>
      </c>
      <c r="N180" s="70">
        <v>0.25</v>
      </c>
      <c r="O180" s="22">
        <f t="shared" si="13"/>
        <v>7246455</v>
      </c>
      <c r="P180" s="22">
        <f t="shared" si="14"/>
        <v>28985822</v>
      </c>
      <c r="Q180" s="25">
        <f t="shared" si="15"/>
        <v>21739367</v>
      </c>
    </row>
    <row r="181" spans="1:18" hidden="1">
      <c r="A181" s="10">
        <f t="shared" si="16"/>
        <v>179</v>
      </c>
      <c r="B181" s="5" t="s">
        <v>412</v>
      </c>
      <c r="C181" s="5" t="s">
        <v>370</v>
      </c>
      <c r="D181" s="6" t="s">
        <v>371</v>
      </c>
      <c r="E181" s="10">
        <v>4500</v>
      </c>
      <c r="F181" s="64">
        <v>45658</v>
      </c>
      <c r="G181" s="64">
        <v>45688</v>
      </c>
      <c r="H181" s="10">
        <v>1</v>
      </c>
      <c r="I181" s="22">
        <v>31167550</v>
      </c>
      <c r="J181" s="67">
        <v>0.93</v>
      </c>
      <c r="K181" s="10" t="s">
        <v>702</v>
      </c>
      <c r="L181" s="69">
        <f t="shared" si="12"/>
        <v>0.97499999999999998</v>
      </c>
      <c r="M181" s="69">
        <v>6.4500000000000002E-2</v>
      </c>
      <c r="N181" s="70">
        <v>0.25</v>
      </c>
      <c r="O181" s="22">
        <f t="shared" si="13"/>
        <v>7246455</v>
      </c>
      <c r="P181" s="22">
        <f t="shared" si="14"/>
        <v>28985822</v>
      </c>
      <c r="Q181" s="25">
        <f t="shared" si="15"/>
        <v>21739367</v>
      </c>
    </row>
    <row r="182" spans="1:18" hidden="1">
      <c r="A182" s="10">
        <f t="shared" si="16"/>
        <v>180</v>
      </c>
      <c r="B182" s="5" t="s">
        <v>412</v>
      </c>
      <c r="C182" s="5" t="s">
        <v>372</v>
      </c>
      <c r="D182" s="6" t="s">
        <v>373</v>
      </c>
      <c r="E182" s="10">
        <v>3000</v>
      </c>
      <c r="F182" s="64">
        <v>45658</v>
      </c>
      <c r="G182" s="64">
        <v>45688</v>
      </c>
      <c r="H182" s="10">
        <v>1</v>
      </c>
      <c r="I182" s="22">
        <v>22548250</v>
      </c>
      <c r="J182" s="67">
        <v>0.93</v>
      </c>
      <c r="K182" s="10" t="s">
        <v>701</v>
      </c>
      <c r="L182" s="69">
        <f t="shared" si="12"/>
        <v>0.99</v>
      </c>
      <c r="M182" s="69">
        <v>0.66520000000000001</v>
      </c>
      <c r="N182" s="70">
        <v>0.25</v>
      </c>
      <c r="O182" s="22">
        <f t="shared" si="13"/>
        <v>5242468</v>
      </c>
      <c r="P182" s="22">
        <f t="shared" si="14"/>
        <v>20969873</v>
      </c>
      <c r="Q182" s="25">
        <f t="shared" si="15"/>
        <v>15727405</v>
      </c>
      <c r="R182" s="18">
        <v>45732</v>
      </c>
    </row>
    <row r="183" spans="1:18" hidden="1">
      <c r="A183" s="10">
        <f t="shared" si="16"/>
        <v>181</v>
      </c>
      <c r="B183" s="5" t="s">
        <v>412</v>
      </c>
      <c r="C183" s="5" t="s">
        <v>374</v>
      </c>
      <c r="D183" s="6" t="s">
        <v>375</v>
      </c>
      <c r="E183" s="10">
        <v>1500</v>
      </c>
      <c r="F183" s="64">
        <v>45658</v>
      </c>
      <c r="G183" s="64">
        <v>45688</v>
      </c>
      <c r="H183" s="10">
        <v>1</v>
      </c>
      <c r="I183" s="22">
        <v>11774125</v>
      </c>
      <c r="J183" s="67">
        <v>0.93</v>
      </c>
      <c r="K183" s="10" t="s">
        <v>702</v>
      </c>
      <c r="L183" s="69">
        <f t="shared" si="12"/>
        <v>0.97499999999999998</v>
      </c>
      <c r="M183" s="69">
        <v>0.96709999999999996</v>
      </c>
      <c r="N183" s="70">
        <v>0.1</v>
      </c>
      <c r="O183" s="22">
        <f t="shared" si="13"/>
        <v>1094994</v>
      </c>
      <c r="P183" s="22">
        <f t="shared" si="14"/>
        <v>10949936</v>
      </c>
      <c r="Q183" s="25">
        <f t="shared" si="15"/>
        <v>9854942</v>
      </c>
    </row>
    <row r="184" spans="1:18" hidden="1">
      <c r="A184" s="10">
        <f t="shared" si="16"/>
        <v>182</v>
      </c>
      <c r="B184" s="5" t="s">
        <v>412</v>
      </c>
      <c r="C184" s="5" t="s">
        <v>376</v>
      </c>
      <c r="D184" s="6" t="s">
        <v>377</v>
      </c>
      <c r="E184" s="10">
        <v>4500</v>
      </c>
      <c r="F184" s="64">
        <v>45658</v>
      </c>
      <c r="G184" s="64">
        <v>45688</v>
      </c>
      <c r="H184" s="10">
        <v>1</v>
      </c>
      <c r="I184" s="22">
        <v>31167550</v>
      </c>
      <c r="J184" s="67">
        <v>0.93</v>
      </c>
      <c r="K184" s="10" t="s">
        <v>703</v>
      </c>
      <c r="L184" s="69">
        <f t="shared" si="12"/>
        <v>0.97499999999999998</v>
      </c>
      <c r="M184" s="69">
        <v>0.998</v>
      </c>
      <c r="N184" s="70">
        <v>0</v>
      </c>
      <c r="O184" s="22">
        <f t="shared" si="13"/>
        <v>0</v>
      </c>
      <c r="P184" s="22">
        <f t="shared" si="14"/>
        <v>28985822</v>
      </c>
      <c r="Q184" s="25">
        <f t="shared" si="15"/>
        <v>28985822</v>
      </c>
    </row>
    <row r="185" spans="1:18" hidden="1">
      <c r="A185" s="10">
        <f t="shared" si="16"/>
        <v>183</v>
      </c>
      <c r="B185" s="5" t="s">
        <v>412</v>
      </c>
      <c r="C185" s="5" t="s">
        <v>378</v>
      </c>
      <c r="D185" s="6" t="s">
        <v>379</v>
      </c>
      <c r="E185" s="10">
        <v>4500</v>
      </c>
      <c r="F185" s="64">
        <v>45658</v>
      </c>
      <c r="G185" s="64">
        <v>45688</v>
      </c>
      <c r="H185" s="10">
        <v>1</v>
      </c>
      <c r="I185" s="22">
        <v>31167550</v>
      </c>
      <c r="J185" s="67">
        <v>0.93</v>
      </c>
      <c r="K185" s="10" t="s">
        <v>701</v>
      </c>
      <c r="L185" s="69">
        <f t="shared" si="12"/>
        <v>0.99</v>
      </c>
      <c r="M185" s="69">
        <v>0.90749999999999997</v>
      </c>
      <c r="N185" s="70">
        <v>0.25</v>
      </c>
      <c r="O185" s="22">
        <f t="shared" si="13"/>
        <v>7246455</v>
      </c>
      <c r="P185" s="22">
        <f t="shared" si="14"/>
        <v>28985822</v>
      </c>
      <c r="Q185" s="25">
        <f t="shared" si="15"/>
        <v>21739367</v>
      </c>
    </row>
    <row r="186" spans="1:18" hidden="1">
      <c r="A186" s="10">
        <f t="shared" si="16"/>
        <v>184</v>
      </c>
      <c r="B186" s="5" t="s">
        <v>412</v>
      </c>
      <c r="C186" s="5" t="s">
        <v>380</v>
      </c>
      <c r="D186" s="6" t="s">
        <v>381</v>
      </c>
      <c r="E186" s="10">
        <v>1500</v>
      </c>
      <c r="F186" s="64">
        <v>45658</v>
      </c>
      <c r="G186" s="64">
        <v>45688</v>
      </c>
      <c r="H186" s="10">
        <v>1</v>
      </c>
      <c r="I186" s="22">
        <v>11774125</v>
      </c>
      <c r="J186" s="67">
        <v>0.93</v>
      </c>
      <c r="K186" s="10" t="s">
        <v>702</v>
      </c>
      <c r="L186" s="69">
        <f t="shared" si="12"/>
        <v>0.97499999999999998</v>
      </c>
      <c r="M186" s="69">
        <v>0.9768</v>
      </c>
      <c r="N186" s="70">
        <v>0</v>
      </c>
      <c r="O186" s="22">
        <f t="shared" si="13"/>
        <v>0</v>
      </c>
      <c r="P186" s="22">
        <f t="shared" si="14"/>
        <v>10949936</v>
      </c>
      <c r="Q186" s="25">
        <f t="shared" si="15"/>
        <v>10949936</v>
      </c>
    </row>
    <row r="187" spans="1:18" ht="28.8" hidden="1">
      <c r="A187" s="10">
        <f t="shared" si="16"/>
        <v>185</v>
      </c>
      <c r="B187" s="5" t="s">
        <v>412</v>
      </c>
      <c r="C187" s="5" t="s">
        <v>382</v>
      </c>
      <c r="D187" s="6" t="s">
        <v>383</v>
      </c>
      <c r="E187" s="10">
        <v>3000</v>
      </c>
      <c r="F187" s="64">
        <v>45658</v>
      </c>
      <c r="G187" s="64">
        <v>45688</v>
      </c>
      <c r="H187" s="10">
        <v>1</v>
      </c>
      <c r="I187" s="22">
        <v>22548250</v>
      </c>
      <c r="J187" s="67">
        <v>0.93</v>
      </c>
      <c r="K187" s="10" t="s">
        <v>702</v>
      </c>
      <c r="L187" s="69">
        <f t="shared" si="12"/>
        <v>0.97499999999999998</v>
      </c>
      <c r="M187" s="69">
        <v>0.98609999999999998</v>
      </c>
      <c r="N187" s="70">
        <v>0</v>
      </c>
      <c r="O187" s="22">
        <f t="shared" si="13"/>
        <v>0</v>
      </c>
      <c r="P187" s="22">
        <f t="shared" si="14"/>
        <v>20969873</v>
      </c>
      <c r="Q187" s="25">
        <f t="shared" si="15"/>
        <v>20969873</v>
      </c>
    </row>
    <row r="188" spans="1:18" ht="28.8" hidden="1">
      <c r="A188" s="10">
        <f t="shared" si="16"/>
        <v>186</v>
      </c>
      <c r="B188" s="5" t="s">
        <v>412</v>
      </c>
      <c r="C188" s="5" t="s">
        <v>384</v>
      </c>
      <c r="D188" s="6" t="s">
        <v>385</v>
      </c>
      <c r="E188" s="10">
        <v>3000</v>
      </c>
      <c r="F188" s="64">
        <v>45658</v>
      </c>
      <c r="G188" s="64">
        <v>45688</v>
      </c>
      <c r="H188" s="10">
        <v>1</v>
      </c>
      <c r="I188" s="22">
        <v>22548250</v>
      </c>
      <c r="J188" s="67">
        <v>0.93</v>
      </c>
      <c r="K188" s="10" t="s">
        <v>703</v>
      </c>
      <c r="L188" s="69">
        <f t="shared" si="12"/>
        <v>0.97499999999999998</v>
      </c>
      <c r="M188" s="69">
        <v>0.87949999999999995</v>
      </c>
      <c r="N188" s="70">
        <v>0.25</v>
      </c>
      <c r="O188" s="22">
        <f t="shared" si="13"/>
        <v>5242468</v>
      </c>
      <c r="P188" s="22">
        <f t="shared" si="14"/>
        <v>20969873</v>
      </c>
      <c r="Q188" s="25">
        <f t="shared" si="15"/>
        <v>15727405</v>
      </c>
    </row>
    <row r="189" spans="1:18" hidden="1">
      <c r="A189" s="10">
        <f t="shared" si="16"/>
        <v>187</v>
      </c>
      <c r="B189" s="5" t="s">
        <v>412</v>
      </c>
      <c r="C189" s="5" t="s">
        <v>386</v>
      </c>
      <c r="D189" s="6" t="s">
        <v>387</v>
      </c>
      <c r="E189" s="10">
        <v>3000</v>
      </c>
      <c r="F189" s="64">
        <v>45658</v>
      </c>
      <c r="G189" s="64">
        <v>45688</v>
      </c>
      <c r="H189" s="10">
        <v>0</v>
      </c>
      <c r="I189" s="22">
        <v>22548250</v>
      </c>
      <c r="J189" s="67">
        <v>0.93</v>
      </c>
      <c r="K189" s="10" t="s">
        <v>702</v>
      </c>
      <c r="L189" s="69">
        <f t="shared" si="12"/>
        <v>0.97499999999999998</v>
      </c>
      <c r="M189" s="69">
        <v>0</v>
      </c>
      <c r="N189" s="70">
        <v>0</v>
      </c>
      <c r="O189" s="22">
        <f t="shared" si="13"/>
        <v>0</v>
      </c>
      <c r="P189" s="22">
        <f t="shared" si="14"/>
        <v>20969873</v>
      </c>
      <c r="Q189" s="25">
        <f t="shared" si="15"/>
        <v>20969873</v>
      </c>
      <c r="R189" s="18">
        <v>45670</v>
      </c>
    </row>
    <row r="190" spans="1:18" hidden="1">
      <c r="A190" s="10">
        <f t="shared" si="16"/>
        <v>188</v>
      </c>
      <c r="B190" s="5" t="s">
        <v>412</v>
      </c>
      <c r="C190" s="5" t="s">
        <v>388</v>
      </c>
      <c r="D190" s="6" t="s">
        <v>389</v>
      </c>
      <c r="E190" s="10">
        <v>4500</v>
      </c>
      <c r="F190" s="64">
        <v>45658</v>
      </c>
      <c r="G190" s="64">
        <v>45688</v>
      </c>
      <c r="H190" s="10">
        <v>1</v>
      </c>
      <c r="I190" s="22">
        <v>31167550</v>
      </c>
      <c r="J190" s="67">
        <v>0.93</v>
      </c>
      <c r="K190" s="10" t="s">
        <v>702</v>
      </c>
      <c r="L190" s="69">
        <f t="shared" si="12"/>
        <v>0.97499999999999998</v>
      </c>
      <c r="M190" s="69">
        <v>0.56989999999999996</v>
      </c>
      <c r="N190" s="70">
        <v>0.25</v>
      </c>
      <c r="O190" s="22">
        <f t="shared" si="13"/>
        <v>7246455</v>
      </c>
      <c r="P190" s="22">
        <f t="shared" si="14"/>
        <v>28985822</v>
      </c>
      <c r="Q190" s="25">
        <f t="shared" si="15"/>
        <v>21739367</v>
      </c>
    </row>
    <row r="191" spans="1:18" hidden="1">
      <c r="A191" s="10">
        <f t="shared" si="16"/>
        <v>189</v>
      </c>
      <c r="B191" s="5" t="s">
        <v>412</v>
      </c>
      <c r="C191" s="5" t="s">
        <v>390</v>
      </c>
      <c r="D191" s="6" t="s">
        <v>391</v>
      </c>
      <c r="E191" s="10">
        <v>4500</v>
      </c>
      <c r="F191" s="64">
        <v>45658</v>
      </c>
      <c r="G191" s="64">
        <v>45688</v>
      </c>
      <c r="H191" s="10">
        <v>1</v>
      </c>
      <c r="I191" s="22">
        <v>31167550</v>
      </c>
      <c r="J191" s="67">
        <v>0.93</v>
      </c>
      <c r="K191" s="10" t="s">
        <v>702</v>
      </c>
      <c r="L191" s="69">
        <f t="shared" si="12"/>
        <v>0.97499999999999998</v>
      </c>
      <c r="M191" s="69">
        <v>0.64349999999999996</v>
      </c>
      <c r="N191" s="70">
        <v>0.25</v>
      </c>
      <c r="O191" s="22">
        <f t="shared" si="13"/>
        <v>7246455</v>
      </c>
      <c r="P191" s="22">
        <f t="shared" si="14"/>
        <v>28985822</v>
      </c>
      <c r="Q191" s="25">
        <f t="shared" si="15"/>
        <v>21739367</v>
      </c>
    </row>
    <row r="192" spans="1:18" hidden="1">
      <c r="A192" s="10">
        <f t="shared" si="16"/>
        <v>190</v>
      </c>
      <c r="B192" s="5" t="s">
        <v>412</v>
      </c>
      <c r="C192" s="5" t="s">
        <v>392</v>
      </c>
      <c r="D192" s="6" t="s">
        <v>393</v>
      </c>
      <c r="E192" s="10">
        <v>4500</v>
      </c>
      <c r="F192" s="64">
        <v>45658</v>
      </c>
      <c r="G192" s="64">
        <v>45688</v>
      </c>
      <c r="H192" s="10">
        <v>1</v>
      </c>
      <c r="I192" s="22">
        <v>31167550</v>
      </c>
      <c r="J192" s="67">
        <v>0.93</v>
      </c>
      <c r="K192" s="10" t="s">
        <v>702</v>
      </c>
      <c r="L192" s="69">
        <f t="shared" si="12"/>
        <v>0.97499999999999998</v>
      </c>
      <c r="M192" s="69">
        <v>0.98570000000000002</v>
      </c>
      <c r="N192" s="70">
        <v>0</v>
      </c>
      <c r="O192" s="22">
        <f t="shared" si="13"/>
        <v>0</v>
      </c>
      <c r="P192" s="22">
        <f t="shared" si="14"/>
        <v>28985822</v>
      </c>
      <c r="Q192" s="25">
        <f t="shared" si="15"/>
        <v>28985822</v>
      </c>
    </row>
    <row r="193" spans="1:17" hidden="1">
      <c r="A193" s="10">
        <f t="shared" si="16"/>
        <v>191</v>
      </c>
      <c r="B193" s="5" t="s">
        <v>412</v>
      </c>
      <c r="C193" s="5" t="s">
        <v>394</v>
      </c>
      <c r="D193" s="6" t="s">
        <v>395</v>
      </c>
      <c r="E193" s="10">
        <v>3000</v>
      </c>
      <c r="F193" s="64">
        <v>45658</v>
      </c>
      <c r="G193" s="64">
        <v>45688</v>
      </c>
      <c r="H193" s="10">
        <v>1</v>
      </c>
      <c r="I193" s="22">
        <v>22548250</v>
      </c>
      <c r="J193" s="67">
        <v>0.93</v>
      </c>
      <c r="K193" s="10" t="s">
        <v>703</v>
      </c>
      <c r="L193" s="69">
        <f t="shared" si="12"/>
        <v>0.97499999999999998</v>
      </c>
      <c r="M193" s="69">
        <v>0.88200000000000001</v>
      </c>
      <c r="N193" s="70">
        <v>0.25</v>
      </c>
      <c r="O193" s="22">
        <f t="shared" si="13"/>
        <v>5242468</v>
      </c>
      <c r="P193" s="22">
        <f t="shared" si="14"/>
        <v>20969873</v>
      </c>
      <c r="Q193" s="25">
        <f t="shared" si="15"/>
        <v>15727405</v>
      </c>
    </row>
    <row r="194" spans="1:17" hidden="1">
      <c r="A194" s="10">
        <f t="shared" si="16"/>
        <v>192</v>
      </c>
      <c r="B194" s="5" t="s">
        <v>412</v>
      </c>
      <c r="C194" s="5" t="s">
        <v>396</v>
      </c>
      <c r="D194" s="6" t="s">
        <v>397</v>
      </c>
      <c r="E194" s="10">
        <v>3000</v>
      </c>
      <c r="F194" s="64">
        <v>45658</v>
      </c>
      <c r="G194" s="64">
        <v>45688</v>
      </c>
      <c r="H194" s="10">
        <v>1</v>
      </c>
      <c r="I194" s="22">
        <v>22548250</v>
      </c>
      <c r="J194" s="67">
        <v>0.93</v>
      </c>
      <c r="K194" s="10" t="s">
        <v>703</v>
      </c>
      <c r="L194" s="69">
        <f t="shared" si="12"/>
        <v>0.97499999999999998</v>
      </c>
      <c r="M194" s="69">
        <v>0.94440000000000002</v>
      </c>
      <c r="N194" s="70">
        <v>0.25</v>
      </c>
      <c r="O194" s="22">
        <f t="shared" si="13"/>
        <v>5242468</v>
      </c>
      <c r="P194" s="22">
        <f t="shared" si="14"/>
        <v>20969873</v>
      </c>
      <c r="Q194" s="25">
        <f t="shared" si="15"/>
        <v>15727405</v>
      </c>
    </row>
    <row r="195" spans="1:17" hidden="1">
      <c r="A195" s="10">
        <f t="shared" si="16"/>
        <v>193</v>
      </c>
      <c r="B195" s="5" t="s">
        <v>412</v>
      </c>
      <c r="C195" s="5" t="s">
        <v>398</v>
      </c>
      <c r="D195" s="6" t="s">
        <v>399</v>
      </c>
      <c r="E195" s="10">
        <v>3000</v>
      </c>
      <c r="F195" s="64">
        <v>45658</v>
      </c>
      <c r="G195" s="64">
        <v>45688</v>
      </c>
      <c r="H195" s="10">
        <v>1</v>
      </c>
      <c r="I195" s="22">
        <v>22548250</v>
      </c>
      <c r="J195" s="67">
        <v>0.93</v>
      </c>
      <c r="K195" s="10" t="s">
        <v>701</v>
      </c>
      <c r="L195" s="69">
        <f t="shared" si="12"/>
        <v>0.99</v>
      </c>
      <c r="M195" s="69">
        <v>0.98899999999999999</v>
      </c>
      <c r="N195" s="70">
        <v>0.05</v>
      </c>
      <c r="O195" s="22">
        <f t="shared" si="13"/>
        <v>1048494</v>
      </c>
      <c r="P195" s="22">
        <f t="shared" si="14"/>
        <v>20969873</v>
      </c>
      <c r="Q195" s="25">
        <f t="shared" si="15"/>
        <v>19921379</v>
      </c>
    </row>
    <row r="196" spans="1:17" hidden="1">
      <c r="A196" s="10">
        <f t="shared" si="16"/>
        <v>194</v>
      </c>
      <c r="B196" s="5" t="s">
        <v>412</v>
      </c>
      <c r="C196" s="5" t="s">
        <v>400</v>
      </c>
      <c r="D196" s="6" t="s">
        <v>401</v>
      </c>
      <c r="E196" s="10">
        <v>4500</v>
      </c>
      <c r="F196" s="64">
        <v>45658</v>
      </c>
      <c r="G196" s="64">
        <v>45688</v>
      </c>
      <c r="H196" s="10">
        <v>1</v>
      </c>
      <c r="I196" s="22">
        <v>31167550</v>
      </c>
      <c r="J196" s="67">
        <v>0.93</v>
      </c>
      <c r="K196" s="10" t="s">
        <v>703</v>
      </c>
      <c r="L196" s="69">
        <f>IF(K196="Diamond",0.994,IF(K196="Platinum",0.994,IF(K196="Gold",0.99,IF(K196="Silver",0.975,IF(K196="Bronze",0.975)))))</f>
        <v>0.97499999999999998</v>
      </c>
      <c r="M196" s="69">
        <v>0.99919999999999998</v>
      </c>
      <c r="N196" s="70">
        <v>0</v>
      </c>
      <c r="O196" s="22">
        <f>ROUND((I196*J196)*N196,0)</f>
        <v>0</v>
      </c>
      <c r="P196" s="22">
        <f>ROUND(I196*J196,0)</f>
        <v>28985822</v>
      </c>
      <c r="Q196" s="25">
        <f>P196-O196</f>
        <v>28985822</v>
      </c>
    </row>
    <row r="197" spans="1:17" hidden="1">
      <c r="A197" s="10">
        <f>A196+1</f>
        <v>195</v>
      </c>
      <c r="B197" s="5" t="s">
        <v>412</v>
      </c>
      <c r="C197" s="5" t="s">
        <v>402</v>
      </c>
      <c r="D197" s="6" t="s">
        <v>403</v>
      </c>
      <c r="E197" s="10">
        <v>4500</v>
      </c>
      <c r="F197" s="64">
        <v>45658</v>
      </c>
      <c r="G197" s="64">
        <v>45688</v>
      </c>
      <c r="H197" s="10">
        <v>1</v>
      </c>
      <c r="I197" s="22">
        <v>31167550</v>
      </c>
      <c r="J197" s="67">
        <v>0.93</v>
      </c>
      <c r="K197" s="10" t="s">
        <v>701</v>
      </c>
      <c r="L197" s="69">
        <f>IF(K197="Diamond",0.994,IF(K197="Platinum",0.994,IF(K197="Gold",0.99,IF(K197="Silver",0.975,IF(K197="Bronze",0.975)))))</f>
        <v>0.99</v>
      </c>
      <c r="M197" s="69">
        <v>0.9113</v>
      </c>
      <c r="N197" s="70">
        <v>0.25</v>
      </c>
      <c r="O197" s="22">
        <f>ROUND((I197*J197)*N197,0)</f>
        <v>7246455</v>
      </c>
      <c r="P197" s="22">
        <f>ROUND(I197*J197,0)</f>
        <v>28985822</v>
      </c>
      <c r="Q197" s="25">
        <f>P197-O197</f>
        <v>21739367</v>
      </c>
    </row>
    <row r="198" spans="1:17" hidden="1">
      <c r="A198" s="10">
        <f>A197+1</f>
        <v>196</v>
      </c>
      <c r="B198" s="5" t="s">
        <v>412</v>
      </c>
      <c r="C198" s="5" t="s">
        <v>404</v>
      </c>
      <c r="D198" s="6" t="s">
        <v>405</v>
      </c>
      <c r="E198" s="10">
        <v>4500</v>
      </c>
      <c r="F198" s="64">
        <v>45658</v>
      </c>
      <c r="G198" s="64">
        <v>45688</v>
      </c>
      <c r="H198" s="10">
        <v>1</v>
      </c>
      <c r="I198" s="22">
        <v>31167550</v>
      </c>
      <c r="J198" s="67">
        <v>0.93</v>
      </c>
      <c r="K198" s="10" t="s">
        <v>703</v>
      </c>
      <c r="L198" s="69">
        <f>IF(K198="Diamond",0.994,IF(K198="Platinum",0.994,IF(K198="Gold",0.99,IF(K198="Silver",0.975,IF(K198="Bronze",0.975)))))</f>
        <v>0.97499999999999998</v>
      </c>
      <c r="M198" s="69">
        <v>0.97040000000000004</v>
      </c>
      <c r="N198" s="70">
        <v>0.05</v>
      </c>
      <c r="O198" s="22">
        <f>ROUND((I198*J198)*N198,0)</f>
        <v>1449291</v>
      </c>
      <c r="P198" s="22">
        <f>ROUND(I198*J198,0)</f>
        <v>28985822</v>
      </c>
      <c r="Q198" s="25">
        <f>P198-O198</f>
        <v>27536531</v>
      </c>
    </row>
  </sheetData>
  <autoFilter ref="A2:R198" xr:uid="{6733974C-0B7F-4D9C-836C-4984C848DDCF}">
    <filterColumn colId="1">
      <filters>
        <filter val="Sumbagteng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9E934-0903-4B8E-BDA7-9CF0B9E26860}">
  <sheetPr codeName="Sheet4" filterMode="1"/>
  <dimension ref="A1:U198"/>
  <sheetViews>
    <sheetView zoomScale="55" zoomScaleNormal="55" workbookViewId="0">
      <selection activeCell="N46" sqref="N46"/>
    </sheetView>
  </sheetViews>
  <sheetFormatPr defaultRowHeight="14.4"/>
  <cols>
    <col min="1" max="1" width="8.77734375" style="10"/>
    <col min="2" max="2" width="20.109375" customWidth="1"/>
    <col min="3" max="3" width="17.109375" customWidth="1"/>
    <col min="4" max="4" width="27.44140625" customWidth="1"/>
    <col min="5" max="5" width="11.21875" customWidth="1"/>
    <col min="6" max="6" width="11.5546875" customWidth="1"/>
    <col min="7" max="7" width="11.21875" customWidth="1"/>
    <col min="8" max="8" width="12.5546875" customWidth="1"/>
    <col min="9" max="9" width="19.109375" bestFit="1" customWidth="1"/>
    <col min="10" max="10" width="12.5546875" style="67" customWidth="1"/>
    <col min="12" max="12" width="11.33203125" customWidth="1"/>
    <col min="13" max="13" width="14" style="10" customWidth="1"/>
    <col min="14" max="14" width="13.109375" customWidth="1"/>
    <col min="15" max="15" width="14" customWidth="1"/>
    <col min="16" max="16" width="15.21875" customWidth="1"/>
    <col min="17" max="17" width="16.109375" customWidth="1"/>
    <col min="18" max="18" width="21.77734375" customWidth="1"/>
    <col min="20" max="20" width="10" bestFit="1" customWidth="1"/>
    <col min="21" max="21" width="14" style="22" bestFit="1" customWidth="1"/>
  </cols>
  <sheetData>
    <row r="1" spans="1:21">
      <c r="I1" s="22">
        <f>SUBTOTAL(9,I3:I198)</f>
        <v>152410500</v>
      </c>
      <c r="O1" s="22">
        <f>SUBTOTAL(9,O3:O198)</f>
        <v>5119883</v>
      </c>
      <c r="P1" s="22">
        <f>SUBTOTAL(9,P3:P198)</f>
        <v>141741765</v>
      </c>
      <c r="Q1" s="22">
        <f>SUBTOTAL(9,Q3:Q198)</f>
        <v>136621882</v>
      </c>
      <c r="R1" s="25">
        <f>P1+JANUARI!P1</f>
        <v>361663515</v>
      </c>
    </row>
    <row r="2" spans="1:21" ht="43.2">
      <c r="A2" s="1" t="s">
        <v>0</v>
      </c>
      <c r="B2" s="1" t="s">
        <v>6</v>
      </c>
      <c r="C2" s="1" t="s">
        <v>685</v>
      </c>
      <c r="D2" s="1" t="s">
        <v>686</v>
      </c>
      <c r="E2" s="1" t="s">
        <v>687</v>
      </c>
      <c r="F2" s="1" t="s">
        <v>688</v>
      </c>
      <c r="G2" s="1" t="s">
        <v>689</v>
      </c>
      <c r="H2" s="1" t="s">
        <v>690</v>
      </c>
      <c r="I2" s="1" t="s">
        <v>698</v>
      </c>
      <c r="J2" s="68" t="s">
        <v>699</v>
      </c>
      <c r="K2" s="1" t="s">
        <v>691</v>
      </c>
      <c r="L2" s="1" t="s">
        <v>692</v>
      </c>
      <c r="M2" s="1" t="s">
        <v>693</v>
      </c>
      <c r="N2" s="1" t="s">
        <v>694</v>
      </c>
      <c r="O2" s="1" t="s">
        <v>695</v>
      </c>
      <c r="P2" s="1" t="s">
        <v>696</v>
      </c>
      <c r="Q2" s="1" t="s">
        <v>697</v>
      </c>
      <c r="R2" s="1" t="s">
        <v>700</v>
      </c>
      <c r="T2">
        <v>204427485</v>
      </c>
      <c r="U2" s="22">
        <v>12340000</v>
      </c>
    </row>
    <row r="3" spans="1:21" hidden="1">
      <c r="A3" s="10">
        <v>1</v>
      </c>
      <c r="B3" s="8" t="s">
        <v>406</v>
      </c>
      <c r="C3" s="2" t="s">
        <v>10</v>
      </c>
      <c r="D3" s="3" t="s">
        <v>11</v>
      </c>
      <c r="E3" s="10">
        <v>4500</v>
      </c>
      <c r="F3" s="64">
        <v>45689</v>
      </c>
      <c r="G3" s="64">
        <v>45688</v>
      </c>
      <c r="H3" s="10">
        <v>1</v>
      </c>
      <c r="I3" s="65">
        <v>22150000</v>
      </c>
      <c r="J3" s="67">
        <v>0.93</v>
      </c>
      <c r="K3" s="10" t="s">
        <v>701</v>
      </c>
      <c r="L3" s="69">
        <f>IF(K3="Diamond",0.994,IF(K3="Platinum",0.994,IF(K3="Gold",0.99,IF(K3="Silver",0.975,IF(K3="Bronze",0.975)))))</f>
        <v>0.99</v>
      </c>
      <c r="M3" s="69">
        <v>0.87039999999999995</v>
      </c>
      <c r="N3" s="70">
        <v>0.3</v>
      </c>
      <c r="O3" s="22">
        <f>ROUND((H3*I3*J3)*N3,0)</f>
        <v>6179850</v>
      </c>
      <c r="P3" s="22">
        <f>ROUND(H3*I3*J3,0)</f>
        <v>20599500</v>
      </c>
      <c r="Q3" s="25">
        <f>P3-O3</f>
        <v>14419650</v>
      </c>
      <c r="U3"/>
    </row>
    <row r="4" spans="1:21" hidden="1">
      <c r="A4" s="10">
        <f>A3+1</f>
        <v>2</v>
      </c>
      <c r="B4" s="8" t="s">
        <v>406</v>
      </c>
      <c r="C4" s="2" t="s">
        <v>12</v>
      </c>
      <c r="D4" s="3" t="s">
        <v>13</v>
      </c>
      <c r="E4" s="10">
        <v>3000</v>
      </c>
      <c r="F4" s="64">
        <v>45689</v>
      </c>
      <c r="G4" s="64">
        <v>45716</v>
      </c>
      <c r="H4" s="10">
        <v>1</v>
      </c>
      <c r="I4" s="65">
        <v>17035000</v>
      </c>
      <c r="J4" s="67">
        <v>0.93</v>
      </c>
      <c r="K4" s="10" t="s">
        <v>703</v>
      </c>
      <c r="L4" s="69">
        <f t="shared" ref="L4:L67" si="0">IF(K4="Diamond",0.994,IF(K4="Platinum",0.994,IF(K4="Gold",0.99,IF(K4="Silver",0.975,IF(K4="Bronze",0.975)))))</f>
        <v>0.97499999999999998</v>
      </c>
      <c r="M4" s="69">
        <v>0.70660000000000001</v>
      </c>
      <c r="N4" s="70">
        <v>0.3</v>
      </c>
      <c r="O4" s="22">
        <f t="shared" ref="O4:O67" si="1">ROUND((H4*I4*J4)*N4,0)</f>
        <v>4752765</v>
      </c>
      <c r="P4" s="22">
        <f t="shared" ref="P4:P67" si="2">ROUND(H4*I4*J4,0)</f>
        <v>15842550</v>
      </c>
      <c r="Q4" s="25">
        <f t="shared" ref="Q4:Q67" si="3">P4-O4</f>
        <v>11089785</v>
      </c>
      <c r="U4"/>
    </row>
    <row r="5" spans="1:21" hidden="1">
      <c r="A5" s="10">
        <f t="shared" ref="A5:A68" si="4">A4+1</f>
        <v>3</v>
      </c>
      <c r="B5" s="8" t="s">
        <v>406</v>
      </c>
      <c r="C5" s="2" t="s">
        <v>14</v>
      </c>
      <c r="D5" s="3" t="s">
        <v>15</v>
      </c>
      <c r="E5" s="10">
        <v>6000</v>
      </c>
      <c r="F5" s="64">
        <v>45689</v>
      </c>
      <c r="G5" s="64">
        <v>45688</v>
      </c>
      <c r="H5" s="10">
        <v>1</v>
      </c>
      <c r="I5" s="65">
        <v>33225000</v>
      </c>
      <c r="J5" s="67">
        <v>0.93</v>
      </c>
      <c r="K5" s="10" t="s">
        <v>701</v>
      </c>
      <c r="L5" s="69">
        <f t="shared" si="0"/>
        <v>0.99</v>
      </c>
      <c r="M5" s="69">
        <v>0.94159999999999999</v>
      </c>
      <c r="N5" s="70">
        <v>0.3</v>
      </c>
      <c r="O5" s="22">
        <f t="shared" si="1"/>
        <v>9269775</v>
      </c>
      <c r="P5" s="22">
        <f t="shared" si="2"/>
        <v>30899250</v>
      </c>
      <c r="Q5" s="25">
        <f t="shared" si="3"/>
        <v>21629475</v>
      </c>
      <c r="U5"/>
    </row>
    <row r="6" spans="1:21" hidden="1">
      <c r="A6" s="10">
        <f t="shared" si="4"/>
        <v>4</v>
      </c>
      <c r="B6" s="8" t="s">
        <v>406</v>
      </c>
      <c r="C6" s="2" t="s">
        <v>16</v>
      </c>
      <c r="D6" s="3" t="s">
        <v>17</v>
      </c>
      <c r="E6" s="10">
        <v>3000</v>
      </c>
      <c r="F6" s="64">
        <v>45689</v>
      </c>
      <c r="G6" s="64">
        <v>45716</v>
      </c>
      <c r="H6" s="10">
        <v>1</v>
      </c>
      <c r="I6" s="65">
        <v>17035000</v>
      </c>
      <c r="J6" s="67">
        <v>0.93</v>
      </c>
      <c r="K6" s="10" t="s">
        <v>702</v>
      </c>
      <c r="L6" s="69">
        <f t="shared" si="0"/>
        <v>0.97499999999999998</v>
      </c>
      <c r="M6" s="69">
        <v>0.85419999999999996</v>
      </c>
      <c r="N6" s="70">
        <v>0.3</v>
      </c>
      <c r="O6" s="22">
        <f t="shared" si="1"/>
        <v>4752765</v>
      </c>
      <c r="P6" s="22">
        <f t="shared" si="2"/>
        <v>15842550</v>
      </c>
      <c r="Q6" s="25">
        <f t="shared" si="3"/>
        <v>11089785</v>
      </c>
      <c r="U6"/>
    </row>
    <row r="7" spans="1:21" hidden="1">
      <c r="A7" s="10">
        <f t="shared" si="4"/>
        <v>5</v>
      </c>
      <c r="B7" s="8" t="s">
        <v>406</v>
      </c>
      <c r="C7" s="2" t="s">
        <v>18</v>
      </c>
      <c r="D7" s="3" t="s">
        <v>19</v>
      </c>
      <c r="E7" s="10">
        <v>6000</v>
      </c>
      <c r="F7" s="64">
        <v>45689</v>
      </c>
      <c r="G7" s="64">
        <v>45688</v>
      </c>
      <c r="H7" s="10">
        <v>1</v>
      </c>
      <c r="I7" s="65">
        <v>33225000</v>
      </c>
      <c r="J7" s="67">
        <v>0.93</v>
      </c>
      <c r="K7" s="10" t="s">
        <v>704</v>
      </c>
      <c r="L7" s="69">
        <f t="shared" si="0"/>
        <v>0.99399999999999999</v>
      </c>
      <c r="M7" s="69">
        <v>0.97819999999999996</v>
      </c>
      <c r="N7" s="70">
        <v>0.15</v>
      </c>
      <c r="O7" s="22">
        <f t="shared" si="1"/>
        <v>4634888</v>
      </c>
      <c r="P7" s="22">
        <f t="shared" si="2"/>
        <v>30899250</v>
      </c>
      <c r="Q7" s="25">
        <f t="shared" si="3"/>
        <v>26264362</v>
      </c>
      <c r="U7"/>
    </row>
    <row r="8" spans="1:21" hidden="1">
      <c r="A8" s="10">
        <f t="shared" si="4"/>
        <v>6</v>
      </c>
      <c r="B8" s="8" t="s">
        <v>406</v>
      </c>
      <c r="C8" s="2" t="s">
        <v>20</v>
      </c>
      <c r="D8" s="3" t="s">
        <v>21</v>
      </c>
      <c r="E8" s="10">
        <v>6000</v>
      </c>
      <c r="F8" s="64">
        <v>45689</v>
      </c>
      <c r="G8" s="64">
        <v>45688</v>
      </c>
      <c r="H8" s="10">
        <v>1</v>
      </c>
      <c r="I8" s="65">
        <v>33225000</v>
      </c>
      <c r="J8" s="67">
        <v>0.93</v>
      </c>
      <c r="K8" s="10" t="s">
        <v>701</v>
      </c>
      <c r="L8" s="69">
        <f t="shared" si="0"/>
        <v>0.99</v>
      </c>
      <c r="M8" s="69">
        <v>0.98080000000000001</v>
      </c>
      <c r="N8" s="70">
        <v>0.1</v>
      </c>
      <c r="O8" s="22">
        <f t="shared" si="1"/>
        <v>3089925</v>
      </c>
      <c r="P8" s="22">
        <f t="shared" si="2"/>
        <v>30899250</v>
      </c>
      <c r="Q8" s="25">
        <f t="shared" si="3"/>
        <v>27809325</v>
      </c>
      <c r="U8"/>
    </row>
    <row r="9" spans="1:21" hidden="1">
      <c r="A9" s="10">
        <f t="shared" si="4"/>
        <v>7</v>
      </c>
      <c r="B9" s="8" t="s">
        <v>406</v>
      </c>
      <c r="C9" s="2" t="s">
        <v>22</v>
      </c>
      <c r="D9" s="3" t="s">
        <v>23</v>
      </c>
      <c r="E9" s="10">
        <v>7500</v>
      </c>
      <c r="F9" s="64">
        <v>45689</v>
      </c>
      <c r="G9" s="64">
        <v>45688</v>
      </c>
      <c r="H9" s="10">
        <v>1</v>
      </c>
      <c r="I9" s="65">
        <v>49837500</v>
      </c>
      <c r="J9" s="67">
        <v>0.93</v>
      </c>
      <c r="K9" s="10" t="s">
        <v>701</v>
      </c>
      <c r="L9" s="69">
        <f t="shared" si="0"/>
        <v>0.99</v>
      </c>
      <c r="M9" s="69">
        <v>0.98299999999999998</v>
      </c>
      <c r="N9" s="70">
        <v>0.15</v>
      </c>
      <c r="O9" s="22">
        <f t="shared" si="1"/>
        <v>6952331</v>
      </c>
      <c r="P9" s="22">
        <f t="shared" si="2"/>
        <v>46348875</v>
      </c>
      <c r="Q9" s="25">
        <f t="shared" si="3"/>
        <v>39396544</v>
      </c>
      <c r="U9"/>
    </row>
    <row r="10" spans="1:21" hidden="1">
      <c r="A10" s="10">
        <f t="shared" si="4"/>
        <v>8</v>
      </c>
      <c r="B10" s="8" t="s">
        <v>406</v>
      </c>
      <c r="C10" s="2" t="s">
        <v>24</v>
      </c>
      <c r="D10" s="3" t="s">
        <v>25</v>
      </c>
      <c r="E10" s="10">
        <v>6000</v>
      </c>
      <c r="F10" s="64">
        <v>45689</v>
      </c>
      <c r="G10" s="64">
        <v>45688</v>
      </c>
      <c r="H10" s="10">
        <v>1</v>
      </c>
      <c r="I10" s="65">
        <v>33225000</v>
      </c>
      <c r="J10" s="67">
        <v>0.93</v>
      </c>
      <c r="K10" s="10" t="s">
        <v>704</v>
      </c>
      <c r="L10" s="69">
        <f t="shared" si="0"/>
        <v>0.99399999999999999</v>
      </c>
      <c r="M10" s="69">
        <v>0.97619999999999996</v>
      </c>
      <c r="N10" s="70">
        <v>0.2</v>
      </c>
      <c r="O10" s="22">
        <f t="shared" si="1"/>
        <v>6179850</v>
      </c>
      <c r="P10" s="22">
        <f t="shared" si="2"/>
        <v>30899250</v>
      </c>
      <c r="Q10" s="25">
        <f t="shared" si="3"/>
        <v>24719400</v>
      </c>
      <c r="U10"/>
    </row>
    <row r="11" spans="1:21" hidden="1">
      <c r="A11" s="10">
        <f t="shared" si="4"/>
        <v>9</v>
      </c>
      <c r="B11" s="8" t="s">
        <v>406</v>
      </c>
      <c r="C11" s="2" t="s">
        <v>26</v>
      </c>
      <c r="D11" s="3" t="s">
        <v>27</v>
      </c>
      <c r="E11" s="10">
        <v>6000</v>
      </c>
      <c r="F11" s="64">
        <v>45689</v>
      </c>
      <c r="G11" s="64">
        <v>45688</v>
      </c>
      <c r="H11" s="10">
        <v>1</v>
      </c>
      <c r="I11" s="65">
        <v>33225000</v>
      </c>
      <c r="J11" s="67">
        <v>0.93</v>
      </c>
      <c r="K11" s="10" t="s">
        <v>704</v>
      </c>
      <c r="L11" s="69">
        <f t="shared" si="0"/>
        <v>0.99399999999999999</v>
      </c>
      <c r="M11" s="69">
        <v>0.96340000000000003</v>
      </c>
      <c r="N11" s="70">
        <v>0.3</v>
      </c>
      <c r="O11" s="22">
        <f t="shared" si="1"/>
        <v>9269775</v>
      </c>
      <c r="P11" s="22">
        <f t="shared" si="2"/>
        <v>30899250</v>
      </c>
      <c r="Q11" s="25">
        <f t="shared" si="3"/>
        <v>21629475</v>
      </c>
      <c r="U11"/>
    </row>
    <row r="12" spans="1:21" hidden="1">
      <c r="A12" s="10">
        <f t="shared" si="4"/>
        <v>10</v>
      </c>
      <c r="B12" s="8" t="s">
        <v>406</v>
      </c>
      <c r="C12" s="2" t="s">
        <v>28</v>
      </c>
      <c r="D12" s="3" t="s">
        <v>29</v>
      </c>
      <c r="E12" s="10">
        <v>4500</v>
      </c>
      <c r="F12" s="64">
        <v>45689</v>
      </c>
      <c r="G12" s="64">
        <v>45688</v>
      </c>
      <c r="H12" s="10">
        <v>1</v>
      </c>
      <c r="I12" s="65">
        <v>22150000</v>
      </c>
      <c r="J12" s="67">
        <v>0.93</v>
      </c>
      <c r="K12" s="10" t="s">
        <v>701</v>
      </c>
      <c r="L12" s="69">
        <f t="shared" si="0"/>
        <v>0.99</v>
      </c>
      <c r="M12" s="69">
        <v>0.93820000000000003</v>
      </c>
      <c r="N12" s="70">
        <v>0.3</v>
      </c>
      <c r="O12" s="22">
        <f t="shared" si="1"/>
        <v>6179850</v>
      </c>
      <c r="P12" s="22">
        <f t="shared" si="2"/>
        <v>20599500</v>
      </c>
      <c r="Q12" s="25">
        <f t="shared" si="3"/>
        <v>14419650</v>
      </c>
      <c r="U12"/>
    </row>
    <row r="13" spans="1:21" hidden="1">
      <c r="A13" s="10">
        <f t="shared" si="4"/>
        <v>11</v>
      </c>
      <c r="B13" s="8" t="s">
        <v>406</v>
      </c>
      <c r="C13" s="2" t="s">
        <v>30</v>
      </c>
      <c r="D13" s="3" t="s">
        <v>31</v>
      </c>
      <c r="E13" s="10">
        <v>4500</v>
      </c>
      <c r="F13" s="64">
        <v>45689</v>
      </c>
      <c r="G13" s="64">
        <v>45688</v>
      </c>
      <c r="H13" s="10">
        <v>1</v>
      </c>
      <c r="I13" s="65">
        <v>22150000</v>
      </c>
      <c r="J13" s="67">
        <v>0.93</v>
      </c>
      <c r="K13" s="10" t="s">
        <v>701</v>
      </c>
      <c r="L13" s="69">
        <f t="shared" si="0"/>
        <v>0.99</v>
      </c>
      <c r="M13" s="69">
        <v>0.93240000000000001</v>
      </c>
      <c r="N13" s="70">
        <v>0.3</v>
      </c>
      <c r="O13" s="22">
        <f t="shared" si="1"/>
        <v>6179850</v>
      </c>
      <c r="P13" s="22">
        <f t="shared" si="2"/>
        <v>20599500</v>
      </c>
      <c r="Q13" s="25">
        <f t="shared" si="3"/>
        <v>14419650</v>
      </c>
      <c r="U13"/>
    </row>
    <row r="14" spans="1:21" hidden="1">
      <c r="A14" s="10">
        <f t="shared" si="4"/>
        <v>12</v>
      </c>
      <c r="B14" s="8" t="s">
        <v>406</v>
      </c>
      <c r="C14" s="2" t="s">
        <v>32</v>
      </c>
      <c r="D14" s="3" t="s">
        <v>33</v>
      </c>
      <c r="E14" s="10">
        <v>4500</v>
      </c>
      <c r="F14" s="64">
        <v>45689</v>
      </c>
      <c r="G14" s="64">
        <v>45688</v>
      </c>
      <c r="H14" s="10">
        <v>1</v>
      </c>
      <c r="I14" s="65">
        <v>22150000</v>
      </c>
      <c r="J14" s="67">
        <v>0.93</v>
      </c>
      <c r="K14" s="10" t="s">
        <v>701</v>
      </c>
      <c r="L14" s="69">
        <f t="shared" si="0"/>
        <v>0.99</v>
      </c>
      <c r="M14" s="69">
        <v>0.88100000000000001</v>
      </c>
      <c r="N14" s="70">
        <v>0.3</v>
      </c>
      <c r="O14" s="22">
        <f t="shared" si="1"/>
        <v>6179850</v>
      </c>
      <c r="P14" s="22">
        <f t="shared" si="2"/>
        <v>20599500</v>
      </c>
      <c r="Q14" s="25">
        <f t="shared" si="3"/>
        <v>14419650</v>
      </c>
      <c r="U14"/>
    </row>
    <row r="15" spans="1:21" hidden="1">
      <c r="A15" s="10">
        <f t="shared" si="4"/>
        <v>13</v>
      </c>
      <c r="B15" s="8" t="s">
        <v>406</v>
      </c>
      <c r="C15" s="2" t="s">
        <v>34</v>
      </c>
      <c r="D15" s="3" t="s">
        <v>35</v>
      </c>
      <c r="E15" s="10">
        <v>4500</v>
      </c>
      <c r="F15" s="64">
        <v>45689</v>
      </c>
      <c r="G15" s="64">
        <v>45688</v>
      </c>
      <c r="H15" s="10">
        <v>1</v>
      </c>
      <c r="I15" s="65">
        <v>22150000</v>
      </c>
      <c r="J15" s="67">
        <v>0.93</v>
      </c>
      <c r="K15" s="10" t="s">
        <v>704</v>
      </c>
      <c r="L15" s="69">
        <f t="shared" si="0"/>
        <v>0.99399999999999999</v>
      </c>
      <c r="M15" s="69">
        <v>0.9698</v>
      </c>
      <c r="N15" s="70">
        <v>0.3</v>
      </c>
      <c r="O15" s="22">
        <f t="shared" si="1"/>
        <v>6179850</v>
      </c>
      <c r="P15" s="22">
        <f t="shared" si="2"/>
        <v>20599500</v>
      </c>
      <c r="Q15" s="25">
        <f t="shared" si="3"/>
        <v>14419650</v>
      </c>
      <c r="U15"/>
    </row>
    <row r="16" spans="1:21" hidden="1">
      <c r="A16" s="10">
        <f t="shared" si="4"/>
        <v>14</v>
      </c>
      <c r="B16" s="8" t="s">
        <v>406</v>
      </c>
      <c r="C16" s="2" t="s">
        <v>36</v>
      </c>
      <c r="D16" s="3" t="s">
        <v>37</v>
      </c>
      <c r="E16" s="10">
        <v>6000</v>
      </c>
      <c r="F16" s="64">
        <v>45689</v>
      </c>
      <c r="G16" s="64">
        <v>45688</v>
      </c>
      <c r="H16" s="10">
        <v>1</v>
      </c>
      <c r="I16" s="65">
        <v>33225000</v>
      </c>
      <c r="J16" s="67">
        <v>0.93</v>
      </c>
      <c r="K16" s="10" t="s">
        <v>701</v>
      </c>
      <c r="L16" s="69">
        <f t="shared" si="0"/>
        <v>0.99</v>
      </c>
      <c r="M16" s="69">
        <v>0.96799999999999997</v>
      </c>
      <c r="N16" s="70">
        <v>0.25</v>
      </c>
      <c r="O16" s="22">
        <f t="shared" si="1"/>
        <v>7724813</v>
      </c>
      <c r="P16" s="22">
        <f t="shared" si="2"/>
        <v>30899250</v>
      </c>
      <c r="Q16" s="25">
        <f t="shared" si="3"/>
        <v>23174437</v>
      </c>
      <c r="U16"/>
    </row>
    <row r="17" spans="1:17" customFormat="1" hidden="1">
      <c r="A17" s="10">
        <f t="shared" si="4"/>
        <v>15</v>
      </c>
      <c r="B17" s="8" t="s">
        <v>406</v>
      </c>
      <c r="C17" s="2" t="s">
        <v>38</v>
      </c>
      <c r="D17" s="3" t="s">
        <v>39</v>
      </c>
      <c r="E17" s="10">
        <v>4500</v>
      </c>
      <c r="F17" s="64">
        <v>45689</v>
      </c>
      <c r="G17" s="64">
        <v>45716</v>
      </c>
      <c r="H17" s="10">
        <v>1</v>
      </c>
      <c r="I17" s="65">
        <v>22150000</v>
      </c>
      <c r="J17" s="67">
        <v>0.93</v>
      </c>
      <c r="K17" s="10" t="s">
        <v>703</v>
      </c>
      <c r="L17" s="69">
        <f t="shared" si="0"/>
        <v>0.97499999999999998</v>
      </c>
      <c r="M17" s="69">
        <v>0.97989999999999999</v>
      </c>
      <c r="N17" s="70">
        <v>0</v>
      </c>
      <c r="O17" s="22">
        <f t="shared" si="1"/>
        <v>0</v>
      </c>
      <c r="P17" s="22">
        <f t="shared" si="2"/>
        <v>20599500</v>
      </c>
      <c r="Q17" s="25">
        <f t="shared" si="3"/>
        <v>20599500</v>
      </c>
    </row>
    <row r="18" spans="1:17" customFormat="1" hidden="1">
      <c r="A18" s="10">
        <f t="shared" si="4"/>
        <v>16</v>
      </c>
      <c r="B18" s="8" t="s">
        <v>406</v>
      </c>
      <c r="C18" s="2" t="s">
        <v>40</v>
      </c>
      <c r="D18" s="3" t="s">
        <v>41</v>
      </c>
      <c r="E18" s="10">
        <v>4500</v>
      </c>
      <c r="F18" s="64">
        <v>45689</v>
      </c>
      <c r="G18" s="64">
        <v>45716</v>
      </c>
      <c r="H18" s="10">
        <v>1</v>
      </c>
      <c r="I18" s="65">
        <v>22150000</v>
      </c>
      <c r="J18" s="67">
        <v>0.93</v>
      </c>
      <c r="K18" s="10" t="s">
        <v>702</v>
      </c>
      <c r="L18" s="69">
        <f t="shared" si="0"/>
        <v>0.97499999999999998</v>
      </c>
      <c r="M18" s="69">
        <v>0.99750000000000005</v>
      </c>
      <c r="N18" s="70">
        <v>0</v>
      </c>
      <c r="O18" s="22">
        <f t="shared" si="1"/>
        <v>0</v>
      </c>
      <c r="P18" s="22">
        <f t="shared" si="2"/>
        <v>20599500</v>
      </c>
      <c r="Q18" s="25">
        <f t="shared" si="3"/>
        <v>20599500</v>
      </c>
    </row>
    <row r="19" spans="1:17" customFormat="1" hidden="1">
      <c r="A19" s="10">
        <f t="shared" si="4"/>
        <v>17</v>
      </c>
      <c r="B19" s="8" t="s">
        <v>406</v>
      </c>
      <c r="C19" s="2" t="s">
        <v>42</v>
      </c>
      <c r="D19" s="3" t="s">
        <v>43</v>
      </c>
      <c r="E19" s="10">
        <v>6000</v>
      </c>
      <c r="F19" s="64">
        <v>45689</v>
      </c>
      <c r="G19" s="64">
        <v>45688</v>
      </c>
      <c r="H19" s="10">
        <v>1</v>
      </c>
      <c r="I19" s="65">
        <v>33225000</v>
      </c>
      <c r="J19" s="67">
        <v>0.93</v>
      </c>
      <c r="K19" s="10" t="s">
        <v>701</v>
      </c>
      <c r="L19" s="69">
        <f t="shared" si="0"/>
        <v>0.99</v>
      </c>
      <c r="M19" s="69">
        <v>0.96650000000000003</v>
      </c>
      <c r="N19" s="70">
        <v>0.25</v>
      </c>
      <c r="O19" s="22">
        <f t="shared" si="1"/>
        <v>7724813</v>
      </c>
      <c r="P19" s="22">
        <f t="shared" si="2"/>
        <v>30899250</v>
      </c>
      <c r="Q19" s="25">
        <f t="shared" si="3"/>
        <v>23174437</v>
      </c>
    </row>
    <row r="20" spans="1:17" customFormat="1" hidden="1">
      <c r="A20" s="10">
        <f t="shared" si="4"/>
        <v>18</v>
      </c>
      <c r="B20" s="8" t="s">
        <v>406</v>
      </c>
      <c r="C20" s="2" t="s">
        <v>44</v>
      </c>
      <c r="D20" s="3" t="s">
        <v>45</v>
      </c>
      <c r="E20" s="10">
        <v>4500</v>
      </c>
      <c r="F20" s="64">
        <v>45689</v>
      </c>
      <c r="G20" s="64">
        <v>45688</v>
      </c>
      <c r="H20" s="10">
        <v>1</v>
      </c>
      <c r="I20" s="65">
        <v>22150000</v>
      </c>
      <c r="J20" s="67">
        <v>0.93</v>
      </c>
      <c r="K20" s="10" t="s">
        <v>701</v>
      </c>
      <c r="L20" s="69">
        <f t="shared" si="0"/>
        <v>0.99</v>
      </c>
      <c r="M20" s="69">
        <v>0.98960000000000004</v>
      </c>
      <c r="N20" s="70">
        <v>0.1</v>
      </c>
      <c r="O20" s="22">
        <f t="shared" si="1"/>
        <v>2059950</v>
      </c>
      <c r="P20" s="22">
        <f t="shared" si="2"/>
        <v>20599500</v>
      </c>
      <c r="Q20" s="25">
        <f t="shared" si="3"/>
        <v>18539550</v>
      </c>
    </row>
    <row r="21" spans="1:17" customFormat="1" hidden="1">
      <c r="A21" s="10">
        <f t="shared" si="4"/>
        <v>19</v>
      </c>
      <c r="B21" s="8" t="s">
        <v>407</v>
      </c>
      <c r="C21" s="2" t="s">
        <v>46</v>
      </c>
      <c r="D21" s="3" t="s">
        <v>47</v>
      </c>
      <c r="E21" s="10">
        <v>4500</v>
      </c>
      <c r="F21" s="64">
        <v>45689</v>
      </c>
      <c r="G21" s="64">
        <v>45688</v>
      </c>
      <c r="H21" s="10">
        <v>1</v>
      </c>
      <c r="I21" s="65">
        <v>20985000</v>
      </c>
      <c r="J21" s="67">
        <v>0.93</v>
      </c>
      <c r="K21" s="10" t="s">
        <v>701</v>
      </c>
      <c r="L21" s="69">
        <f t="shared" si="0"/>
        <v>0.99</v>
      </c>
      <c r="M21" s="69">
        <v>0.89990000000000003</v>
      </c>
      <c r="N21" s="70">
        <v>0.3</v>
      </c>
      <c r="O21" s="22">
        <f t="shared" si="1"/>
        <v>5854815</v>
      </c>
      <c r="P21" s="22">
        <f t="shared" si="2"/>
        <v>19516050</v>
      </c>
      <c r="Q21" s="25">
        <f t="shared" si="3"/>
        <v>13661235</v>
      </c>
    </row>
    <row r="22" spans="1:17" customFormat="1" hidden="1">
      <c r="A22" s="10">
        <f t="shared" si="4"/>
        <v>20</v>
      </c>
      <c r="B22" s="8" t="s">
        <v>407</v>
      </c>
      <c r="C22" s="2" t="s">
        <v>48</v>
      </c>
      <c r="D22" s="3" t="s">
        <v>49</v>
      </c>
      <c r="E22" s="10">
        <v>3000</v>
      </c>
      <c r="F22" s="64">
        <v>45689</v>
      </c>
      <c r="G22" s="64">
        <v>45716</v>
      </c>
      <c r="H22" s="10">
        <v>1</v>
      </c>
      <c r="I22" s="65">
        <v>15870000</v>
      </c>
      <c r="J22" s="67">
        <v>0.93</v>
      </c>
      <c r="K22" s="10" t="s">
        <v>703</v>
      </c>
      <c r="L22" s="69">
        <f t="shared" si="0"/>
        <v>0.97499999999999998</v>
      </c>
      <c r="M22" s="69">
        <v>0.99719999999999998</v>
      </c>
      <c r="N22" s="70">
        <v>0</v>
      </c>
      <c r="O22" s="22">
        <f t="shared" si="1"/>
        <v>0</v>
      </c>
      <c r="P22" s="22">
        <f t="shared" si="2"/>
        <v>14759100</v>
      </c>
      <c r="Q22" s="25">
        <f t="shared" si="3"/>
        <v>14759100</v>
      </c>
    </row>
    <row r="23" spans="1:17" customFormat="1" hidden="1">
      <c r="A23" s="10">
        <f t="shared" si="4"/>
        <v>21</v>
      </c>
      <c r="B23" s="8" t="s">
        <v>407</v>
      </c>
      <c r="C23" s="2" t="s">
        <v>50</v>
      </c>
      <c r="D23" s="3" t="s">
        <v>51</v>
      </c>
      <c r="E23" s="10">
        <v>4500</v>
      </c>
      <c r="F23" s="64">
        <v>45689</v>
      </c>
      <c r="G23" s="64">
        <v>45716</v>
      </c>
      <c r="H23" s="10">
        <v>1</v>
      </c>
      <c r="I23" s="65">
        <v>20985000</v>
      </c>
      <c r="J23" s="67">
        <v>0.93</v>
      </c>
      <c r="K23" s="10" t="s">
        <v>703</v>
      </c>
      <c r="L23" s="69">
        <f t="shared" si="0"/>
        <v>0.97499999999999998</v>
      </c>
      <c r="M23" s="69">
        <v>0.84379999999999999</v>
      </c>
      <c r="N23" s="70">
        <v>0.3</v>
      </c>
      <c r="O23" s="22">
        <f t="shared" si="1"/>
        <v>5854815</v>
      </c>
      <c r="P23" s="22">
        <f t="shared" si="2"/>
        <v>19516050</v>
      </c>
      <c r="Q23" s="25">
        <f t="shared" si="3"/>
        <v>13661235</v>
      </c>
    </row>
    <row r="24" spans="1:17" customFormat="1" hidden="1">
      <c r="A24" s="10">
        <f t="shared" si="4"/>
        <v>22</v>
      </c>
      <c r="B24" s="8" t="s">
        <v>407</v>
      </c>
      <c r="C24" s="2" t="s">
        <v>52</v>
      </c>
      <c r="D24" s="3" t="s">
        <v>53</v>
      </c>
      <c r="E24" s="10">
        <v>4500</v>
      </c>
      <c r="F24" s="64">
        <v>45689</v>
      </c>
      <c r="G24" s="64">
        <v>45688</v>
      </c>
      <c r="H24" s="10">
        <v>1</v>
      </c>
      <c r="I24" s="65">
        <v>20985000</v>
      </c>
      <c r="J24" s="67">
        <v>0.93</v>
      </c>
      <c r="K24" s="10" t="s">
        <v>701</v>
      </c>
      <c r="L24" s="69">
        <f t="shared" si="0"/>
        <v>0.99</v>
      </c>
      <c r="M24" s="69">
        <v>0.91200000000000003</v>
      </c>
      <c r="N24" s="70">
        <v>0.3</v>
      </c>
      <c r="O24" s="22">
        <f t="shared" si="1"/>
        <v>5854815</v>
      </c>
      <c r="P24" s="22">
        <f t="shared" si="2"/>
        <v>19516050</v>
      </c>
      <c r="Q24" s="25">
        <f t="shared" si="3"/>
        <v>13661235</v>
      </c>
    </row>
    <row r="25" spans="1:17" customFormat="1" hidden="1">
      <c r="A25" s="10">
        <f t="shared" si="4"/>
        <v>23</v>
      </c>
      <c r="B25" s="8" t="s">
        <v>407</v>
      </c>
      <c r="C25" s="2" t="s">
        <v>54</v>
      </c>
      <c r="D25" s="3" t="s">
        <v>55</v>
      </c>
      <c r="E25" s="10">
        <v>3000</v>
      </c>
      <c r="F25" s="64">
        <v>45689</v>
      </c>
      <c r="G25" s="64">
        <v>45716</v>
      </c>
      <c r="H25" s="10">
        <v>1</v>
      </c>
      <c r="I25" s="65">
        <v>15870000</v>
      </c>
      <c r="J25" s="67">
        <v>0.93</v>
      </c>
      <c r="K25" s="10" t="s">
        <v>703</v>
      </c>
      <c r="L25" s="69">
        <f t="shared" si="0"/>
        <v>0.97499999999999998</v>
      </c>
      <c r="M25" s="69">
        <v>0.93840000000000001</v>
      </c>
      <c r="N25" s="70">
        <v>0.3</v>
      </c>
      <c r="O25" s="22">
        <f t="shared" si="1"/>
        <v>4427730</v>
      </c>
      <c r="P25" s="22">
        <f t="shared" si="2"/>
        <v>14759100</v>
      </c>
      <c r="Q25" s="25">
        <f t="shared" si="3"/>
        <v>10331370</v>
      </c>
    </row>
    <row r="26" spans="1:17" customFormat="1" hidden="1">
      <c r="A26" s="10">
        <f t="shared" si="4"/>
        <v>24</v>
      </c>
      <c r="B26" s="8" t="s">
        <v>407</v>
      </c>
      <c r="C26" s="2" t="s">
        <v>56</v>
      </c>
      <c r="D26" s="3" t="s">
        <v>57</v>
      </c>
      <c r="E26" s="10">
        <v>4500</v>
      </c>
      <c r="F26" s="64">
        <v>45689</v>
      </c>
      <c r="G26" s="64">
        <v>45688</v>
      </c>
      <c r="H26" s="10">
        <v>1</v>
      </c>
      <c r="I26" s="65">
        <v>20985000</v>
      </c>
      <c r="J26" s="67">
        <v>0.93</v>
      </c>
      <c r="K26" s="10" t="s">
        <v>701</v>
      </c>
      <c r="L26" s="69">
        <f t="shared" si="0"/>
        <v>0.99</v>
      </c>
      <c r="M26" s="69">
        <v>0.96009999999999995</v>
      </c>
      <c r="N26" s="70">
        <v>0.3</v>
      </c>
      <c r="O26" s="22">
        <f t="shared" si="1"/>
        <v>5854815</v>
      </c>
      <c r="P26" s="22">
        <f t="shared" si="2"/>
        <v>19516050</v>
      </c>
      <c r="Q26" s="25">
        <f t="shared" si="3"/>
        <v>13661235</v>
      </c>
    </row>
    <row r="27" spans="1:17" customFormat="1" hidden="1">
      <c r="A27" s="10">
        <f t="shared" si="4"/>
        <v>25</v>
      </c>
      <c r="B27" s="8" t="s">
        <v>407</v>
      </c>
      <c r="C27" s="2" t="s">
        <v>58</v>
      </c>
      <c r="D27" s="3" t="s">
        <v>59</v>
      </c>
      <c r="E27" s="10">
        <v>3000</v>
      </c>
      <c r="F27" s="64">
        <v>45689</v>
      </c>
      <c r="G27" s="64">
        <v>45716</v>
      </c>
      <c r="H27" s="10">
        <v>1</v>
      </c>
      <c r="I27" s="65">
        <v>15870000</v>
      </c>
      <c r="J27" s="67">
        <v>0.93</v>
      </c>
      <c r="K27" s="10" t="s">
        <v>703</v>
      </c>
      <c r="L27" s="69">
        <f t="shared" si="0"/>
        <v>0.97499999999999998</v>
      </c>
      <c r="M27" s="69">
        <v>0.96919999999999995</v>
      </c>
      <c r="N27" s="70">
        <v>0.15</v>
      </c>
      <c r="O27" s="22">
        <f t="shared" si="1"/>
        <v>2213865</v>
      </c>
      <c r="P27" s="22">
        <f t="shared" si="2"/>
        <v>14759100</v>
      </c>
      <c r="Q27" s="25">
        <f t="shared" si="3"/>
        <v>12545235</v>
      </c>
    </row>
    <row r="28" spans="1:17" customFormat="1" hidden="1">
      <c r="A28" s="10">
        <f t="shared" si="4"/>
        <v>26</v>
      </c>
      <c r="B28" s="8" t="s">
        <v>407</v>
      </c>
      <c r="C28" s="2" t="s">
        <v>60</v>
      </c>
      <c r="D28" s="3" t="s">
        <v>61</v>
      </c>
      <c r="E28" s="10">
        <v>4500</v>
      </c>
      <c r="F28" s="64">
        <v>45689</v>
      </c>
      <c r="G28" s="64">
        <v>45716</v>
      </c>
      <c r="H28" s="10">
        <v>1</v>
      </c>
      <c r="I28" s="65">
        <v>20985000</v>
      </c>
      <c r="J28" s="67">
        <v>0.93</v>
      </c>
      <c r="K28" s="10" t="s">
        <v>703</v>
      </c>
      <c r="L28" s="69">
        <f t="shared" si="0"/>
        <v>0.97499999999999998</v>
      </c>
      <c r="M28" s="69">
        <v>0.89419999999999999</v>
      </c>
      <c r="N28" s="70">
        <v>0.3</v>
      </c>
      <c r="O28" s="22">
        <f t="shared" si="1"/>
        <v>5854815</v>
      </c>
      <c r="P28" s="22">
        <f t="shared" si="2"/>
        <v>19516050</v>
      </c>
      <c r="Q28" s="25">
        <f t="shared" si="3"/>
        <v>13661235</v>
      </c>
    </row>
    <row r="29" spans="1:17" customFormat="1" hidden="1">
      <c r="A29" s="10">
        <f t="shared" si="4"/>
        <v>27</v>
      </c>
      <c r="B29" s="8" t="s">
        <v>407</v>
      </c>
      <c r="C29" s="2" t="s">
        <v>62</v>
      </c>
      <c r="D29" s="3" t="s">
        <v>63</v>
      </c>
      <c r="E29" s="10">
        <v>4500</v>
      </c>
      <c r="F29" s="64">
        <v>45689</v>
      </c>
      <c r="G29" s="64">
        <v>45688</v>
      </c>
      <c r="H29" s="10">
        <v>1</v>
      </c>
      <c r="I29" s="65">
        <v>20985000</v>
      </c>
      <c r="J29" s="67">
        <v>0.93</v>
      </c>
      <c r="K29" s="10" t="s">
        <v>701</v>
      </c>
      <c r="L29" s="69">
        <f t="shared" si="0"/>
        <v>0.99</v>
      </c>
      <c r="M29" s="69">
        <v>0.98</v>
      </c>
      <c r="N29" s="70">
        <v>0.15</v>
      </c>
      <c r="O29" s="22">
        <f t="shared" si="1"/>
        <v>2927408</v>
      </c>
      <c r="P29" s="22">
        <f t="shared" si="2"/>
        <v>19516050</v>
      </c>
      <c r="Q29" s="25">
        <f t="shared" si="3"/>
        <v>16588642</v>
      </c>
    </row>
    <row r="30" spans="1:17" customFormat="1" hidden="1">
      <c r="A30" s="10">
        <f t="shared" si="4"/>
        <v>28</v>
      </c>
      <c r="B30" s="8" t="s">
        <v>407</v>
      </c>
      <c r="C30" s="2" t="s">
        <v>64</v>
      </c>
      <c r="D30" s="3" t="s">
        <v>65</v>
      </c>
      <c r="E30" s="10">
        <v>4500</v>
      </c>
      <c r="F30" s="64">
        <v>45689</v>
      </c>
      <c r="G30" s="64">
        <v>45716</v>
      </c>
      <c r="H30" s="10">
        <v>1</v>
      </c>
      <c r="I30" s="65">
        <v>20985000</v>
      </c>
      <c r="J30" s="67">
        <v>0.93</v>
      </c>
      <c r="K30" s="10" t="s">
        <v>703</v>
      </c>
      <c r="L30" s="69">
        <f t="shared" si="0"/>
        <v>0.97499999999999998</v>
      </c>
      <c r="M30" s="69">
        <v>0.78310000000000002</v>
      </c>
      <c r="N30" s="70">
        <v>0.3</v>
      </c>
      <c r="O30" s="22">
        <f t="shared" si="1"/>
        <v>5854815</v>
      </c>
      <c r="P30" s="22">
        <f t="shared" si="2"/>
        <v>19516050</v>
      </c>
      <c r="Q30" s="25">
        <f t="shared" si="3"/>
        <v>13661235</v>
      </c>
    </row>
    <row r="31" spans="1:17" customFormat="1" hidden="1">
      <c r="A31" s="10">
        <f t="shared" si="4"/>
        <v>29</v>
      </c>
      <c r="B31" s="8" t="s">
        <v>407</v>
      </c>
      <c r="C31" s="2" t="s">
        <v>68</v>
      </c>
      <c r="D31" s="3" t="s">
        <v>69</v>
      </c>
      <c r="E31" s="10">
        <v>4500</v>
      </c>
      <c r="F31" s="64">
        <v>45689</v>
      </c>
      <c r="G31" s="64">
        <v>45716</v>
      </c>
      <c r="H31" s="10">
        <v>1</v>
      </c>
      <c r="I31" s="65">
        <v>20985000</v>
      </c>
      <c r="J31" s="67">
        <v>0.93</v>
      </c>
      <c r="K31" s="10" t="s">
        <v>703</v>
      </c>
      <c r="L31" s="69">
        <f t="shared" si="0"/>
        <v>0.97499999999999998</v>
      </c>
      <c r="M31" s="69">
        <v>0.31580000000000003</v>
      </c>
      <c r="N31" s="70">
        <v>0.3</v>
      </c>
      <c r="O31" s="22">
        <f t="shared" si="1"/>
        <v>5854815</v>
      </c>
      <c r="P31" s="22">
        <f t="shared" si="2"/>
        <v>19516050</v>
      </c>
      <c r="Q31" s="25">
        <f t="shared" si="3"/>
        <v>13661235</v>
      </c>
    </row>
    <row r="32" spans="1:17" customFormat="1" hidden="1">
      <c r="A32" s="10">
        <f t="shared" si="4"/>
        <v>30</v>
      </c>
      <c r="B32" s="8" t="s">
        <v>407</v>
      </c>
      <c r="C32" s="2" t="s">
        <v>70</v>
      </c>
      <c r="D32" s="3" t="s">
        <v>71</v>
      </c>
      <c r="E32" s="10">
        <v>4500</v>
      </c>
      <c r="F32" s="64">
        <v>45689</v>
      </c>
      <c r="G32" s="64">
        <v>45688</v>
      </c>
      <c r="H32" s="10">
        <v>1</v>
      </c>
      <c r="I32" s="65">
        <v>20985000</v>
      </c>
      <c r="J32" s="67">
        <v>0.93</v>
      </c>
      <c r="K32" s="10" t="s">
        <v>701</v>
      </c>
      <c r="L32" s="69">
        <f t="shared" si="0"/>
        <v>0.99</v>
      </c>
      <c r="M32" s="69">
        <v>0.99299999999999999</v>
      </c>
      <c r="N32" s="70">
        <v>0</v>
      </c>
      <c r="O32" s="22">
        <f t="shared" si="1"/>
        <v>0</v>
      </c>
      <c r="P32" s="22">
        <f t="shared" si="2"/>
        <v>19516050</v>
      </c>
      <c r="Q32" s="25">
        <f t="shared" si="3"/>
        <v>19516050</v>
      </c>
    </row>
    <row r="33" spans="1:21" hidden="1">
      <c r="A33" s="10">
        <f t="shared" si="4"/>
        <v>31</v>
      </c>
      <c r="B33" s="8" t="s">
        <v>408</v>
      </c>
      <c r="C33" s="26" t="s">
        <v>72</v>
      </c>
      <c r="D33" s="4" t="s">
        <v>73</v>
      </c>
      <c r="E33" s="10">
        <v>3000</v>
      </c>
      <c r="F33" s="64">
        <v>45689</v>
      </c>
      <c r="G33" s="64">
        <v>45716</v>
      </c>
      <c r="H33" s="10">
        <v>1</v>
      </c>
      <c r="I33" s="66">
        <v>22021000</v>
      </c>
      <c r="J33" s="67">
        <v>0.93</v>
      </c>
      <c r="K33" s="10" t="s">
        <v>703</v>
      </c>
      <c r="L33" s="69">
        <f t="shared" si="0"/>
        <v>0.97499999999999998</v>
      </c>
      <c r="M33" s="69">
        <v>0.99050000000000005</v>
      </c>
      <c r="N33" s="70">
        <v>0</v>
      </c>
      <c r="O33" s="22">
        <f t="shared" si="1"/>
        <v>0</v>
      </c>
      <c r="P33" s="22">
        <f t="shared" si="2"/>
        <v>20479530</v>
      </c>
      <c r="Q33" s="25">
        <f t="shared" si="3"/>
        <v>20479530</v>
      </c>
      <c r="U33" s="22">
        <v>3250000</v>
      </c>
    </row>
    <row r="34" spans="1:21" hidden="1">
      <c r="A34" s="10">
        <f t="shared" si="4"/>
        <v>32</v>
      </c>
      <c r="B34" s="8" t="s">
        <v>408</v>
      </c>
      <c r="C34" s="26" t="s">
        <v>421</v>
      </c>
      <c r="D34" s="4" t="s">
        <v>74</v>
      </c>
      <c r="E34" s="10">
        <v>4500</v>
      </c>
      <c r="F34" s="64">
        <v>45689</v>
      </c>
      <c r="G34" s="64">
        <v>45688</v>
      </c>
      <c r="H34" s="10">
        <v>1</v>
      </c>
      <c r="I34" s="66">
        <v>22021000</v>
      </c>
      <c r="J34" s="67">
        <v>0.93</v>
      </c>
      <c r="K34" s="10" t="s">
        <v>701</v>
      </c>
      <c r="L34" s="69">
        <f t="shared" si="0"/>
        <v>0.99</v>
      </c>
      <c r="M34" s="69">
        <v>0.97909999999999997</v>
      </c>
      <c r="N34" s="70">
        <v>0.2</v>
      </c>
      <c r="O34" s="22">
        <f t="shared" si="1"/>
        <v>4095906</v>
      </c>
      <c r="P34" s="22">
        <f t="shared" si="2"/>
        <v>20479530</v>
      </c>
      <c r="Q34" s="25">
        <f t="shared" si="3"/>
        <v>16383624</v>
      </c>
      <c r="U34" s="22">
        <f>U2-U33</f>
        <v>9090000</v>
      </c>
    </row>
    <row r="35" spans="1:21" hidden="1">
      <c r="A35" s="10">
        <f t="shared" si="4"/>
        <v>33</v>
      </c>
      <c r="B35" s="8" t="s">
        <v>408</v>
      </c>
      <c r="C35" s="26" t="s">
        <v>510</v>
      </c>
      <c r="D35" s="4" t="s">
        <v>75</v>
      </c>
      <c r="E35" s="10">
        <v>3000</v>
      </c>
      <c r="F35" s="64">
        <v>45689</v>
      </c>
      <c r="G35" s="64">
        <v>45716</v>
      </c>
      <c r="H35" s="10">
        <v>1</v>
      </c>
      <c r="I35" s="66">
        <v>22021000</v>
      </c>
      <c r="J35" s="67">
        <v>0.93</v>
      </c>
      <c r="K35" s="10" t="s">
        <v>702</v>
      </c>
      <c r="L35" s="69">
        <f t="shared" si="0"/>
        <v>0.97499999999999998</v>
      </c>
      <c r="M35" s="69">
        <v>0.74519999999999997</v>
      </c>
      <c r="N35" s="70">
        <v>0.3</v>
      </c>
      <c r="O35" s="22">
        <f t="shared" si="1"/>
        <v>6143859</v>
      </c>
      <c r="P35" s="22">
        <f t="shared" si="2"/>
        <v>20479530</v>
      </c>
      <c r="Q35" s="25">
        <f t="shared" si="3"/>
        <v>14335671</v>
      </c>
      <c r="U35" s="22">
        <f>U34/3</f>
        <v>3030000</v>
      </c>
    </row>
    <row r="36" spans="1:21" hidden="1">
      <c r="A36" s="10">
        <f t="shared" si="4"/>
        <v>34</v>
      </c>
      <c r="B36" s="8" t="s">
        <v>408</v>
      </c>
      <c r="C36" s="26" t="s">
        <v>76</v>
      </c>
      <c r="D36" s="4" t="s">
        <v>77</v>
      </c>
      <c r="E36" s="10">
        <v>3000</v>
      </c>
      <c r="F36" s="64">
        <v>45689</v>
      </c>
      <c r="G36" s="64">
        <v>45716</v>
      </c>
      <c r="H36" s="10">
        <v>1</v>
      </c>
      <c r="I36" s="66">
        <v>22021000</v>
      </c>
      <c r="J36" s="67">
        <v>0.93</v>
      </c>
      <c r="K36" s="10" t="s">
        <v>703</v>
      </c>
      <c r="L36" s="69">
        <f t="shared" si="0"/>
        <v>0.97499999999999998</v>
      </c>
      <c r="M36" s="69">
        <v>0.79700000000000004</v>
      </c>
      <c r="N36" s="70">
        <v>0.3</v>
      </c>
      <c r="O36" s="22">
        <f t="shared" si="1"/>
        <v>6143859</v>
      </c>
      <c r="P36" s="22">
        <f t="shared" si="2"/>
        <v>20479530</v>
      </c>
      <c r="Q36" s="25">
        <f t="shared" si="3"/>
        <v>14335671</v>
      </c>
      <c r="R36" s="18">
        <v>45714</v>
      </c>
    </row>
    <row r="37" spans="1:21" hidden="1">
      <c r="A37" s="10">
        <f t="shared" si="4"/>
        <v>35</v>
      </c>
      <c r="B37" s="8" t="s">
        <v>408</v>
      </c>
      <c r="C37" s="26" t="s">
        <v>78</v>
      </c>
      <c r="D37" s="4" t="s">
        <v>79</v>
      </c>
      <c r="E37" s="10">
        <v>4500</v>
      </c>
      <c r="F37" s="64">
        <v>45689</v>
      </c>
      <c r="G37" s="64">
        <v>45688</v>
      </c>
      <c r="H37" s="10">
        <v>1</v>
      </c>
      <c r="I37" s="66">
        <v>22021000</v>
      </c>
      <c r="J37" s="67">
        <v>0.93</v>
      </c>
      <c r="K37" s="10" t="s">
        <v>701</v>
      </c>
      <c r="L37" s="69">
        <f t="shared" si="0"/>
        <v>0.99</v>
      </c>
      <c r="M37" s="69">
        <v>0.98909999999999998</v>
      </c>
      <c r="N37" s="70">
        <v>0.05</v>
      </c>
      <c r="O37" s="22">
        <f t="shared" si="1"/>
        <v>1023977</v>
      </c>
      <c r="P37" s="22">
        <f t="shared" si="2"/>
        <v>20479530</v>
      </c>
      <c r="Q37" s="25">
        <f t="shared" si="3"/>
        <v>19455553</v>
      </c>
    </row>
    <row r="38" spans="1:21" hidden="1">
      <c r="A38" s="10">
        <f t="shared" si="4"/>
        <v>36</v>
      </c>
      <c r="B38" s="8" t="s">
        <v>408</v>
      </c>
      <c r="C38" s="26" t="s">
        <v>80</v>
      </c>
      <c r="D38" s="4" t="s">
        <v>81</v>
      </c>
      <c r="E38" s="10">
        <v>1500</v>
      </c>
      <c r="F38" s="64">
        <v>45689</v>
      </c>
      <c r="G38" s="64">
        <v>45716</v>
      </c>
      <c r="H38" s="10">
        <v>1</v>
      </c>
      <c r="I38" s="66">
        <v>10615000</v>
      </c>
      <c r="J38" s="67">
        <v>0.93</v>
      </c>
      <c r="K38" s="10" t="s">
        <v>702</v>
      </c>
      <c r="L38" s="69">
        <f t="shared" si="0"/>
        <v>0.97499999999999998</v>
      </c>
      <c r="M38" s="69">
        <v>0.94479999999999997</v>
      </c>
      <c r="N38" s="70">
        <v>0.3</v>
      </c>
      <c r="O38" s="22">
        <f t="shared" si="1"/>
        <v>2961585</v>
      </c>
      <c r="P38" s="22">
        <f t="shared" si="2"/>
        <v>9871950</v>
      </c>
      <c r="Q38" s="25">
        <f t="shared" si="3"/>
        <v>6910365</v>
      </c>
    </row>
    <row r="39" spans="1:21" hidden="1">
      <c r="A39" s="10">
        <f t="shared" si="4"/>
        <v>37</v>
      </c>
      <c r="B39" s="8" t="s">
        <v>408</v>
      </c>
      <c r="C39" s="26" t="s">
        <v>82</v>
      </c>
      <c r="D39" s="4" t="s">
        <v>83</v>
      </c>
      <c r="E39" s="10">
        <v>6000</v>
      </c>
      <c r="F39" s="64">
        <v>45689</v>
      </c>
      <c r="G39" s="64">
        <v>45688</v>
      </c>
      <c r="H39" s="10">
        <v>1</v>
      </c>
      <c r="I39" s="66">
        <v>33031500</v>
      </c>
      <c r="J39" s="67">
        <v>0.93</v>
      </c>
      <c r="K39" s="10" t="s">
        <v>701</v>
      </c>
      <c r="L39" s="69">
        <f t="shared" si="0"/>
        <v>0.99</v>
      </c>
      <c r="M39" s="69">
        <v>0.90600000000000003</v>
      </c>
      <c r="N39" s="70">
        <v>0.3</v>
      </c>
      <c r="O39" s="22">
        <f t="shared" si="1"/>
        <v>9215789</v>
      </c>
      <c r="P39" s="22">
        <f t="shared" si="2"/>
        <v>30719295</v>
      </c>
      <c r="Q39" s="25">
        <f t="shared" si="3"/>
        <v>21503506</v>
      </c>
    </row>
    <row r="40" spans="1:21" hidden="1">
      <c r="A40" s="10">
        <f t="shared" si="4"/>
        <v>38</v>
      </c>
      <c r="B40" s="8" t="s">
        <v>408</v>
      </c>
      <c r="C40" s="26" t="s">
        <v>84</v>
      </c>
      <c r="D40" s="4" t="s">
        <v>85</v>
      </c>
      <c r="E40" s="10">
        <v>3000</v>
      </c>
      <c r="F40" s="64">
        <v>45689</v>
      </c>
      <c r="G40" s="64">
        <v>45716</v>
      </c>
      <c r="H40" s="10">
        <v>1</v>
      </c>
      <c r="I40" s="66">
        <v>22021000</v>
      </c>
      <c r="J40" s="67">
        <v>0.93</v>
      </c>
      <c r="K40" s="10" t="s">
        <v>703</v>
      </c>
      <c r="L40" s="69">
        <f t="shared" si="0"/>
        <v>0.97499999999999998</v>
      </c>
      <c r="M40" s="69">
        <v>0.95350000000000001</v>
      </c>
      <c r="N40" s="70">
        <v>0.2</v>
      </c>
      <c r="O40" s="22">
        <f t="shared" si="1"/>
        <v>4095906</v>
      </c>
      <c r="P40" s="22">
        <f t="shared" si="2"/>
        <v>20479530</v>
      </c>
      <c r="Q40" s="25">
        <f t="shared" si="3"/>
        <v>16383624</v>
      </c>
    </row>
    <row r="41" spans="1:21" hidden="1">
      <c r="A41" s="10">
        <f t="shared" si="4"/>
        <v>39</v>
      </c>
      <c r="B41" s="8" t="s">
        <v>408</v>
      </c>
      <c r="C41" s="26" t="s">
        <v>86</v>
      </c>
      <c r="D41" s="4" t="s">
        <v>87</v>
      </c>
      <c r="E41" s="10">
        <v>3000</v>
      </c>
      <c r="F41" s="64">
        <v>45689</v>
      </c>
      <c r="G41" s="64">
        <v>45716</v>
      </c>
      <c r="H41" s="10">
        <v>1</v>
      </c>
      <c r="I41" s="66">
        <v>22021000</v>
      </c>
      <c r="J41" s="67">
        <v>0.93</v>
      </c>
      <c r="K41" s="10" t="s">
        <v>702</v>
      </c>
      <c r="L41" s="69">
        <f t="shared" si="0"/>
        <v>0.97499999999999998</v>
      </c>
      <c r="M41" s="69">
        <v>0.95930000000000004</v>
      </c>
      <c r="N41" s="70">
        <v>0.2</v>
      </c>
      <c r="O41" s="22">
        <f t="shared" si="1"/>
        <v>4095906</v>
      </c>
      <c r="P41" s="22">
        <f t="shared" si="2"/>
        <v>20479530</v>
      </c>
      <c r="Q41" s="25">
        <f t="shared" si="3"/>
        <v>16383624</v>
      </c>
    </row>
    <row r="42" spans="1:21" hidden="1">
      <c r="A42" s="10">
        <f t="shared" si="4"/>
        <v>40</v>
      </c>
      <c r="B42" s="8" t="s">
        <v>408</v>
      </c>
      <c r="C42" s="26" t="s">
        <v>88</v>
      </c>
      <c r="D42" s="4" t="s">
        <v>89</v>
      </c>
      <c r="E42" s="10">
        <v>3000</v>
      </c>
      <c r="F42" s="64">
        <v>45689</v>
      </c>
      <c r="G42" s="64">
        <v>45716</v>
      </c>
      <c r="H42" s="10">
        <v>0</v>
      </c>
      <c r="I42" s="66">
        <v>22021000</v>
      </c>
      <c r="J42" s="67">
        <v>0.93</v>
      </c>
      <c r="K42" s="10" t="s">
        <v>703</v>
      </c>
      <c r="L42" s="69">
        <f t="shared" si="0"/>
        <v>0.97499999999999998</v>
      </c>
      <c r="M42" s="69">
        <v>0.87250000000000005</v>
      </c>
      <c r="N42" s="70">
        <v>0</v>
      </c>
      <c r="O42" s="22">
        <f t="shared" si="1"/>
        <v>0</v>
      </c>
      <c r="P42" s="22">
        <f t="shared" si="2"/>
        <v>0</v>
      </c>
      <c r="Q42" s="25">
        <f t="shared" si="3"/>
        <v>0</v>
      </c>
      <c r="R42" s="18">
        <v>45677</v>
      </c>
    </row>
    <row r="43" spans="1:21" hidden="1">
      <c r="A43" s="10">
        <f t="shared" si="4"/>
        <v>41</v>
      </c>
      <c r="B43" s="8" t="s">
        <v>408</v>
      </c>
      <c r="C43" s="26" t="s">
        <v>90</v>
      </c>
      <c r="D43" s="4" t="s">
        <v>91</v>
      </c>
      <c r="E43" s="10">
        <v>3000</v>
      </c>
      <c r="F43" s="64">
        <v>45689</v>
      </c>
      <c r="G43" s="64">
        <v>45716</v>
      </c>
      <c r="H43" s="10">
        <v>1</v>
      </c>
      <c r="I43" s="66">
        <v>22021000</v>
      </c>
      <c r="J43" s="67">
        <v>0.93</v>
      </c>
      <c r="K43" s="10" t="s">
        <v>703</v>
      </c>
      <c r="L43" s="69">
        <f t="shared" si="0"/>
        <v>0.97499999999999998</v>
      </c>
      <c r="M43" s="69">
        <v>0.96489999999999998</v>
      </c>
      <c r="N43" s="70">
        <v>0.15</v>
      </c>
      <c r="O43" s="22">
        <f t="shared" si="1"/>
        <v>3071930</v>
      </c>
      <c r="P43" s="22">
        <f t="shared" si="2"/>
        <v>20479530</v>
      </c>
      <c r="Q43" s="25">
        <f t="shared" si="3"/>
        <v>17407600</v>
      </c>
    </row>
    <row r="44" spans="1:21">
      <c r="A44" s="10">
        <f t="shared" si="4"/>
        <v>42</v>
      </c>
      <c r="B44" s="8" t="s">
        <v>409</v>
      </c>
      <c r="C44" s="26" t="s">
        <v>92</v>
      </c>
      <c r="D44" s="4" t="s">
        <v>93</v>
      </c>
      <c r="E44" s="10">
        <v>1500</v>
      </c>
      <c r="F44" s="64">
        <v>45689</v>
      </c>
      <c r="G44" s="64">
        <v>45716</v>
      </c>
      <c r="H44" s="10">
        <v>1</v>
      </c>
      <c r="I44" s="66">
        <v>9274000</v>
      </c>
      <c r="J44" s="67">
        <v>0.93</v>
      </c>
      <c r="K44" s="10" t="s">
        <v>702</v>
      </c>
      <c r="L44" s="69">
        <f t="shared" si="0"/>
        <v>0.97499999999999998</v>
      </c>
      <c r="M44" s="69">
        <v>0.99229999999999996</v>
      </c>
      <c r="N44" s="70">
        <v>0</v>
      </c>
      <c r="O44" s="22">
        <f t="shared" si="1"/>
        <v>0</v>
      </c>
      <c r="P44" s="22">
        <f t="shared" si="2"/>
        <v>8624820</v>
      </c>
      <c r="Q44" s="25">
        <f t="shared" si="3"/>
        <v>8624820</v>
      </c>
      <c r="U44"/>
    </row>
    <row r="45" spans="1:21">
      <c r="A45" s="10">
        <f t="shared" si="4"/>
        <v>43</v>
      </c>
      <c r="B45" s="8" t="s">
        <v>409</v>
      </c>
      <c r="C45" s="26" t="s">
        <v>94</v>
      </c>
      <c r="D45" s="4" t="s">
        <v>95</v>
      </c>
      <c r="E45" s="10">
        <v>3000</v>
      </c>
      <c r="F45" s="64">
        <v>45689</v>
      </c>
      <c r="G45" s="64">
        <v>45688</v>
      </c>
      <c r="H45" s="10">
        <v>1</v>
      </c>
      <c r="I45" s="66">
        <v>22021000</v>
      </c>
      <c r="J45" s="67">
        <v>0.93</v>
      </c>
      <c r="K45" s="10" t="s">
        <v>701</v>
      </c>
      <c r="L45" s="69">
        <f t="shared" si="0"/>
        <v>0.99</v>
      </c>
      <c r="M45" s="69">
        <v>0.99809999999999999</v>
      </c>
      <c r="N45" s="70">
        <v>0</v>
      </c>
      <c r="O45" s="22">
        <f t="shared" si="1"/>
        <v>0</v>
      </c>
      <c r="P45" s="22">
        <f t="shared" si="2"/>
        <v>20479530</v>
      </c>
      <c r="Q45" s="25">
        <f t="shared" si="3"/>
        <v>20479530</v>
      </c>
      <c r="U45"/>
    </row>
    <row r="46" spans="1:21">
      <c r="A46" s="10">
        <f t="shared" si="4"/>
        <v>44</v>
      </c>
      <c r="B46" s="8" t="s">
        <v>409</v>
      </c>
      <c r="C46" s="26" t="s">
        <v>96</v>
      </c>
      <c r="D46" s="4" t="s">
        <v>97</v>
      </c>
      <c r="E46" s="10">
        <v>3000</v>
      </c>
      <c r="F46" s="64">
        <v>45689</v>
      </c>
      <c r="G46" s="64">
        <v>45688</v>
      </c>
      <c r="H46" s="10">
        <v>1</v>
      </c>
      <c r="I46" s="66">
        <v>22021000</v>
      </c>
      <c r="J46" s="67">
        <v>0.93</v>
      </c>
      <c r="K46" s="10" t="s">
        <v>701</v>
      </c>
      <c r="L46" s="69">
        <f t="shared" si="0"/>
        <v>0.99</v>
      </c>
      <c r="M46" s="69">
        <v>0.98699999999999999</v>
      </c>
      <c r="N46" s="70">
        <v>0.05</v>
      </c>
      <c r="O46" s="22">
        <f t="shared" si="1"/>
        <v>1023977</v>
      </c>
      <c r="P46" s="22">
        <f t="shared" si="2"/>
        <v>20479530</v>
      </c>
      <c r="Q46" s="25">
        <f t="shared" si="3"/>
        <v>19455553</v>
      </c>
      <c r="U46"/>
    </row>
    <row r="47" spans="1:21">
      <c r="A47" s="10">
        <f t="shared" si="4"/>
        <v>45</v>
      </c>
      <c r="B47" s="8" t="s">
        <v>409</v>
      </c>
      <c r="C47" s="26" t="s">
        <v>98</v>
      </c>
      <c r="D47" s="4" t="s">
        <v>99</v>
      </c>
      <c r="E47" s="10">
        <v>6000</v>
      </c>
      <c r="F47" s="64">
        <v>45689</v>
      </c>
      <c r="G47" s="64">
        <v>45688</v>
      </c>
      <c r="H47" s="10">
        <v>1</v>
      </c>
      <c r="I47" s="66">
        <v>33031500</v>
      </c>
      <c r="J47" s="67">
        <v>0.93</v>
      </c>
      <c r="K47" s="10" t="s">
        <v>701</v>
      </c>
      <c r="L47" s="69">
        <f t="shared" si="0"/>
        <v>0.99</v>
      </c>
      <c r="M47" s="69">
        <v>0.99470000000000003</v>
      </c>
      <c r="N47" s="70">
        <v>0</v>
      </c>
      <c r="O47" s="22">
        <f t="shared" si="1"/>
        <v>0</v>
      </c>
      <c r="P47" s="22">
        <f t="shared" si="2"/>
        <v>30719295</v>
      </c>
      <c r="Q47" s="25">
        <f t="shared" si="3"/>
        <v>30719295</v>
      </c>
      <c r="U47"/>
    </row>
    <row r="48" spans="1:21">
      <c r="A48" s="10">
        <f t="shared" si="4"/>
        <v>46</v>
      </c>
      <c r="B48" s="8" t="s">
        <v>409</v>
      </c>
      <c r="C48" s="26" t="s">
        <v>100</v>
      </c>
      <c r="D48" s="4" t="s">
        <v>101</v>
      </c>
      <c r="E48" s="10">
        <v>3000</v>
      </c>
      <c r="F48" s="64">
        <v>45689</v>
      </c>
      <c r="G48" s="64">
        <v>45688</v>
      </c>
      <c r="H48" s="10">
        <v>1</v>
      </c>
      <c r="I48" s="66">
        <v>22021000</v>
      </c>
      <c r="J48" s="67">
        <v>0.93</v>
      </c>
      <c r="K48" s="10" t="s">
        <v>701</v>
      </c>
      <c r="L48" s="69">
        <f t="shared" si="0"/>
        <v>0.99</v>
      </c>
      <c r="M48" s="69">
        <v>0.99580000000000002</v>
      </c>
      <c r="N48" s="70">
        <v>0</v>
      </c>
      <c r="O48" s="22">
        <f t="shared" si="1"/>
        <v>0</v>
      </c>
      <c r="P48" s="22">
        <f t="shared" si="2"/>
        <v>20479530</v>
      </c>
      <c r="Q48" s="25">
        <f t="shared" si="3"/>
        <v>20479530</v>
      </c>
      <c r="U48"/>
    </row>
    <row r="49" spans="1:18" customFormat="1">
      <c r="A49" s="10">
        <f t="shared" si="4"/>
        <v>47</v>
      </c>
      <c r="B49" s="8" t="s">
        <v>409</v>
      </c>
      <c r="C49" s="26" t="s">
        <v>102</v>
      </c>
      <c r="D49" s="4" t="s">
        <v>103</v>
      </c>
      <c r="E49" s="10">
        <v>3000</v>
      </c>
      <c r="F49" s="64">
        <v>45689</v>
      </c>
      <c r="G49" s="64">
        <v>45716</v>
      </c>
      <c r="H49" s="10">
        <v>1</v>
      </c>
      <c r="I49" s="66">
        <v>22021000</v>
      </c>
      <c r="J49" s="67">
        <v>0.93</v>
      </c>
      <c r="K49" s="10" t="s">
        <v>702</v>
      </c>
      <c r="L49" s="69">
        <f t="shared" si="0"/>
        <v>0.97499999999999998</v>
      </c>
      <c r="M49" s="69">
        <v>1</v>
      </c>
      <c r="N49" s="70">
        <v>0</v>
      </c>
      <c r="O49" s="22">
        <f t="shared" si="1"/>
        <v>0</v>
      </c>
      <c r="P49" s="22">
        <f t="shared" si="2"/>
        <v>20479530</v>
      </c>
      <c r="Q49" s="25">
        <f t="shared" si="3"/>
        <v>20479530</v>
      </c>
    </row>
    <row r="50" spans="1:18" customFormat="1">
      <c r="A50" s="10">
        <f t="shared" si="4"/>
        <v>48</v>
      </c>
      <c r="B50" s="9" t="s">
        <v>409</v>
      </c>
      <c r="C50" s="26" t="s">
        <v>104</v>
      </c>
      <c r="D50" s="4" t="s">
        <v>105</v>
      </c>
      <c r="E50" s="10">
        <v>3000</v>
      </c>
      <c r="F50" s="64">
        <v>45689</v>
      </c>
      <c r="G50" s="64">
        <v>45688</v>
      </c>
      <c r="H50" s="10">
        <v>1</v>
      </c>
      <c r="I50" s="66">
        <v>22021000</v>
      </c>
      <c r="J50" s="67">
        <v>0.93</v>
      </c>
      <c r="K50" s="10" t="s">
        <v>701</v>
      </c>
      <c r="L50" s="69">
        <f t="shared" si="0"/>
        <v>0.99</v>
      </c>
      <c r="M50" s="69">
        <v>0.97529999999999994</v>
      </c>
      <c r="N50" s="70">
        <v>0.2</v>
      </c>
      <c r="O50" s="22">
        <f t="shared" si="1"/>
        <v>4095906</v>
      </c>
      <c r="P50" s="22">
        <f t="shared" si="2"/>
        <v>20479530</v>
      </c>
      <c r="Q50" s="25">
        <f t="shared" si="3"/>
        <v>16383624</v>
      </c>
    </row>
    <row r="51" spans="1:18" customFormat="1" hidden="1">
      <c r="A51" s="10">
        <f t="shared" si="4"/>
        <v>49</v>
      </c>
      <c r="B51" s="8" t="s">
        <v>410</v>
      </c>
      <c r="C51" s="2" t="s">
        <v>106</v>
      </c>
      <c r="D51" s="3" t="s">
        <v>107</v>
      </c>
      <c r="E51" s="10">
        <v>4500</v>
      </c>
      <c r="F51" s="64">
        <v>45689</v>
      </c>
      <c r="G51" s="64">
        <v>45716</v>
      </c>
      <c r="H51" s="10">
        <v>1</v>
      </c>
      <c r="I51" s="22">
        <v>31167550</v>
      </c>
      <c r="J51" s="67">
        <v>0.93</v>
      </c>
      <c r="K51" s="10" t="s">
        <v>702</v>
      </c>
      <c r="L51" s="69">
        <f t="shared" si="0"/>
        <v>0.97499999999999998</v>
      </c>
      <c r="M51" s="69">
        <v>1</v>
      </c>
      <c r="N51" s="70">
        <v>0</v>
      </c>
      <c r="O51" s="22">
        <f t="shared" si="1"/>
        <v>0</v>
      </c>
      <c r="P51" s="22">
        <f t="shared" si="2"/>
        <v>28985822</v>
      </c>
      <c r="Q51" s="25">
        <f t="shared" si="3"/>
        <v>28985822</v>
      </c>
    </row>
    <row r="52" spans="1:18" customFormat="1" hidden="1">
      <c r="A52" s="10">
        <f t="shared" si="4"/>
        <v>50</v>
      </c>
      <c r="B52" s="8" t="s">
        <v>410</v>
      </c>
      <c r="C52" s="2" t="s">
        <v>108</v>
      </c>
      <c r="D52" s="3" t="s">
        <v>109</v>
      </c>
      <c r="E52" s="10">
        <v>6000</v>
      </c>
      <c r="F52" s="64">
        <v>45689</v>
      </c>
      <c r="G52" s="64">
        <v>45688</v>
      </c>
      <c r="H52" s="10">
        <v>1</v>
      </c>
      <c r="I52" s="22">
        <v>38067700</v>
      </c>
      <c r="J52" s="67">
        <v>0.93</v>
      </c>
      <c r="K52" s="10" t="s">
        <v>701</v>
      </c>
      <c r="L52" s="69">
        <f t="shared" si="0"/>
        <v>0.99</v>
      </c>
      <c r="M52" s="69">
        <v>0.85189999999999999</v>
      </c>
      <c r="N52" s="70">
        <v>0.3</v>
      </c>
      <c r="O52" s="22">
        <f t="shared" si="1"/>
        <v>10620888</v>
      </c>
      <c r="P52" s="22">
        <f t="shared" si="2"/>
        <v>35402961</v>
      </c>
      <c r="Q52" s="25">
        <f t="shared" si="3"/>
        <v>24782073</v>
      </c>
    </row>
    <row r="53" spans="1:18" customFormat="1" hidden="1">
      <c r="A53" s="10">
        <f t="shared" si="4"/>
        <v>51</v>
      </c>
      <c r="B53" s="8" t="s">
        <v>410</v>
      </c>
      <c r="C53" s="2" t="s">
        <v>110</v>
      </c>
      <c r="D53" s="3" t="s">
        <v>111</v>
      </c>
      <c r="E53" s="10">
        <v>4500</v>
      </c>
      <c r="F53" s="64">
        <v>45689</v>
      </c>
      <c r="G53" s="64">
        <v>45688</v>
      </c>
      <c r="H53" s="10">
        <v>1</v>
      </c>
      <c r="I53" s="22">
        <v>31167550</v>
      </c>
      <c r="J53" s="67">
        <v>0.93</v>
      </c>
      <c r="K53" s="10" t="s">
        <v>701</v>
      </c>
      <c r="L53" s="69">
        <f t="shared" si="0"/>
        <v>0.99</v>
      </c>
      <c r="M53" s="69">
        <v>0.92979999999999996</v>
      </c>
      <c r="N53" s="70">
        <v>0.3</v>
      </c>
      <c r="O53" s="22">
        <f t="shared" si="1"/>
        <v>8695746</v>
      </c>
      <c r="P53" s="22">
        <f t="shared" si="2"/>
        <v>28985822</v>
      </c>
      <c r="Q53" s="25">
        <f t="shared" si="3"/>
        <v>20290076</v>
      </c>
    </row>
    <row r="54" spans="1:18" customFormat="1" hidden="1">
      <c r="A54" s="10">
        <f t="shared" si="4"/>
        <v>52</v>
      </c>
      <c r="B54" s="8" t="s">
        <v>410</v>
      </c>
      <c r="C54" s="2" t="s">
        <v>112</v>
      </c>
      <c r="D54" s="3" t="s">
        <v>113</v>
      </c>
      <c r="E54" s="10">
        <v>6000</v>
      </c>
      <c r="F54" s="64">
        <v>45689</v>
      </c>
      <c r="G54" s="64">
        <v>45716</v>
      </c>
      <c r="H54" s="10">
        <v>1</v>
      </c>
      <c r="I54" s="22">
        <v>38067700</v>
      </c>
      <c r="J54" s="67">
        <v>0.93</v>
      </c>
      <c r="K54" s="10" t="s">
        <v>703</v>
      </c>
      <c r="L54" s="69">
        <f t="shared" si="0"/>
        <v>0.97499999999999998</v>
      </c>
      <c r="M54" s="69">
        <v>0.94579999999999997</v>
      </c>
      <c r="N54" s="70">
        <v>0.3</v>
      </c>
      <c r="O54" s="22">
        <f t="shared" si="1"/>
        <v>10620888</v>
      </c>
      <c r="P54" s="22">
        <f t="shared" si="2"/>
        <v>35402961</v>
      </c>
      <c r="Q54" s="25">
        <f t="shared" si="3"/>
        <v>24782073</v>
      </c>
    </row>
    <row r="55" spans="1:18" customFormat="1" hidden="1">
      <c r="A55" s="10">
        <f t="shared" si="4"/>
        <v>53</v>
      </c>
      <c r="B55" s="8" t="s">
        <v>410</v>
      </c>
      <c r="C55" s="2" t="s">
        <v>114</v>
      </c>
      <c r="D55" s="3" t="s">
        <v>115</v>
      </c>
      <c r="E55" s="10">
        <v>6000</v>
      </c>
      <c r="F55" s="64">
        <v>45689</v>
      </c>
      <c r="G55" s="64">
        <v>45688</v>
      </c>
      <c r="H55" s="10">
        <v>1</v>
      </c>
      <c r="I55" s="22">
        <v>38067700</v>
      </c>
      <c r="J55" s="67">
        <v>0.93</v>
      </c>
      <c r="K55" s="10" t="s">
        <v>701</v>
      </c>
      <c r="L55" s="69">
        <f t="shared" si="0"/>
        <v>0.99</v>
      </c>
      <c r="M55" s="69">
        <v>0.60350000000000004</v>
      </c>
      <c r="N55" s="70">
        <v>0.3</v>
      </c>
      <c r="O55" s="22">
        <f t="shared" si="1"/>
        <v>10620888</v>
      </c>
      <c r="P55" s="22">
        <f t="shared" si="2"/>
        <v>35402961</v>
      </c>
      <c r="Q55" s="25">
        <f t="shared" si="3"/>
        <v>24782073</v>
      </c>
    </row>
    <row r="56" spans="1:18" customFormat="1" hidden="1">
      <c r="A56" s="10">
        <f t="shared" si="4"/>
        <v>54</v>
      </c>
      <c r="B56" s="8" t="s">
        <v>410</v>
      </c>
      <c r="C56" s="2" t="s">
        <v>116</v>
      </c>
      <c r="D56" s="3" t="s">
        <v>117</v>
      </c>
      <c r="E56" s="10">
        <v>4500</v>
      </c>
      <c r="F56" s="64">
        <v>45689</v>
      </c>
      <c r="G56" s="64">
        <v>45688</v>
      </c>
      <c r="H56" s="10">
        <v>1</v>
      </c>
      <c r="I56" s="22">
        <v>31167550</v>
      </c>
      <c r="J56" s="67">
        <v>0.93</v>
      </c>
      <c r="K56" s="10" t="s">
        <v>701</v>
      </c>
      <c r="L56" s="69">
        <f t="shared" si="0"/>
        <v>0.99</v>
      </c>
      <c r="M56" s="69">
        <v>0.99170000000000003</v>
      </c>
      <c r="N56" s="70">
        <v>0</v>
      </c>
      <c r="O56" s="22">
        <f t="shared" si="1"/>
        <v>0</v>
      </c>
      <c r="P56" s="22">
        <f t="shared" si="2"/>
        <v>28985822</v>
      </c>
      <c r="Q56" s="25">
        <f t="shared" si="3"/>
        <v>28985822</v>
      </c>
    </row>
    <row r="57" spans="1:18" customFormat="1" hidden="1">
      <c r="A57" s="10">
        <f t="shared" si="4"/>
        <v>55</v>
      </c>
      <c r="B57" s="8" t="s">
        <v>410</v>
      </c>
      <c r="C57" s="2" t="s">
        <v>118</v>
      </c>
      <c r="D57" s="3" t="s">
        <v>119</v>
      </c>
      <c r="E57" s="10">
        <v>4500</v>
      </c>
      <c r="F57" s="64">
        <v>45689</v>
      </c>
      <c r="G57" s="64">
        <v>45688</v>
      </c>
      <c r="H57" s="10">
        <v>0</v>
      </c>
      <c r="I57" s="22">
        <v>31167550</v>
      </c>
      <c r="J57" s="67">
        <v>0.93</v>
      </c>
      <c r="K57" s="10" t="s">
        <v>701</v>
      </c>
      <c r="L57" s="69">
        <f t="shared" si="0"/>
        <v>0.99</v>
      </c>
      <c r="M57" s="69">
        <v>1</v>
      </c>
      <c r="N57" s="70">
        <v>0</v>
      </c>
      <c r="O57" s="22">
        <f t="shared" si="1"/>
        <v>0</v>
      </c>
      <c r="P57" s="22">
        <f t="shared" si="2"/>
        <v>0</v>
      </c>
      <c r="Q57" s="25">
        <f t="shared" si="3"/>
        <v>0</v>
      </c>
      <c r="R57" s="18">
        <v>45675</v>
      </c>
    </row>
    <row r="58" spans="1:18" customFormat="1" hidden="1">
      <c r="A58" s="10">
        <f t="shared" si="4"/>
        <v>56</v>
      </c>
      <c r="B58" s="8" t="s">
        <v>410</v>
      </c>
      <c r="C58" s="2" t="s">
        <v>120</v>
      </c>
      <c r="D58" s="3" t="s">
        <v>121</v>
      </c>
      <c r="E58" s="10">
        <v>3000</v>
      </c>
      <c r="F58" s="64">
        <v>45689</v>
      </c>
      <c r="G58" s="64">
        <v>45688</v>
      </c>
      <c r="H58" s="10">
        <v>0</v>
      </c>
      <c r="I58" s="22">
        <v>22548250</v>
      </c>
      <c r="J58" s="67">
        <v>0.93</v>
      </c>
      <c r="K58" s="10" t="s">
        <v>701</v>
      </c>
      <c r="L58" s="69">
        <f t="shared" si="0"/>
        <v>0.99</v>
      </c>
      <c r="M58" s="69">
        <v>0.97140000000000004</v>
      </c>
      <c r="N58" s="70">
        <v>0</v>
      </c>
      <c r="O58" s="22">
        <f t="shared" si="1"/>
        <v>0</v>
      </c>
      <c r="P58" s="22">
        <f t="shared" si="2"/>
        <v>0</v>
      </c>
      <c r="Q58" s="25">
        <f t="shared" si="3"/>
        <v>0</v>
      </c>
      <c r="R58" s="18">
        <v>45691</v>
      </c>
    </row>
    <row r="59" spans="1:18" customFormat="1" hidden="1">
      <c r="A59" s="10">
        <f t="shared" si="4"/>
        <v>57</v>
      </c>
      <c r="B59" s="8" t="s">
        <v>410</v>
      </c>
      <c r="C59" s="2" t="s">
        <v>122</v>
      </c>
      <c r="D59" s="3" t="s">
        <v>123</v>
      </c>
      <c r="E59" s="10">
        <v>6000</v>
      </c>
      <c r="F59" s="64">
        <v>45689</v>
      </c>
      <c r="G59" s="64">
        <v>45688</v>
      </c>
      <c r="H59" s="10">
        <v>1</v>
      </c>
      <c r="I59" s="22">
        <v>38067700</v>
      </c>
      <c r="J59" s="67">
        <v>0.93</v>
      </c>
      <c r="K59" s="10" t="s">
        <v>701</v>
      </c>
      <c r="L59" s="69">
        <f t="shared" si="0"/>
        <v>0.99</v>
      </c>
      <c r="M59" s="69">
        <v>1</v>
      </c>
      <c r="N59" s="70">
        <v>0</v>
      </c>
      <c r="O59" s="22">
        <f t="shared" si="1"/>
        <v>0</v>
      </c>
      <c r="P59" s="22">
        <f t="shared" si="2"/>
        <v>35402961</v>
      </c>
      <c r="Q59" s="25">
        <f t="shared" si="3"/>
        <v>35402961</v>
      </c>
    </row>
    <row r="60" spans="1:18" customFormat="1" hidden="1">
      <c r="A60" s="10">
        <f t="shared" si="4"/>
        <v>58</v>
      </c>
      <c r="B60" s="8" t="s">
        <v>410</v>
      </c>
      <c r="C60" s="2" t="s">
        <v>124</v>
      </c>
      <c r="D60" s="3" t="s">
        <v>125</v>
      </c>
      <c r="E60" s="10">
        <v>4500</v>
      </c>
      <c r="F60" s="64">
        <v>45689</v>
      </c>
      <c r="G60" s="64">
        <v>45688</v>
      </c>
      <c r="H60" s="10">
        <v>0</v>
      </c>
      <c r="I60" s="22">
        <v>31167550</v>
      </c>
      <c r="J60" s="67">
        <v>0.93</v>
      </c>
      <c r="K60" s="10" t="s">
        <v>704</v>
      </c>
      <c r="L60" s="69">
        <f t="shared" si="0"/>
        <v>0.99399999999999999</v>
      </c>
      <c r="M60" s="69">
        <v>0.8952</v>
      </c>
      <c r="N60" s="70">
        <v>0</v>
      </c>
      <c r="O60" s="22">
        <f t="shared" si="1"/>
        <v>0</v>
      </c>
      <c r="P60" s="22">
        <f t="shared" si="2"/>
        <v>0</v>
      </c>
      <c r="Q60" s="25">
        <f t="shared" si="3"/>
        <v>0</v>
      </c>
      <c r="R60" s="18">
        <v>45697</v>
      </c>
    </row>
    <row r="61" spans="1:18" customFormat="1" hidden="1">
      <c r="A61" s="10">
        <f t="shared" si="4"/>
        <v>59</v>
      </c>
      <c r="B61" s="8" t="s">
        <v>410</v>
      </c>
      <c r="C61" s="2" t="s">
        <v>126</v>
      </c>
      <c r="D61" s="3" t="s">
        <v>127</v>
      </c>
      <c r="E61" s="10">
        <v>4500</v>
      </c>
      <c r="F61" s="64">
        <v>45689</v>
      </c>
      <c r="G61" s="64">
        <v>45716</v>
      </c>
      <c r="H61" s="10">
        <v>1</v>
      </c>
      <c r="I61" s="22">
        <v>31167550</v>
      </c>
      <c r="J61" s="67">
        <v>0.93</v>
      </c>
      <c r="K61" s="10" t="s">
        <v>703</v>
      </c>
      <c r="L61" s="69">
        <f t="shared" si="0"/>
        <v>0.97499999999999998</v>
      </c>
      <c r="M61" s="69">
        <v>0.75439999999999996</v>
      </c>
      <c r="N61" s="70">
        <v>0.3</v>
      </c>
      <c r="O61" s="22">
        <f t="shared" si="1"/>
        <v>8695746</v>
      </c>
      <c r="P61" s="22">
        <f t="shared" si="2"/>
        <v>28985822</v>
      </c>
      <c r="Q61" s="25">
        <f t="shared" si="3"/>
        <v>20290076</v>
      </c>
    </row>
    <row r="62" spans="1:18" customFormat="1" hidden="1">
      <c r="A62" s="10">
        <f t="shared" si="4"/>
        <v>60</v>
      </c>
      <c r="B62" s="8" t="s">
        <v>410</v>
      </c>
      <c r="C62" s="2" t="s">
        <v>128</v>
      </c>
      <c r="D62" s="3" t="s">
        <v>129</v>
      </c>
      <c r="E62" s="10">
        <v>6000</v>
      </c>
      <c r="F62" s="64">
        <v>45689</v>
      </c>
      <c r="G62" s="64">
        <v>45688</v>
      </c>
      <c r="H62" s="10">
        <v>0</v>
      </c>
      <c r="I62" s="22">
        <v>38067700</v>
      </c>
      <c r="J62" s="67">
        <v>0.93</v>
      </c>
      <c r="K62" s="10" t="s">
        <v>704</v>
      </c>
      <c r="L62" s="69">
        <f t="shared" si="0"/>
        <v>0.99399999999999999</v>
      </c>
      <c r="M62" s="69">
        <v>0.94689999999999996</v>
      </c>
      <c r="N62" s="70">
        <v>0.3</v>
      </c>
      <c r="O62" s="22">
        <f t="shared" si="1"/>
        <v>0</v>
      </c>
      <c r="P62" s="22">
        <f t="shared" si="2"/>
        <v>0</v>
      </c>
      <c r="Q62" s="25">
        <f t="shared" si="3"/>
        <v>0</v>
      </c>
      <c r="R62" s="18">
        <v>45674</v>
      </c>
    </row>
    <row r="63" spans="1:18" customFormat="1" hidden="1">
      <c r="A63" s="10">
        <f t="shared" si="4"/>
        <v>61</v>
      </c>
      <c r="B63" s="8" t="s">
        <v>410</v>
      </c>
      <c r="C63" s="2" t="s">
        <v>130</v>
      </c>
      <c r="D63" s="3" t="s">
        <v>131</v>
      </c>
      <c r="E63" s="10">
        <v>6000</v>
      </c>
      <c r="F63" s="64">
        <v>45689</v>
      </c>
      <c r="G63" s="64">
        <v>45716</v>
      </c>
      <c r="H63" s="10">
        <v>1</v>
      </c>
      <c r="I63" s="22">
        <v>38067700</v>
      </c>
      <c r="J63" s="67">
        <v>0.93</v>
      </c>
      <c r="K63" s="10" t="s">
        <v>703</v>
      </c>
      <c r="L63" s="69">
        <f t="shared" si="0"/>
        <v>0.97499999999999998</v>
      </c>
      <c r="M63" s="69">
        <v>0.70860000000000001</v>
      </c>
      <c r="N63" s="70">
        <v>0.3</v>
      </c>
      <c r="O63" s="22">
        <f t="shared" si="1"/>
        <v>10620888</v>
      </c>
      <c r="P63" s="22">
        <f t="shared" si="2"/>
        <v>35402961</v>
      </c>
      <c r="Q63" s="25">
        <f t="shared" si="3"/>
        <v>24782073</v>
      </c>
    </row>
    <row r="64" spans="1:18" customFormat="1" ht="28.8" hidden="1">
      <c r="A64" s="10">
        <f t="shared" si="4"/>
        <v>62</v>
      </c>
      <c r="B64" s="8" t="s">
        <v>410</v>
      </c>
      <c r="C64" s="2" t="s">
        <v>132</v>
      </c>
      <c r="D64" s="3" t="s">
        <v>133</v>
      </c>
      <c r="E64" s="10">
        <v>4500</v>
      </c>
      <c r="F64" s="64">
        <v>45689</v>
      </c>
      <c r="G64" s="64">
        <v>45716</v>
      </c>
      <c r="H64" s="10">
        <v>1</v>
      </c>
      <c r="I64" s="22">
        <v>31167550</v>
      </c>
      <c r="J64" s="67">
        <v>0.93</v>
      </c>
      <c r="K64" s="10" t="s">
        <v>703</v>
      </c>
      <c r="L64" s="69">
        <f t="shared" si="0"/>
        <v>0.97499999999999998</v>
      </c>
      <c r="M64" s="69">
        <v>0.4708</v>
      </c>
      <c r="N64" s="70">
        <v>0.3</v>
      </c>
      <c r="O64" s="22">
        <f t="shared" si="1"/>
        <v>8695746</v>
      </c>
      <c r="P64" s="22">
        <f t="shared" si="2"/>
        <v>28985822</v>
      </c>
      <c r="Q64" s="25">
        <f t="shared" si="3"/>
        <v>20290076</v>
      </c>
    </row>
    <row r="65" spans="1:18" customFormat="1" hidden="1">
      <c r="A65" s="10">
        <f t="shared" si="4"/>
        <v>63</v>
      </c>
      <c r="B65" s="8" t="s">
        <v>410</v>
      </c>
      <c r="C65" s="2" t="s">
        <v>134</v>
      </c>
      <c r="D65" s="3" t="s">
        <v>135</v>
      </c>
      <c r="E65" s="10">
        <v>7500</v>
      </c>
      <c r="F65" s="64">
        <v>45689</v>
      </c>
      <c r="G65" s="64">
        <v>45688</v>
      </c>
      <c r="H65" s="10">
        <v>1</v>
      </c>
      <c r="I65" s="22">
        <v>56601550</v>
      </c>
      <c r="J65" s="67">
        <v>0.93</v>
      </c>
      <c r="K65" s="10" t="s">
        <v>704</v>
      </c>
      <c r="L65" s="69">
        <f t="shared" si="0"/>
        <v>0.99399999999999999</v>
      </c>
      <c r="M65" s="69">
        <v>0.93820000000000003</v>
      </c>
      <c r="N65" s="70">
        <v>0.3</v>
      </c>
      <c r="O65" s="22">
        <f t="shared" si="1"/>
        <v>15791832</v>
      </c>
      <c r="P65" s="22">
        <f t="shared" si="2"/>
        <v>52639442</v>
      </c>
      <c r="Q65" s="25">
        <f t="shared" si="3"/>
        <v>36847610</v>
      </c>
      <c r="R65" s="18">
        <v>45752</v>
      </c>
    </row>
    <row r="66" spans="1:18" customFormat="1" hidden="1">
      <c r="A66" s="10">
        <f t="shared" si="4"/>
        <v>64</v>
      </c>
      <c r="B66" s="8" t="s">
        <v>410</v>
      </c>
      <c r="C66" s="2" t="s">
        <v>136</v>
      </c>
      <c r="D66" s="3" t="s">
        <v>137</v>
      </c>
      <c r="E66" s="10">
        <v>3000</v>
      </c>
      <c r="F66" s="64">
        <v>45689</v>
      </c>
      <c r="G66" s="64">
        <v>45716</v>
      </c>
      <c r="H66" s="10">
        <v>1</v>
      </c>
      <c r="I66" s="22">
        <v>22548250</v>
      </c>
      <c r="J66" s="67">
        <v>0.93</v>
      </c>
      <c r="K66" s="10" t="s">
        <v>702</v>
      </c>
      <c r="L66" s="69">
        <f t="shared" si="0"/>
        <v>0.97499999999999998</v>
      </c>
      <c r="M66" s="69">
        <v>0.97640000000000005</v>
      </c>
      <c r="N66" s="70">
        <v>0</v>
      </c>
      <c r="O66" s="22">
        <f t="shared" si="1"/>
        <v>0</v>
      </c>
      <c r="P66" s="22">
        <f t="shared" si="2"/>
        <v>20969873</v>
      </c>
      <c r="Q66" s="25">
        <f t="shared" si="3"/>
        <v>20969873</v>
      </c>
    </row>
    <row r="67" spans="1:18" customFormat="1" hidden="1">
      <c r="A67" s="10">
        <f t="shared" si="4"/>
        <v>65</v>
      </c>
      <c r="B67" s="8" t="s">
        <v>410</v>
      </c>
      <c r="C67" s="2" t="s">
        <v>138</v>
      </c>
      <c r="D67" s="3" t="s">
        <v>139</v>
      </c>
      <c r="E67" s="10">
        <v>3000</v>
      </c>
      <c r="F67" s="64">
        <v>45689</v>
      </c>
      <c r="G67" s="64">
        <v>45716</v>
      </c>
      <c r="H67" s="10">
        <v>1</v>
      </c>
      <c r="I67" s="22">
        <v>22548250</v>
      </c>
      <c r="J67" s="67">
        <v>0.93</v>
      </c>
      <c r="K67" s="10" t="s">
        <v>702</v>
      </c>
      <c r="L67" s="69">
        <f t="shared" si="0"/>
        <v>0.97499999999999998</v>
      </c>
      <c r="M67" s="69">
        <v>0.57609999999999995</v>
      </c>
      <c r="N67" s="70">
        <v>0.3</v>
      </c>
      <c r="O67" s="22">
        <f t="shared" si="1"/>
        <v>6290962</v>
      </c>
      <c r="P67" s="22">
        <f t="shared" si="2"/>
        <v>20969873</v>
      </c>
      <c r="Q67" s="25">
        <f t="shared" si="3"/>
        <v>14678911</v>
      </c>
    </row>
    <row r="68" spans="1:18" customFormat="1" hidden="1">
      <c r="A68" s="10">
        <f t="shared" si="4"/>
        <v>66</v>
      </c>
      <c r="B68" s="8" t="s">
        <v>410</v>
      </c>
      <c r="C68" s="2" t="s">
        <v>140</v>
      </c>
      <c r="D68" s="3" t="s">
        <v>141</v>
      </c>
      <c r="E68" s="10">
        <v>6000</v>
      </c>
      <c r="F68" s="64">
        <v>45689</v>
      </c>
      <c r="G68" s="64">
        <v>45716</v>
      </c>
      <c r="H68" s="10">
        <v>1</v>
      </c>
      <c r="I68" s="22">
        <v>38067700</v>
      </c>
      <c r="J68" s="67">
        <v>0.93</v>
      </c>
      <c r="K68" s="10" t="s">
        <v>703</v>
      </c>
      <c r="L68" s="69">
        <f t="shared" ref="L68:L131" si="5">IF(K68="Diamond",0.994,IF(K68="Platinum",0.994,IF(K68="Gold",0.99,IF(K68="Silver",0.975,IF(K68="Bronze",0.975)))))</f>
        <v>0.97499999999999998</v>
      </c>
      <c r="M68" s="69">
        <v>0.93179999999999996</v>
      </c>
      <c r="N68" s="70">
        <v>0.25</v>
      </c>
      <c r="O68" s="22">
        <f t="shared" ref="O68:O131" si="6">ROUND((H68*I68*J68)*N68,0)</f>
        <v>8850740</v>
      </c>
      <c r="P68" s="22">
        <f t="shared" ref="P68:P131" si="7">ROUND(H68*I68*J68,0)</f>
        <v>35402961</v>
      </c>
      <c r="Q68" s="25">
        <f t="shared" ref="Q68:Q131" si="8">P68-O68</f>
        <v>26552221</v>
      </c>
    </row>
    <row r="69" spans="1:18" customFormat="1" ht="28.8" hidden="1">
      <c r="A69" s="10">
        <f t="shared" ref="A69:A132" si="9">A68+1</f>
        <v>67</v>
      </c>
      <c r="B69" s="8" t="s">
        <v>410</v>
      </c>
      <c r="C69" s="2" t="s">
        <v>142</v>
      </c>
      <c r="D69" s="3" t="s">
        <v>143</v>
      </c>
      <c r="E69" s="10">
        <v>6000</v>
      </c>
      <c r="F69" s="64">
        <v>45689</v>
      </c>
      <c r="G69" s="64">
        <v>45688</v>
      </c>
      <c r="H69" s="10">
        <v>1</v>
      </c>
      <c r="I69" s="22">
        <v>38067700</v>
      </c>
      <c r="J69" s="67">
        <v>0.93</v>
      </c>
      <c r="K69" s="10" t="s">
        <v>701</v>
      </c>
      <c r="L69" s="69">
        <f t="shared" si="5"/>
        <v>0.99</v>
      </c>
      <c r="M69" s="69">
        <v>0.2215</v>
      </c>
      <c r="N69" s="70">
        <v>0.3</v>
      </c>
      <c r="O69" s="22">
        <f t="shared" si="6"/>
        <v>10620888</v>
      </c>
      <c r="P69" s="22">
        <f t="shared" si="7"/>
        <v>35402961</v>
      </c>
      <c r="Q69" s="25">
        <f t="shared" si="8"/>
        <v>24782073</v>
      </c>
    </row>
    <row r="70" spans="1:18" customFormat="1" hidden="1">
      <c r="A70" s="10">
        <f t="shared" si="9"/>
        <v>68</v>
      </c>
      <c r="B70" s="8" t="s">
        <v>410</v>
      </c>
      <c r="C70" s="2" t="s">
        <v>144</v>
      </c>
      <c r="D70" s="3" t="s">
        <v>145</v>
      </c>
      <c r="E70" s="10">
        <v>3000</v>
      </c>
      <c r="F70" s="64">
        <v>45689</v>
      </c>
      <c r="G70" s="64">
        <v>45716</v>
      </c>
      <c r="H70" s="10">
        <v>1</v>
      </c>
      <c r="I70" s="22">
        <v>22548250</v>
      </c>
      <c r="J70" s="67">
        <v>0.93</v>
      </c>
      <c r="K70" s="10" t="s">
        <v>703</v>
      </c>
      <c r="L70" s="69">
        <f t="shared" si="5"/>
        <v>0.97499999999999998</v>
      </c>
      <c r="M70" s="69">
        <v>0.88780000000000003</v>
      </c>
      <c r="N70" s="70">
        <v>0.3</v>
      </c>
      <c r="O70" s="22">
        <f t="shared" si="6"/>
        <v>6290962</v>
      </c>
      <c r="P70" s="22">
        <f t="shared" si="7"/>
        <v>20969873</v>
      </c>
      <c r="Q70" s="25">
        <f t="shared" si="8"/>
        <v>14678911</v>
      </c>
    </row>
    <row r="71" spans="1:18" customFormat="1" hidden="1">
      <c r="A71" s="10">
        <f t="shared" si="9"/>
        <v>69</v>
      </c>
      <c r="B71" s="8" t="s">
        <v>410</v>
      </c>
      <c r="C71" s="2" t="s">
        <v>146</v>
      </c>
      <c r="D71" s="3" t="s">
        <v>147</v>
      </c>
      <c r="E71" s="10">
        <v>4500</v>
      </c>
      <c r="F71" s="64">
        <v>45689</v>
      </c>
      <c r="G71" s="64">
        <v>45716</v>
      </c>
      <c r="H71" s="10">
        <v>1</v>
      </c>
      <c r="I71" s="22">
        <v>31167550</v>
      </c>
      <c r="J71" s="67">
        <v>0.93</v>
      </c>
      <c r="K71" s="10" t="s">
        <v>702</v>
      </c>
      <c r="L71" s="69">
        <f t="shared" si="5"/>
        <v>0.97499999999999998</v>
      </c>
      <c r="M71" s="69">
        <v>0.70579999999999998</v>
      </c>
      <c r="N71" s="70">
        <v>0.3</v>
      </c>
      <c r="O71" s="22">
        <f t="shared" si="6"/>
        <v>8695746</v>
      </c>
      <c r="P71" s="22">
        <f t="shared" si="7"/>
        <v>28985822</v>
      </c>
      <c r="Q71" s="25">
        <f t="shared" si="8"/>
        <v>20290076</v>
      </c>
    </row>
    <row r="72" spans="1:18" customFormat="1" hidden="1">
      <c r="A72" s="10">
        <f t="shared" si="9"/>
        <v>70</v>
      </c>
      <c r="B72" s="8" t="s">
        <v>410</v>
      </c>
      <c r="C72" s="2" t="s">
        <v>148</v>
      </c>
      <c r="D72" s="3" t="s">
        <v>149</v>
      </c>
      <c r="E72" s="10">
        <v>4500</v>
      </c>
      <c r="F72" s="64">
        <v>45689</v>
      </c>
      <c r="G72" s="64">
        <v>45716</v>
      </c>
      <c r="H72" s="10">
        <v>1</v>
      </c>
      <c r="I72" s="22">
        <v>31167550</v>
      </c>
      <c r="J72" s="67">
        <v>0.93</v>
      </c>
      <c r="K72" s="10" t="s">
        <v>703</v>
      </c>
      <c r="L72" s="69">
        <f t="shared" si="5"/>
        <v>0.97499999999999998</v>
      </c>
      <c r="M72" s="69">
        <v>0.95720000000000005</v>
      </c>
      <c r="N72" s="70">
        <v>0.15</v>
      </c>
      <c r="O72" s="22">
        <f t="shared" si="6"/>
        <v>4347873</v>
      </c>
      <c r="P72" s="22">
        <f t="shared" si="7"/>
        <v>28985822</v>
      </c>
      <c r="Q72" s="25">
        <f t="shared" si="8"/>
        <v>24637949</v>
      </c>
    </row>
    <row r="73" spans="1:18" customFormat="1" hidden="1">
      <c r="A73" s="10">
        <f t="shared" si="9"/>
        <v>71</v>
      </c>
      <c r="B73" s="8" t="s">
        <v>410</v>
      </c>
      <c r="C73" s="2" t="s">
        <v>150</v>
      </c>
      <c r="D73" s="3" t="s">
        <v>151</v>
      </c>
      <c r="E73" s="10">
        <v>4500</v>
      </c>
      <c r="F73" s="64">
        <v>45689</v>
      </c>
      <c r="G73" s="64">
        <v>45716</v>
      </c>
      <c r="H73" s="10">
        <v>1</v>
      </c>
      <c r="I73" s="22">
        <v>31167550</v>
      </c>
      <c r="J73" s="67">
        <v>0.93</v>
      </c>
      <c r="K73" s="10" t="s">
        <v>703</v>
      </c>
      <c r="L73" s="69">
        <f t="shared" si="5"/>
        <v>0.97499999999999998</v>
      </c>
      <c r="M73" s="69">
        <v>0.66569999999999996</v>
      </c>
      <c r="N73" s="70">
        <v>0.3</v>
      </c>
      <c r="O73" s="22">
        <f t="shared" si="6"/>
        <v>8695746</v>
      </c>
      <c r="P73" s="22">
        <f t="shared" si="7"/>
        <v>28985822</v>
      </c>
      <c r="Q73" s="25">
        <f t="shared" si="8"/>
        <v>20290076</v>
      </c>
    </row>
    <row r="74" spans="1:18" customFormat="1" ht="28.8" hidden="1">
      <c r="A74" s="10">
        <f t="shared" si="9"/>
        <v>72</v>
      </c>
      <c r="B74" s="8" t="s">
        <v>410</v>
      </c>
      <c r="C74" s="2" t="s">
        <v>152</v>
      </c>
      <c r="D74" s="3" t="s">
        <v>153</v>
      </c>
      <c r="E74" s="10">
        <v>4500</v>
      </c>
      <c r="F74" s="64">
        <v>45689</v>
      </c>
      <c r="G74" s="64">
        <v>45716</v>
      </c>
      <c r="H74" s="10">
        <v>1</v>
      </c>
      <c r="I74" s="22">
        <v>31167550</v>
      </c>
      <c r="J74" s="67">
        <v>0.93</v>
      </c>
      <c r="K74" s="10" t="s">
        <v>702</v>
      </c>
      <c r="L74" s="69">
        <f t="shared" si="5"/>
        <v>0.97499999999999998</v>
      </c>
      <c r="M74" s="69">
        <v>0.94279999999999997</v>
      </c>
      <c r="N74" s="70">
        <v>0.3</v>
      </c>
      <c r="O74" s="22">
        <f t="shared" si="6"/>
        <v>8695746</v>
      </c>
      <c r="P74" s="22">
        <f t="shared" si="7"/>
        <v>28985822</v>
      </c>
      <c r="Q74" s="25">
        <f t="shared" si="8"/>
        <v>20290076</v>
      </c>
    </row>
    <row r="75" spans="1:18" customFormat="1" hidden="1">
      <c r="A75" s="10">
        <f t="shared" si="9"/>
        <v>73</v>
      </c>
      <c r="B75" s="8" t="s">
        <v>410</v>
      </c>
      <c r="C75" s="2" t="s">
        <v>154</v>
      </c>
      <c r="D75" s="3" t="s">
        <v>155</v>
      </c>
      <c r="E75" s="10">
        <v>6000</v>
      </c>
      <c r="F75" s="64">
        <v>45689</v>
      </c>
      <c r="G75" s="64">
        <v>45688</v>
      </c>
      <c r="H75" s="10">
        <v>1</v>
      </c>
      <c r="I75" s="22">
        <v>38067700</v>
      </c>
      <c r="J75" s="67">
        <v>0.93</v>
      </c>
      <c r="K75" s="10" t="s">
        <v>701</v>
      </c>
      <c r="L75" s="69">
        <f t="shared" si="5"/>
        <v>0.99</v>
      </c>
      <c r="M75" s="69">
        <v>0.3382</v>
      </c>
      <c r="N75" s="70">
        <v>0.3</v>
      </c>
      <c r="O75" s="22">
        <f t="shared" si="6"/>
        <v>10620888</v>
      </c>
      <c r="P75" s="22">
        <f t="shared" si="7"/>
        <v>35402961</v>
      </c>
      <c r="Q75" s="25">
        <f t="shared" si="8"/>
        <v>24782073</v>
      </c>
    </row>
    <row r="76" spans="1:18" customFormat="1" hidden="1">
      <c r="A76" s="10">
        <f t="shared" si="9"/>
        <v>74</v>
      </c>
      <c r="B76" s="8" t="s">
        <v>410</v>
      </c>
      <c r="C76" s="2" t="s">
        <v>156</v>
      </c>
      <c r="D76" s="3" t="s">
        <v>157</v>
      </c>
      <c r="E76" s="10">
        <v>4500</v>
      </c>
      <c r="F76" s="64">
        <v>45689</v>
      </c>
      <c r="G76" s="64">
        <v>45688</v>
      </c>
      <c r="H76" s="10">
        <v>1</v>
      </c>
      <c r="I76" s="22">
        <v>31167550</v>
      </c>
      <c r="J76" s="67">
        <v>0.93</v>
      </c>
      <c r="K76" s="10" t="s">
        <v>701</v>
      </c>
      <c r="L76" s="69">
        <f t="shared" si="5"/>
        <v>0.99</v>
      </c>
      <c r="M76" s="69">
        <v>0.78180000000000005</v>
      </c>
      <c r="N76" s="70">
        <v>0.3</v>
      </c>
      <c r="O76" s="22">
        <f t="shared" si="6"/>
        <v>8695746</v>
      </c>
      <c r="P76" s="22">
        <f t="shared" si="7"/>
        <v>28985822</v>
      </c>
      <c r="Q76" s="25">
        <f t="shared" si="8"/>
        <v>20290076</v>
      </c>
    </row>
    <row r="77" spans="1:18" customFormat="1" hidden="1">
      <c r="A77" s="10">
        <f t="shared" si="9"/>
        <v>75</v>
      </c>
      <c r="B77" s="8" t="s">
        <v>410</v>
      </c>
      <c r="C77" s="2" t="s">
        <v>158</v>
      </c>
      <c r="D77" s="3" t="s">
        <v>159</v>
      </c>
      <c r="E77" s="10">
        <v>4500</v>
      </c>
      <c r="F77" s="64">
        <v>45689</v>
      </c>
      <c r="G77" s="64">
        <v>45716</v>
      </c>
      <c r="H77" s="10">
        <v>1</v>
      </c>
      <c r="I77" s="22">
        <v>31167550</v>
      </c>
      <c r="J77" s="67">
        <v>0.93</v>
      </c>
      <c r="K77" s="10" t="s">
        <v>702</v>
      </c>
      <c r="L77" s="69">
        <f t="shared" si="5"/>
        <v>0.97499999999999998</v>
      </c>
      <c r="M77" s="69">
        <v>0.56599999999999995</v>
      </c>
      <c r="N77" s="70">
        <v>0.3</v>
      </c>
      <c r="O77" s="22">
        <f t="shared" si="6"/>
        <v>8695746</v>
      </c>
      <c r="P77" s="22">
        <f t="shared" si="7"/>
        <v>28985822</v>
      </c>
      <c r="Q77" s="25">
        <f t="shared" si="8"/>
        <v>20290076</v>
      </c>
    </row>
    <row r="78" spans="1:18" customFormat="1" hidden="1">
      <c r="A78" s="10">
        <f t="shared" si="9"/>
        <v>76</v>
      </c>
      <c r="B78" s="8" t="s">
        <v>410</v>
      </c>
      <c r="C78" s="2" t="s">
        <v>160</v>
      </c>
      <c r="D78" s="3" t="s">
        <v>161</v>
      </c>
      <c r="E78" s="10">
        <v>3000</v>
      </c>
      <c r="F78" s="64">
        <v>45689</v>
      </c>
      <c r="G78" s="64">
        <v>45716</v>
      </c>
      <c r="H78" s="10">
        <v>1</v>
      </c>
      <c r="I78" s="22">
        <v>22548250</v>
      </c>
      <c r="J78" s="67">
        <v>0.93</v>
      </c>
      <c r="K78" s="10" t="s">
        <v>703</v>
      </c>
      <c r="L78" s="69">
        <f t="shared" si="5"/>
        <v>0.97499999999999998</v>
      </c>
      <c r="M78" s="69">
        <v>0.91080000000000005</v>
      </c>
      <c r="N78" s="70">
        <v>0.3</v>
      </c>
      <c r="O78" s="22">
        <f t="shared" si="6"/>
        <v>6290962</v>
      </c>
      <c r="P78" s="22">
        <f t="shared" si="7"/>
        <v>20969873</v>
      </c>
      <c r="Q78" s="25">
        <f t="shared" si="8"/>
        <v>14678911</v>
      </c>
    </row>
    <row r="79" spans="1:18" customFormat="1" hidden="1">
      <c r="A79" s="10">
        <f t="shared" si="9"/>
        <v>77</v>
      </c>
      <c r="B79" s="8" t="s">
        <v>410</v>
      </c>
      <c r="C79" s="2" t="s">
        <v>162</v>
      </c>
      <c r="D79" s="3" t="s">
        <v>163</v>
      </c>
      <c r="E79" s="10">
        <v>4500</v>
      </c>
      <c r="F79" s="64">
        <v>45689</v>
      </c>
      <c r="G79" s="64">
        <v>45688</v>
      </c>
      <c r="H79" s="10">
        <v>1</v>
      </c>
      <c r="I79" s="22">
        <v>31167550</v>
      </c>
      <c r="J79" s="67">
        <v>0.93</v>
      </c>
      <c r="K79" s="10" t="s">
        <v>704</v>
      </c>
      <c r="L79" s="69">
        <f t="shared" si="5"/>
        <v>0.99399999999999999</v>
      </c>
      <c r="M79" s="69">
        <v>0.96179999999999999</v>
      </c>
      <c r="N79" s="70">
        <v>0.3</v>
      </c>
      <c r="O79" s="22">
        <f t="shared" si="6"/>
        <v>8695746</v>
      </c>
      <c r="P79" s="22">
        <f t="shared" si="7"/>
        <v>28985822</v>
      </c>
      <c r="Q79" s="25">
        <f t="shared" si="8"/>
        <v>20290076</v>
      </c>
    </row>
    <row r="80" spans="1:18" customFormat="1" ht="28.8" hidden="1">
      <c r="A80" s="10">
        <f t="shared" si="9"/>
        <v>78</v>
      </c>
      <c r="B80" s="8" t="s">
        <v>410</v>
      </c>
      <c r="C80" s="2" t="s">
        <v>164</v>
      </c>
      <c r="D80" s="3" t="s">
        <v>165</v>
      </c>
      <c r="E80" s="10">
        <v>4500</v>
      </c>
      <c r="F80" s="64">
        <v>45689</v>
      </c>
      <c r="G80" s="64">
        <v>45716</v>
      </c>
      <c r="H80" s="10">
        <v>1</v>
      </c>
      <c r="I80" s="22">
        <v>31167550</v>
      </c>
      <c r="J80" s="67">
        <v>0.93</v>
      </c>
      <c r="K80" s="10" t="s">
        <v>703</v>
      </c>
      <c r="L80" s="69">
        <f t="shared" si="5"/>
        <v>0.97499999999999998</v>
      </c>
      <c r="M80" s="69">
        <v>0.55320000000000003</v>
      </c>
      <c r="N80" s="70">
        <v>0.3</v>
      </c>
      <c r="O80" s="22">
        <f t="shared" si="6"/>
        <v>8695746</v>
      </c>
      <c r="P80" s="22">
        <f t="shared" si="7"/>
        <v>28985822</v>
      </c>
      <c r="Q80" s="25">
        <f t="shared" si="8"/>
        <v>20290076</v>
      </c>
    </row>
    <row r="81" spans="1:17" customFormat="1" hidden="1">
      <c r="A81" s="10">
        <f t="shared" si="9"/>
        <v>79</v>
      </c>
      <c r="B81" s="8" t="s">
        <v>410</v>
      </c>
      <c r="C81" s="2" t="s">
        <v>166</v>
      </c>
      <c r="D81" s="3" t="s">
        <v>167</v>
      </c>
      <c r="E81" s="10">
        <v>6000</v>
      </c>
      <c r="F81" s="64">
        <v>45689</v>
      </c>
      <c r="G81" s="64">
        <v>45716</v>
      </c>
      <c r="H81" s="10">
        <v>1</v>
      </c>
      <c r="I81" s="22">
        <v>38067700</v>
      </c>
      <c r="J81" s="67">
        <v>0.93</v>
      </c>
      <c r="K81" s="10" t="s">
        <v>703</v>
      </c>
      <c r="L81" s="69">
        <f t="shared" si="5"/>
        <v>0.97499999999999998</v>
      </c>
      <c r="M81" s="69">
        <v>0.68469999999999998</v>
      </c>
      <c r="N81" s="70">
        <v>0.3</v>
      </c>
      <c r="O81" s="22">
        <f t="shared" si="6"/>
        <v>10620888</v>
      </c>
      <c r="P81" s="22">
        <f t="shared" si="7"/>
        <v>35402961</v>
      </c>
      <c r="Q81" s="25">
        <f t="shared" si="8"/>
        <v>24782073</v>
      </c>
    </row>
    <row r="82" spans="1:17" customFormat="1" hidden="1">
      <c r="A82" s="10">
        <f t="shared" si="9"/>
        <v>80</v>
      </c>
      <c r="B82" s="8" t="s">
        <v>410</v>
      </c>
      <c r="C82" s="2" t="s">
        <v>168</v>
      </c>
      <c r="D82" s="3" t="s">
        <v>169</v>
      </c>
      <c r="E82" s="10">
        <v>6000</v>
      </c>
      <c r="F82" s="64">
        <v>45689</v>
      </c>
      <c r="G82" s="64">
        <v>45688</v>
      </c>
      <c r="H82" s="10">
        <v>1</v>
      </c>
      <c r="I82" s="22">
        <v>38067700</v>
      </c>
      <c r="J82" s="67">
        <v>0.93</v>
      </c>
      <c r="K82" s="10" t="s">
        <v>704</v>
      </c>
      <c r="L82" s="69">
        <f t="shared" si="5"/>
        <v>0.99399999999999999</v>
      </c>
      <c r="M82" s="69">
        <v>0.99929999999999997</v>
      </c>
      <c r="N82" s="70">
        <v>0</v>
      </c>
      <c r="O82" s="22">
        <f t="shared" si="6"/>
        <v>0</v>
      </c>
      <c r="P82" s="22">
        <f t="shared" si="7"/>
        <v>35402961</v>
      </c>
      <c r="Q82" s="25">
        <f t="shared" si="8"/>
        <v>35402961</v>
      </c>
    </row>
    <row r="83" spans="1:17" customFormat="1" hidden="1">
      <c r="A83" s="10">
        <f t="shared" si="9"/>
        <v>81</v>
      </c>
      <c r="B83" s="8" t="s">
        <v>410</v>
      </c>
      <c r="C83" s="2" t="s">
        <v>170</v>
      </c>
      <c r="D83" s="3" t="s">
        <v>171</v>
      </c>
      <c r="E83" s="10">
        <v>4500</v>
      </c>
      <c r="F83" s="64">
        <v>45689</v>
      </c>
      <c r="G83" s="64">
        <v>45688</v>
      </c>
      <c r="H83" s="10">
        <v>1</v>
      </c>
      <c r="I83" s="22">
        <v>31167550</v>
      </c>
      <c r="J83" s="67">
        <v>0.93</v>
      </c>
      <c r="K83" s="10" t="s">
        <v>701</v>
      </c>
      <c r="L83" s="69">
        <f t="shared" si="5"/>
        <v>0.99</v>
      </c>
      <c r="M83" s="69">
        <v>0.99560000000000004</v>
      </c>
      <c r="N83" s="70">
        <v>0</v>
      </c>
      <c r="O83" s="22">
        <f t="shared" si="6"/>
        <v>0</v>
      </c>
      <c r="P83" s="22">
        <f t="shared" si="7"/>
        <v>28985822</v>
      </c>
      <c r="Q83" s="25">
        <f t="shared" si="8"/>
        <v>28985822</v>
      </c>
    </row>
    <row r="84" spans="1:17" customFormat="1" hidden="1">
      <c r="A84" s="10">
        <f t="shared" si="9"/>
        <v>82</v>
      </c>
      <c r="B84" s="8" t="s">
        <v>410</v>
      </c>
      <c r="C84" s="2" t="s">
        <v>172</v>
      </c>
      <c r="D84" s="3" t="s">
        <v>173</v>
      </c>
      <c r="E84" s="10">
        <v>4500</v>
      </c>
      <c r="F84" s="64">
        <v>45689</v>
      </c>
      <c r="G84" s="64">
        <v>45716</v>
      </c>
      <c r="H84" s="10">
        <v>1</v>
      </c>
      <c r="I84" s="22">
        <v>31167550</v>
      </c>
      <c r="J84" s="67">
        <v>0.93</v>
      </c>
      <c r="K84" s="10" t="s">
        <v>703</v>
      </c>
      <c r="L84" s="69">
        <f t="shared" si="5"/>
        <v>0.97499999999999998</v>
      </c>
      <c r="M84" s="69">
        <v>1</v>
      </c>
      <c r="N84" s="70">
        <v>0</v>
      </c>
      <c r="O84" s="22">
        <f t="shared" si="6"/>
        <v>0</v>
      </c>
      <c r="P84" s="22">
        <f t="shared" si="7"/>
        <v>28985822</v>
      </c>
      <c r="Q84" s="25">
        <f t="shared" si="8"/>
        <v>28985822</v>
      </c>
    </row>
    <row r="85" spans="1:17" customFormat="1" hidden="1">
      <c r="A85" s="10">
        <f t="shared" si="9"/>
        <v>83</v>
      </c>
      <c r="B85" s="8" t="s">
        <v>410</v>
      </c>
      <c r="C85" s="2" t="s">
        <v>174</v>
      </c>
      <c r="D85" s="3" t="s">
        <v>175</v>
      </c>
      <c r="E85" s="10">
        <v>7500</v>
      </c>
      <c r="F85" s="64">
        <v>45689</v>
      </c>
      <c r="G85" s="64">
        <v>45688</v>
      </c>
      <c r="H85" s="10">
        <v>1</v>
      </c>
      <c r="I85" s="22">
        <v>56601550</v>
      </c>
      <c r="J85" s="67">
        <v>0.93</v>
      </c>
      <c r="K85" s="10" t="s">
        <v>701</v>
      </c>
      <c r="L85" s="69">
        <f t="shared" si="5"/>
        <v>0.99</v>
      </c>
      <c r="M85" s="69">
        <v>0.84450000000000003</v>
      </c>
      <c r="N85" s="70">
        <v>0.3</v>
      </c>
      <c r="O85" s="22">
        <f t="shared" si="6"/>
        <v>15791832</v>
      </c>
      <c r="P85" s="22">
        <f t="shared" si="7"/>
        <v>52639442</v>
      </c>
      <c r="Q85" s="25">
        <f t="shared" si="8"/>
        <v>36847610</v>
      </c>
    </row>
    <row r="86" spans="1:17" customFormat="1" hidden="1">
      <c r="A86" s="10">
        <f t="shared" si="9"/>
        <v>84</v>
      </c>
      <c r="B86" s="8" t="s">
        <v>410</v>
      </c>
      <c r="C86" s="2" t="s">
        <v>176</v>
      </c>
      <c r="D86" s="3" t="s">
        <v>177</v>
      </c>
      <c r="E86" s="10">
        <v>4500</v>
      </c>
      <c r="F86" s="64">
        <v>45689</v>
      </c>
      <c r="G86" s="64">
        <v>45688</v>
      </c>
      <c r="H86" s="10">
        <v>1</v>
      </c>
      <c r="I86" s="22">
        <v>31167550</v>
      </c>
      <c r="J86" s="67">
        <v>0.93</v>
      </c>
      <c r="K86" s="10" t="s">
        <v>701</v>
      </c>
      <c r="L86" s="69">
        <f t="shared" si="5"/>
        <v>0.99</v>
      </c>
      <c r="M86" s="69">
        <v>0.95550000000000002</v>
      </c>
      <c r="N86" s="70">
        <v>0.3</v>
      </c>
      <c r="O86" s="22">
        <f t="shared" si="6"/>
        <v>8695746</v>
      </c>
      <c r="P86" s="22">
        <f t="shared" si="7"/>
        <v>28985822</v>
      </c>
      <c r="Q86" s="25">
        <f t="shared" si="8"/>
        <v>20290076</v>
      </c>
    </row>
    <row r="87" spans="1:17" customFormat="1" hidden="1">
      <c r="A87" s="10">
        <f t="shared" si="9"/>
        <v>85</v>
      </c>
      <c r="B87" s="8" t="s">
        <v>410</v>
      </c>
      <c r="C87" s="2" t="s">
        <v>178</v>
      </c>
      <c r="D87" s="3" t="s">
        <v>179</v>
      </c>
      <c r="E87" s="10">
        <v>6000</v>
      </c>
      <c r="F87" s="64">
        <v>45689</v>
      </c>
      <c r="G87" s="64">
        <v>45688</v>
      </c>
      <c r="H87" s="10">
        <v>1</v>
      </c>
      <c r="I87" s="22">
        <v>38067700</v>
      </c>
      <c r="J87" s="67">
        <v>0.93</v>
      </c>
      <c r="K87" s="10" t="s">
        <v>701</v>
      </c>
      <c r="L87" s="69">
        <f t="shared" si="5"/>
        <v>0.99</v>
      </c>
      <c r="M87" s="69">
        <v>0.86980000000000002</v>
      </c>
      <c r="N87" s="70">
        <v>0.3</v>
      </c>
      <c r="O87" s="22">
        <f t="shared" si="6"/>
        <v>10620888</v>
      </c>
      <c r="P87" s="22">
        <f t="shared" si="7"/>
        <v>35402961</v>
      </c>
      <c r="Q87" s="25">
        <f t="shared" si="8"/>
        <v>24782073</v>
      </c>
    </row>
    <row r="88" spans="1:17" customFormat="1" hidden="1">
      <c r="A88" s="10">
        <f t="shared" si="9"/>
        <v>86</v>
      </c>
      <c r="B88" s="8" t="s">
        <v>410</v>
      </c>
      <c r="C88" s="2" t="s">
        <v>180</v>
      </c>
      <c r="D88" s="3" t="s">
        <v>181</v>
      </c>
      <c r="E88" s="10">
        <v>6000</v>
      </c>
      <c r="F88" s="64">
        <v>45689</v>
      </c>
      <c r="G88" s="64">
        <v>45688</v>
      </c>
      <c r="H88" s="10">
        <v>1</v>
      </c>
      <c r="I88" s="22">
        <v>38067700</v>
      </c>
      <c r="J88" s="67">
        <v>0.93</v>
      </c>
      <c r="K88" s="10" t="s">
        <v>701</v>
      </c>
      <c r="L88" s="69">
        <f t="shared" si="5"/>
        <v>0.99</v>
      </c>
      <c r="M88" s="69">
        <v>1</v>
      </c>
      <c r="N88" s="70">
        <v>0</v>
      </c>
      <c r="O88" s="22">
        <f t="shared" si="6"/>
        <v>0</v>
      </c>
      <c r="P88" s="22">
        <f t="shared" si="7"/>
        <v>35402961</v>
      </c>
      <c r="Q88" s="25">
        <f t="shared" si="8"/>
        <v>35402961</v>
      </c>
    </row>
    <row r="89" spans="1:17" customFormat="1" ht="28.8" hidden="1">
      <c r="A89" s="10">
        <f t="shared" si="9"/>
        <v>87</v>
      </c>
      <c r="B89" s="8" t="s">
        <v>410</v>
      </c>
      <c r="C89" s="2" t="s">
        <v>182</v>
      </c>
      <c r="D89" s="3" t="s">
        <v>183</v>
      </c>
      <c r="E89" s="10">
        <v>4500</v>
      </c>
      <c r="F89" s="64">
        <v>45689</v>
      </c>
      <c r="G89" s="64">
        <v>45716</v>
      </c>
      <c r="H89" s="10">
        <v>1</v>
      </c>
      <c r="I89" s="22">
        <v>31167550</v>
      </c>
      <c r="J89" s="67">
        <v>0.93</v>
      </c>
      <c r="K89" s="10" t="s">
        <v>703</v>
      </c>
      <c r="L89" s="69">
        <f t="shared" si="5"/>
        <v>0.97499999999999998</v>
      </c>
      <c r="M89" s="69">
        <v>0.67710000000000004</v>
      </c>
      <c r="N89" s="70">
        <v>0.3</v>
      </c>
      <c r="O89" s="22">
        <f t="shared" si="6"/>
        <v>8695746</v>
      </c>
      <c r="P89" s="22">
        <f t="shared" si="7"/>
        <v>28985822</v>
      </c>
      <c r="Q89" s="25">
        <f t="shared" si="8"/>
        <v>20290076</v>
      </c>
    </row>
    <row r="90" spans="1:17" customFormat="1" hidden="1">
      <c r="A90" s="10">
        <f t="shared" si="9"/>
        <v>88</v>
      </c>
      <c r="B90" s="8" t="s">
        <v>410</v>
      </c>
      <c r="C90" s="2" t="s">
        <v>184</v>
      </c>
      <c r="D90" s="3" t="s">
        <v>185</v>
      </c>
      <c r="E90" s="10">
        <v>6000</v>
      </c>
      <c r="F90" s="64">
        <v>45689</v>
      </c>
      <c r="G90" s="64">
        <v>45688</v>
      </c>
      <c r="H90" s="10">
        <v>1</v>
      </c>
      <c r="I90" s="22">
        <v>38067700</v>
      </c>
      <c r="J90" s="67">
        <v>0.93</v>
      </c>
      <c r="K90" s="10" t="s">
        <v>701</v>
      </c>
      <c r="L90" s="69">
        <f t="shared" si="5"/>
        <v>0.99</v>
      </c>
      <c r="M90" s="69">
        <v>0.78580000000000005</v>
      </c>
      <c r="N90" s="70">
        <v>0.3</v>
      </c>
      <c r="O90" s="22">
        <f t="shared" si="6"/>
        <v>10620888</v>
      </c>
      <c r="P90" s="22">
        <f t="shared" si="7"/>
        <v>35402961</v>
      </c>
      <c r="Q90" s="25">
        <f t="shared" si="8"/>
        <v>24782073</v>
      </c>
    </row>
    <row r="91" spans="1:17" customFormat="1" hidden="1">
      <c r="A91" s="10">
        <f t="shared" si="9"/>
        <v>89</v>
      </c>
      <c r="B91" s="8" t="s">
        <v>410</v>
      </c>
      <c r="C91" s="2" t="s">
        <v>186</v>
      </c>
      <c r="D91" s="3" t="s">
        <v>187</v>
      </c>
      <c r="E91" s="10">
        <v>6000</v>
      </c>
      <c r="F91" s="64">
        <v>45689</v>
      </c>
      <c r="G91" s="64">
        <v>45688</v>
      </c>
      <c r="H91" s="10">
        <v>1</v>
      </c>
      <c r="I91" s="22">
        <v>38067700</v>
      </c>
      <c r="J91" s="67">
        <v>0.93</v>
      </c>
      <c r="K91" s="10" t="s">
        <v>704</v>
      </c>
      <c r="L91" s="69">
        <f t="shared" si="5"/>
        <v>0.99399999999999999</v>
      </c>
      <c r="M91" s="69">
        <v>0.98460000000000003</v>
      </c>
      <c r="N91" s="70">
        <v>0.15</v>
      </c>
      <c r="O91" s="22">
        <f t="shared" si="6"/>
        <v>5310444</v>
      </c>
      <c r="P91" s="22">
        <f t="shared" si="7"/>
        <v>35402961</v>
      </c>
      <c r="Q91" s="25">
        <f t="shared" si="8"/>
        <v>30092517</v>
      </c>
    </row>
    <row r="92" spans="1:17" customFormat="1" hidden="1">
      <c r="A92" s="10">
        <f t="shared" si="9"/>
        <v>90</v>
      </c>
      <c r="B92" s="8" t="s">
        <v>410</v>
      </c>
      <c r="C92" s="2" t="s">
        <v>188</v>
      </c>
      <c r="D92" s="3" t="s">
        <v>189</v>
      </c>
      <c r="E92" s="10">
        <v>6000</v>
      </c>
      <c r="F92" s="64">
        <v>45689</v>
      </c>
      <c r="G92" s="64">
        <v>45688</v>
      </c>
      <c r="H92" s="10">
        <v>1</v>
      </c>
      <c r="I92" s="22">
        <v>38067700</v>
      </c>
      <c r="J92" s="67">
        <v>0.93</v>
      </c>
      <c r="K92" s="10" t="s">
        <v>701</v>
      </c>
      <c r="L92" s="69">
        <f t="shared" si="5"/>
        <v>0.99</v>
      </c>
      <c r="M92" s="69">
        <v>0.91410000000000002</v>
      </c>
      <c r="N92" s="70">
        <v>0.3</v>
      </c>
      <c r="O92" s="22">
        <f t="shared" si="6"/>
        <v>10620888</v>
      </c>
      <c r="P92" s="22">
        <f t="shared" si="7"/>
        <v>35402961</v>
      </c>
      <c r="Q92" s="25">
        <f t="shared" si="8"/>
        <v>24782073</v>
      </c>
    </row>
    <row r="93" spans="1:17" customFormat="1" hidden="1">
      <c r="A93" s="10">
        <f t="shared" si="9"/>
        <v>91</v>
      </c>
      <c r="B93" s="8" t="s">
        <v>410</v>
      </c>
      <c r="C93" s="2" t="s">
        <v>190</v>
      </c>
      <c r="D93" s="3" t="s">
        <v>191</v>
      </c>
      <c r="E93" s="10">
        <v>6000</v>
      </c>
      <c r="F93" s="64">
        <v>45689</v>
      </c>
      <c r="G93" s="64">
        <v>45688</v>
      </c>
      <c r="H93" s="10">
        <v>1</v>
      </c>
      <c r="I93" s="22">
        <v>38067700</v>
      </c>
      <c r="J93" s="67">
        <v>0.93</v>
      </c>
      <c r="K93" s="10" t="s">
        <v>701</v>
      </c>
      <c r="L93" s="69">
        <f t="shared" si="5"/>
        <v>0.99</v>
      </c>
      <c r="M93" s="69">
        <v>0.97460000000000002</v>
      </c>
      <c r="N93" s="70">
        <v>0.2</v>
      </c>
      <c r="O93" s="22">
        <f t="shared" si="6"/>
        <v>7080592</v>
      </c>
      <c r="P93" s="22">
        <f t="shared" si="7"/>
        <v>35402961</v>
      </c>
      <c r="Q93" s="25">
        <f t="shared" si="8"/>
        <v>28322369</v>
      </c>
    </row>
    <row r="94" spans="1:17" customFormat="1" hidden="1">
      <c r="A94" s="10">
        <f t="shared" si="9"/>
        <v>92</v>
      </c>
      <c r="B94" s="8" t="s">
        <v>410</v>
      </c>
      <c r="C94" s="2" t="s">
        <v>192</v>
      </c>
      <c r="D94" s="3" t="s">
        <v>193</v>
      </c>
      <c r="E94" s="10">
        <v>6000</v>
      </c>
      <c r="F94" s="64">
        <v>45689</v>
      </c>
      <c r="G94" s="64">
        <v>45688</v>
      </c>
      <c r="H94" s="10">
        <v>1</v>
      </c>
      <c r="I94" s="22">
        <v>38067700</v>
      </c>
      <c r="J94" s="67">
        <v>0.93</v>
      </c>
      <c r="K94" s="10" t="s">
        <v>701</v>
      </c>
      <c r="L94" s="69">
        <f t="shared" si="5"/>
        <v>0.99</v>
      </c>
      <c r="M94" s="69">
        <v>0.87490000000000001</v>
      </c>
      <c r="N94" s="70">
        <v>0.3</v>
      </c>
      <c r="O94" s="22">
        <f t="shared" si="6"/>
        <v>10620888</v>
      </c>
      <c r="P94" s="22">
        <f t="shared" si="7"/>
        <v>35402961</v>
      </c>
      <c r="Q94" s="25">
        <f t="shared" si="8"/>
        <v>24782073</v>
      </c>
    </row>
    <row r="95" spans="1:17" customFormat="1" hidden="1">
      <c r="A95" s="10">
        <f t="shared" si="9"/>
        <v>93</v>
      </c>
      <c r="B95" s="8" t="s">
        <v>410</v>
      </c>
      <c r="C95" s="2" t="s">
        <v>194</v>
      </c>
      <c r="D95" s="3" t="s">
        <v>195</v>
      </c>
      <c r="E95" s="10">
        <v>4500</v>
      </c>
      <c r="F95" s="64">
        <v>45689</v>
      </c>
      <c r="G95" s="64">
        <v>45688</v>
      </c>
      <c r="H95" s="10">
        <v>1</v>
      </c>
      <c r="I95" s="22">
        <v>31167550</v>
      </c>
      <c r="J95" s="67">
        <v>0.93</v>
      </c>
      <c r="K95" s="10" t="s">
        <v>701</v>
      </c>
      <c r="L95" s="69">
        <f t="shared" si="5"/>
        <v>0.99</v>
      </c>
      <c r="M95" s="69">
        <v>0.62190000000000001</v>
      </c>
      <c r="N95" s="70">
        <v>0.3</v>
      </c>
      <c r="O95" s="22">
        <f t="shared" si="6"/>
        <v>8695746</v>
      </c>
      <c r="P95" s="22">
        <f t="shared" si="7"/>
        <v>28985822</v>
      </c>
      <c r="Q95" s="25">
        <f t="shared" si="8"/>
        <v>20290076</v>
      </c>
    </row>
    <row r="96" spans="1:17" customFormat="1" hidden="1">
      <c r="A96" s="10">
        <f t="shared" si="9"/>
        <v>94</v>
      </c>
      <c r="B96" s="8" t="s">
        <v>410</v>
      </c>
      <c r="C96" s="2" t="s">
        <v>196</v>
      </c>
      <c r="D96" s="3" t="s">
        <v>197</v>
      </c>
      <c r="E96" s="10">
        <v>7500</v>
      </c>
      <c r="F96" s="64">
        <v>45689</v>
      </c>
      <c r="G96" s="64">
        <v>45688</v>
      </c>
      <c r="H96" s="10">
        <v>1</v>
      </c>
      <c r="I96" s="22">
        <v>56601550</v>
      </c>
      <c r="J96" s="67">
        <v>0.93</v>
      </c>
      <c r="K96" s="10" t="s">
        <v>704</v>
      </c>
      <c r="L96" s="69">
        <f t="shared" si="5"/>
        <v>0.99399999999999999</v>
      </c>
      <c r="M96" s="69">
        <v>0.84930000000000005</v>
      </c>
      <c r="N96" s="70">
        <v>0.3</v>
      </c>
      <c r="O96" s="22">
        <f t="shared" si="6"/>
        <v>15791832</v>
      </c>
      <c r="P96" s="22">
        <f t="shared" si="7"/>
        <v>52639442</v>
      </c>
      <c r="Q96" s="25">
        <f t="shared" si="8"/>
        <v>36847610</v>
      </c>
    </row>
    <row r="97" spans="1:18" customFormat="1" ht="28.8" hidden="1">
      <c r="A97" s="10">
        <f t="shared" si="9"/>
        <v>95</v>
      </c>
      <c r="B97" s="8" t="s">
        <v>410</v>
      </c>
      <c r="C97" s="2" t="s">
        <v>198</v>
      </c>
      <c r="D97" s="3" t="s">
        <v>199</v>
      </c>
      <c r="E97" s="10">
        <v>6000</v>
      </c>
      <c r="F97" s="64">
        <v>45689</v>
      </c>
      <c r="G97" s="64">
        <v>45688</v>
      </c>
      <c r="H97" s="10">
        <v>1</v>
      </c>
      <c r="I97" s="22">
        <v>38067700</v>
      </c>
      <c r="J97" s="67">
        <v>0.93</v>
      </c>
      <c r="K97" s="10" t="s">
        <v>704</v>
      </c>
      <c r="L97" s="69">
        <f t="shared" si="5"/>
        <v>0.99399999999999999</v>
      </c>
      <c r="M97" s="69">
        <v>0.94069999999999998</v>
      </c>
      <c r="N97" s="70">
        <v>0.3</v>
      </c>
      <c r="O97" s="22">
        <f t="shared" si="6"/>
        <v>10620888</v>
      </c>
      <c r="P97" s="22">
        <f t="shared" si="7"/>
        <v>35402961</v>
      </c>
      <c r="Q97" s="25">
        <f t="shared" si="8"/>
        <v>24782073</v>
      </c>
    </row>
    <row r="98" spans="1:18" customFormat="1" hidden="1">
      <c r="A98" s="10">
        <f t="shared" si="9"/>
        <v>96</v>
      </c>
      <c r="B98" s="8" t="s">
        <v>410</v>
      </c>
      <c r="C98" s="2" t="s">
        <v>200</v>
      </c>
      <c r="D98" s="3" t="s">
        <v>201</v>
      </c>
      <c r="E98" s="10">
        <v>3000</v>
      </c>
      <c r="F98" s="64">
        <v>45689</v>
      </c>
      <c r="G98" s="64">
        <v>45716</v>
      </c>
      <c r="H98" s="10">
        <v>1</v>
      </c>
      <c r="I98" s="22">
        <v>22548250</v>
      </c>
      <c r="J98" s="67">
        <v>0.93</v>
      </c>
      <c r="K98" s="10" t="s">
        <v>702</v>
      </c>
      <c r="L98" s="69">
        <f t="shared" si="5"/>
        <v>0.97499999999999998</v>
      </c>
      <c r="M98" s="69">
        <v>0.93420000000000003</v>
      </c>
      <c r="N98" s="70">
        <v>0.3</v>
      </c>
      <c r="O98" s="22">
        <f t="shared" si="6"/>
        <v>6290962</v>
      </c>
      <c r="P98" s="22">
        <f t="shared" si="7"/>
        <v>20969873</v>
      </c>
      <c r="Q98" s="25">
        <f t="shared" si="8"/>
        <v>14678911</v>
      </c>
    </row>
    <row r="99" spans="1:18" customFormat="1" hidden="1">
      <c r="A99" s="10">
        <f t="shared" si="9"/>
        <v>97</v>
      </c>
      <c r="B99" s="8" t="s">
        <v>410</v>
      </c>
      <c r="C99" s="2" t="s">
        <v>202</v>
      </c>
      <c r="D99" s="3" t="s">
        <v>203</v>
      </c>
      <c r="E99" s="10">
        <v>6000</v>
      </c>
      <c r="F99" s="64">
        <v>45689</v>
      </c>
      <c r="G99" s="64">
        <v>45688</v>
      </c>
      <c r="H99" s="10">
        <v>1</v>
      </c>
      <c r="I99" s="22">
        <v>38067700</v>
      </c>
      <c r="J99" s="67">
        <v>0.93</v>
      </c>
      <c r="K99" s="10" t="s">
        <v>701</v>
      </c>
      <c r="L99" s="69">
        <f t="shared" si="5"/>
        <v>0.99</v>
      </c>
      <c r="M99" s="69">
        <v>0.67020000000000002</v>
      </c>
      <c r="N99" s="70">
        <v>0.3</v>
      </c>
      <c r="O99" s="22">
        <f t="shared" si="6"/>
        <v>10620888</v>
      </c>
      <c r="P99" s="22">
        <f t="shared" si="7"/>
        <v>35402961</v>
      </c>
      <c r="Q99" s="25">
        <f t="shared" si="8"/>
        <v>24782073</v>
      </c>
    </row>
    <row r="100" spans="1:18" customFormat="1" hidden="1">
      <c r="A100" s="10">
        <f t="shared" si="9"/>
        <v>98</v>
      </c>
      <c r="B100" s="8" t="s">
        <v>410</v>
      </c>
      <c r="C100" s="2" t="s">
        <v>204</v>
      </c>
      <c r="D100" s="3" t="s">
        <v>205</v>
      </c>
      <c r="E100" s="10">
        <v>6000</v>
      </c>
      <c r="F100" s="64">
        <v>45689</v>
      </c>
      <c r="G100" s="64">
        <v>45688</v>
      </c>
      <c r="H100" s="10">
        <v>1</v>
      </c>
      <c r="I100" s="22">
        <v>38067700</v>
      </c>
      <c r="J100" s="67">
        <v>0.93</v>
      </c>
      <c r="K100" s="10" t="s">
        <v>701</v>
      </c>
      <c r="L100" s="69">
        <f t="shared" si="5"/>
        <v>0.99</v>
      </c>
      <c r="M100" s="69">
        <v>0.99839999999999995</v>
      </c>
      <c r="N100" s="70">
        <v>0</v>
      </c>
      <c r="O100" s="22">
        <f t="shared" si="6"/>
        <v>0</v>
      </c>
      <c r="P100" s="22">
        <f t="shared" si="7"/>
        <v>35402961</v>
      </c>
      <c r="Q100" s="25">
        <f t="shared" si="8"/>
        <v>35402961</v>
      </c>
    </row>
    <row r="101" spans="1:18" customFormat="1" hidden="1">
      <c r="A101" s="10">
        <f t="shared" si="9"/>
        <v>99</v>
      </c>
      <c r="B101" s="8" t="s">
        <v>410</v>
      </c>
      <c r="C101" s="2" t="s">
        <v>206</v>
      </c>
      <c r="D101" s="3" t="s">
        <v>207</v>
      </c>
      <c r="E101" s="10">
        <v>3000</v>
      </c>
      <c r="F101" s="64">
        <v>45689</v>
      </c>
      <c r="G101" s="64">
        <v>45716</v>
      </c>
      <c r="H101" s="10">
        <v>1</v>
      </c>
      <c r="I101" s="22">
        <v>22548250</v>
      </c>
      <c r="J101" s="67">
        <v>0.93</v>
      </c>
      <c r="K101" s="10" t="s">
        <v>702</v>
      </c>
      <c r="L101" s="69">
        <f t="shared" si="5"/>
        <v>0.97499999999999998</v>
      </c>
      <c r="M101" s="69">
        <v>0.62860000000000005</v>
      </c>
      <c r="N101" s="70">
        <v>0.3</v>
      </c>
      <c r="O101" s="22">
        <f t="shared" si="6"/>
        <v>6290962</v>
      </c>
      <c r="P101" s="22">
        <f t="shared" si="7"/>
        <v>20969873</v>
      </c>
      <c r="Q101" s="25">
        <f t="shared" si="8"/>
        <v>14678911</v>
      </c>
    </row>
    <row r="102" spans="1:18" customFormat="1" hidden="1">
      <c r="A102" s="10">
        <f t="shared" si="9"/>
        <v>100</v>
      </c>
      <c r="B102" s="8" t="s">
        <v>410</v>
      </c>
      <c r="C102" s="2" t="s">
        <v>208</v>
      </c>
      <c r="D102" s="3" t="s">
        <v>209</v>
      </c>
      <c r="E102" s="10">
        <v>4500</v>
      </c>
      <c r="F102" s="64">
        <v>45689</v>
      </c>
      <c r="G102" s="64">
        <v>45688</v>
      </c>
      <c r="H102" s="10">
        <v>1</v>
      </c>
      <c r="I102" s="22">
        <v>31167550</v>
      </c>
      <c r="J102" s="67">
        <v>0.93</v>
      </c>
      <c r="K102" s="10" t="s">
        <v>701</v>
      </c>
      <c r="L102" s="69">
        <f t="shared" si="5"/>
        <v>0.99</v>
      </c>
      <c r="M102" s="69">
        <v>0.7571</v>
      </c>
      <c r="N102" s="70">
        <v>0.3</v>
      </c>
      <c r="O102" s="22">
        <f t="shared" si="6"/>
        <v>8695746</v>
      </c>
      <c r="P102" s="22">
        <f t="shared" si="7"/>
        <v>28985822</v>
      </c>
      <c r="Q102" s="25">
        <f t="shared" si="8"/>
        <v>20290076</v>
      </c>
    </row>
    <row r="103" spans="1:18" customFormat="1" hidden="1">
      <c r="A103" s="10">
        <f t="shared" si="9"/>
        <v>101</v>
      </c>
      <c r="B103" s="8" t="s">
        <v>410</v>
      </c>
      <c r="C103" s="2" t="s">
        <v>210</v>
      </c>
      <c r="D103" s="3" t="s">
        <v>211</v>
      </c>
      <c r="E103" s="10">
        <v>4500</v>
      </c>
      <c r="F103" s="64">
        <v>45689</v>
      </c>
      <c r="G103" s="64">
        <v>45716</v>
      </c>
      <c r="H103" s="10">
        <v>1</v>
      </c>
      <c r="I103" s="22">
        <v>31167550</v>
      </c>
      <c r="J103" s="67">
        <v>0.93</v>
      </c>
      <c r="K103" s="10" t="s">
        <v>702</v>
      </c>
      <c r="L103" s="69">
        <f t="shared" si="5"/>
        <v>0.97499999999999998</v>
      </c>
      <c r="M103" s="69">
        <v>0.4597</v>
      </c>
      <c r="N103" s="70">
        <v>0.3</v>
      </c>
      <c r="O103" s="22">
        <f t="shared" si="6"/>
        <v>8695746</v>
      </c>
      <c r="P103" s="22">
        <f t="shared" si="7"/>
        <v>28985822</v>
      </c>
      <c r="Q103" s="25">
        <f t="shared" si="8"/>
        <v>20290076</v>
      </c>
    </row>
    <row r="104" spans="1:18" customFormat="1" hidden="1">
      <c r="A104" s="10">
        <f t="shared" si="9"/>
        <v>102</v>
      </c>
      <c r="B104" s="8" t="s">
        <v>410</v>
      </c>
      <c r="C104" s="2" t="s">
        <v>212</v>
      </c>
      <c r="D104" s="3" t="s">
        <v>213</v>
      </c>
      <c r="E104" s="10">
        <v>4500</v>
      </c>
      <c r="F104" s="64">
        <v>45689</v>
      </c>
      <c r="G104" s="64">
        <v>45688</v>
      </c>
      <c r="H104" s="10">
        <v>1</v>
      </c>
      <c r="I104" s="22">
        <v>31167550</v>
      </c>
      <c r="J104" s="67">
        <v>0.93</v>
      </c>
      <c r="K104" s="10" t="s">
        <v>701</v>
      </c>
      <c r="L104" s="69">
        <f t="shared" si="5"/>
        <v>0.99</v>
      </c>
      <c r="M104" s="69">
        <v>0.9788</v>
      </c>
      <c r="N104" s="70">
        <v>0.2</v>
      </c>
      <c r="O104" s="22">
        <f t="shared" si="6"/>
        <v>5797164</v>
      </c>
      <c r="P104" s="22">
        <f t="shared" si="7"/>
        <v>28985822</v>
      </c>
      <c r="Q104" s="25">
        <f t="shared" si="8"/>
        <v>23188658</v>
      </c>
      <c r="R104" s="18">
        <v>45708</v>
      </c>
    </row>
    <row r="105" spans="1:18" customFormat="1" hidden="1">
      <c r="A105" s="10">
        <f t="shared" si="9"/>
        <v>103</v>
      </c>
      <c r="B105" s="8" t="s">
        <v>410</v>
      </c>
      <c r="C105" s="2" t="s">
        <v>214</v>
      </c>
      <c r="D105" s="3" t="s">
        <v>215</v>
      </c>
      <c r="E105" s="10">
        <v>6000</v>
      </c>
      <c r="F105" s="64">
        <v>45689</v>
      </c>
      <c r="G105" s="64">
        <v>45688</v>
      </c>
      <c r="H105" s="10">
        <v>0</v>
      </c>
      <c r="I105" s="22">
        <v>38067700</v>
      </c>
      <c r="J105" s="67">
        <v>0.93</v>
      </c>
      <c r="K105" s="10" t="s">
        <v>701</v>
      </c>
      <c r="L105" s="69">
        <f t="shared" si="5"/>
        <v>0.99</v>
      </c>
      <c r="M105" s="69">
        <v>0.99980000000000002</v>
      </c>
      <c r="N105" s="70">
        <v>0</v>
      </c>
      <c r="O105" s="22">
        <f t="shared" si="6"/>
        <v>0</v>
      </c>
      <c r="P105" s="22">
        <f t="shared" si="7"/>
        <v>0</v>
      </c>
      <c r="Q105" s="25">
        <f t="shared" si="8"/>
        <v>0</v>
      </c>
      <c r="R105" s="18">
        <v>45673</v>
      </c>
    </row>
    <row r="106" spans="1:18" customFormat="1" hidden="1">
      <c r="A106" s="10">
        <f t="shared" si="9"/>
        <v>104</v>
      </c>
      <c r="B106" s="8" t="s">
        <v>410</v>
      </c>
      <c r="C106" s="2" t="s">
        <v>216</v>
      </c>
      <c r="D106" s="3" t="s">
        <v>217</v>
      </c>
      <c r="E106" s="10">
        <v>4500</v>
      </c>
      <c r="F106" s="64">
        <v>45689</v>
      </c>
      <c r="G106" s="64">
        <v>45688</v>
      </c>
      <c r="H106" s="10">
        <v>1</v>
      </c>
      <c r="I106" s="22">
        <v>31167550</v>
      </c>
      <c r="J106" s="67">
        <v>0.93</v>
      </c>
      <c r="K106" s="10" t="s">
        <v>701</v>
      </c>
      <c r="L106" s="69">
        <f t="shared" si="5"/>
        <v>0.99</v>
      </c>
      <c r="M106" s="69">
        <v>0.92830000000000001</v>
      </c>
      <c r="N106" s="70">
        <v>0.3</v>
      </c>
      <c r="O106" s="22">
        <f t="shared" si="6"/>
        <v>8695746</v>
      </c>
      <c r="P106" s="22">
        <f t="shared" si="7"/>
        <v>28985822</v>
      </c>
      <c r="Q106" s="25">
        <f t="shared" si="8"/>
        <v>20290076</v>
      </c>
    </row>
    <row r="107" spans="1:18" customFormat="1" hidden="1">
      <c r="A107" s="10">
        <f t="shared" si="9"/>
        <v>105</v>
      </c>
      <c r="B107" s="8" t="s">
        <v>410</v>
      </c>
      <c r="C107" s="2" t="s">
        <v>218</v>
      </c>
      <c r="D107" s="3" t="s">
        <v>219</v>
      </c>
      <c r="E107" s="10">
        <v>4500</v>
      </c>
      <c r="F107" s="64">
        <v>45689</v>
      </c>
      <c r="G107" s="64">
        <v>45716</v>
      </c>
      <c r="H107" s="10">
        <v>1</v>
      </c>
      <c r="I107" s="22">
        <v>31167550</v>
      </c>
      <c r="J107" s="67">
        <v>0.93</v>
      </c>
      <c r="K107" s="10" t="s">
        <v>703</v>
      </c>
      <c r="L107" s="69">
        <f t="shared" si="5"/>
        <v>0.97499999999999998</v>
      </c>
      <c r="M107" s="69">
        <v>0.89939999999999998</v>
      </c>
      <c r="N107" s="70">
        <v>0.3</v>
      </c>
      <c r="O107" s="22">
        <f t="shared" si="6"/>
        <v>8695746</v>
      </c>
      <c r="P107" s="22">
        <f t="shared" si="7"/>
        <v>28985822</v>
      </c>
      <c r="Q107" s="25">
        <f t="shared" si="8"/>
        <v>20290076</v>
      </c>
      <c r="R107" s="18">
        <v>45710</v>
      </c>
    </row>
    <row r="108" spans="1:18" customFormat="1" ht="28.8" hidden="1">
      <c r="A108" s="10">
        <f t="shared" si="9"/>
        <v>106</v>
      </c>
      <c r="B108" s="8" t="s">
        <v>410</v>
      </c>
      <c r="C108" s="2" t="s">
        <v>220</v>
      </c>
      <c r="D108" s="3" t="s">
        <v>221</v>
      </c>
      <c r="E108" s="10">
        <v>3000</v>
      </c>
      <c r="F108" s="64">
        <v>45689</v>
      </c>
      <c r="G108" s="64">
        <v>45716</v>
      </c>
      <c r="H108" s="10">
        <v>1</v>
      </c>
      <c r="I108" s="22">
        <v>22548250</v>
      </c>
      <c r="J108" s="67">
        <v>0.93</v>
      </c>
      <c r="K108" s="10" t="s">
        <v>702</v>
      </c>
      <c r="L108" s="69">
        <f t="shared" si="5"/>
        <v>0.97499999999999998</v>
      </c>
      <c r="M108" s="69">
        <v>0.94320000000000004</v>
      </c>
      <c r="N108" s="70">
        <v>0.3</v>
      </c>
      <c r="O108" s="22">
        <f t="shared" si="6"/>
        <v>6290962</v>
      </c>
      <c r="P108" s="22">
        <f t="shared" si="7"/>
        <v>20969873</v>
      </c>
      <c r="Q108" s="25">
        <f t="shared" si="8"/>
        <v>14678911</v>
      </c>
    </row>
    <row r="109" spans="1:18" customFormat="1" hidden="1">
      <c r="A109" s="10">
        <f t="shared" si="9"/>
        <v>107</v>
      </c>
      <c r="B109" s="8" t="s">
        <v>410</v>
      </c>
      <c r="C109" s="2" t="s">
        <v>222</v>
      </c>
      <c r="D109" s="3" t="s">
        <v>223</v>
      </c>
      <c r="E109" s="10">
        <v>3000</v>
      </c>
      <c r="F109" s="64">
        <v>45689</v>
      </c>
      <c r="G109" s="64">
        <v>45716</v>
      </c>
      <c r="H109" s="10">
        <v>1</v>
      </c>
      <c r="I109" s="22">
        <v>22548250</v>
      </c>
      <c r="J109" s="67">
        <v>0.93</v>
      </c>
      <c r="K109" s="10" t="s">
        <v>702</v>
      </c>
      <c r="L109" s="69">
        <f t="shared" si="5"/>
        <v>0.97499999999999998</v>
      </c>
      <c r="M109" s="69">
        <v>0.7984</v>
      </c>
      <c r="N109" s="70">
        <v>0.3</v>
      </c>
      <c r="O109" s="22">
        <f t="shared" si="6"/>
        <v>6290962</v>
      </c>
      <c r="P109" s="22">
        <f t="shared" si="7"/>
        <v>20969873</v>
      </c>
      <c r="Q109" s="25">
        <f t="shared" si="8"/>
        <v>14678911</v>
      </c>
    </row>
    <row r="110" spans="1:18" customFormat="1" hidden="1">
      <c r="A110" s="10">
        <f t="shared" si="9"/>
        <v>108</v>
      </c>
      <c r="B110" s="8" t="s">
        <v>410</v>
      </c>
      <c r="C110" s="2" t="s">
        <v>224</v>
      </c>
      <c r="D110" s="3" t="s">
        <v>225</v>
      </c>
      <c r="E110" s="10">
        <v>6000</v>
      </c>
      <c r="F110" s="64">
        <v>45689</v>
      </c>
      <c r="G110" s="64">
        <v>45688</v>
      </c>
      <c r="H110" s="10">
        <v>1</v>
      </c>
      <c r="I110" s="22">
        <v>38067700</v>
      </c>
      <c r="J110" s="67">
        <v>0.93</v>
      </c>
      <c r="K110" s="10" t="s">
        <v>701</v>
      </c>
      <c r="L110" s="69">
        <f t="shared" si="5"/>
        <v>0.99</v>
      </c>
      <c r="M110" s="69">
        <v>0.5706</v>
      </c>
      <c r="N110" s="70">
        <v>0.3</v>
      </c>
      <c r="O110" s="22">
        <f t="shared" si="6"/>
        <v>10620888</v>
      </c>
      <c r="P110" s="22">
        <f t="shared" si="7"/>
        <v>35402961</v>
      </c>
      <c r="Q110" s="25">
        <f t="shared" si="8"/>
        <v>24782073</v>
      </c>
    </row>
    <row r="111" spans="1:18" customFormat="1" hidden="1">
      <c r="A111" s="10">
        <f t="shared" si="9"/>
        <v>109</v>
      </c>
      <c r="B111" s="8" t="s">
        <v>410</v>
      </c>
      <c r="C111" s="2" t="s">
        <v>226</v>
      </c>
      <c r="D111" s="3" t="s">
        <v>227</v>
      </c>
      <c r="E111" s="10">
        <v>6000</v>
      </c>
      <c r="F111" s="64">
        <v>45689</v>
      </c>
      <c r="G111" s="64">
        <v>45716</v>
      </c>
      <c r="H111" s="10">
        <v>1</v>
      </c>
      <c r="I111" s="22">
        <v>38067700</v>
      </c>
      <c r="J111" s="67">
        <v>0.93</v>
      </c>
      <c r="K111" s="10" t="s">
        <v>703</v>
      </c>
      <c r="L111" s="69">
        <f t="shared" si="5"/>
        <v>0.97499999999999998</v>
      </c>
      <c r="M111" s="69">
        <v>0.60760000000000003</v>
      </c>
      <c r="N111" s="70">
        <v>0.3</v>
      </c>
      <c r="O111" s="22">
        <f t="shared" si="6"/>
        <v>10620888</v>
      </c>
      <c r="P111" s="22">
        <f t="shared" si="7"/>
        <v>35402961</v>
      </c>
      <c r="Q111" s="25">
        <f t="shared" si="8"/>
        <v>24782073</v>
      </c>
    </row>
    <row r="112" spans="1:18" customFormat="1" hidden="1">
      <c r="A112" s="10">
        <f t="shared" si="9"/>
        <v>110</v>
      </c>
      <c r="B112" s="8" t="s">
        <v>410</v>
      </c>
      <c r="C112" s="2" t="s">
        <v>228</v>
      </c>
      <c r="D112" s="3" t="s">
        <v>229</v>
      </c>
      <c r="E112" s="10">
        <v>4500</v>
      </c>
      <c r="F112" s="64">
        <v>45689</v>
      </c>
      <c r="G112" s="64">
        <v>45716</v>
      </c>
      <c r="H112" s="10">
        <v>1</v>
      </c>
      <c r="I112" s="22">
        <v>31167550</v>
      </c>
      <c r="J112" s="67">
        <v>0.93</v>
      </c>
      <c r="K112" s="10" t="s">
        <v>702</v>
      </c>
      <c r="L112" s="69">
        <f t="shared" si="5"/>
        <v>0.97499999999999998</v>
      </c>
      <c r="M112" s="69">
        <v>0.50409999999999999</v>
      </c>
      <c r="N112" s="70">
        <v>0.3</v>
      </c>
      <c r="O112" s="22">
        <f t="shared" si="6"/>
        <v>8695746</v>
      </c>
      <c r="P112" s="22">
        <f t="shared" si="7"/>
        <v>28985822</v>
      </c>
      <c r="Q112" s="25">
        <f t="shared" si="8"/>
        <v>20290076</v>
      </c>
    </row>
    <row r="113" spans="1:18" customFormat="1" hidden="1">
      <c r="A113" s="10">
        <f t="shared" si="9"/>
        <v>111</v>
      </c>
      <c r="B113" s="8" t="s">
        <v>410</v>
      </c>
      <c r="C113" s="2" t="s">
        <v>230</v>
      </c>
      <c r="D113" s="3" t="s">
        <v>231</v>
      </c>
      <c r="E113" s="10">
        <v>4500</v>
      </c>
      <c r="F113" s="64">
        <v>45689</v>
      </c>
      <c r="G113" s="64">
        <v>45716</v>
      </c>
      <c r="H113" s="10">
        <v>1</v>
      </c>
      <c r="I113" s="22">
        <v>31167550</v>
      </c>
      <c r="J113" s="67">
        <v>0.93</v>
      </c>
      <c r="K113" s="10" t="s">
        <v>702</v>
      </c>
      <c r="L113" s="69">
        <f t="shared" si="5"/>
        <v>0.97499999999999998</v>
      </c>
      <c r="M113" s="69">
        <v>0.29420000000000002</v>
      </c>
      <c r="N113" s="70">
        <v>0.3</v>
      </c>
      <c r="O113" s="22">
        <f t="shared" si="6"/>
        <v>8695746</v>
      </c>
      <c r="P113" s="22">
        <f t="shared" si="7"/>
        <v>28985822</v>
      </c>
      <c r="Q113" s="25">
        <f t="shared" si="8"/>
        <v>20290076</v>
      </c>
    </row>
    <row r="114" spans="1:18" customFormat="1" hidden="1">
      <c r="A114" s="10">
        <f t="shared" si="9"/>
        <v>112</v>
      </c>
      <c r="B114" s="8" t="s">
        <v>410</v>
      </c>
      <c r="C114" s="2" t="s">
        <v>232</v>
      </c>
      <c r="D114" s="3" t="s">
        <v>233</v>
      </c>
      <c r="E114" s="10">
        <v>3000</v>
      </c>
      <c r="F114" s="64">
        <v>45689</v>
      </c>
      <c r="G114" s="64">
        <v>45688</v>
      </c>
      <c r="H114" s="10">
        <v>1</v>
      </c>
      <c r="I114" s="22">
        <v>22548250</v>
      </c>
      <c r="J114" s="67">
        <v>0.93</v>
      </c>
      <c r="K114" s="10" t="s">
        <v>701</v>
      </c>
      <c r="L114" s="69">
        <f t="shared" si="5"/>
        <v>0.99</v>
      </c>
      <c r="M114" s="69">
        <v>0.83360000000000001</v>
      </c>
      <c r="N114" s="70">
        <v>0.3</v>
      </c>
      <c r="O114" s="22">
        <f t="shared" si="6"/>
        <v>6290962</v>
      </c>
      <c r="P114" s="22">
        <f t="shared" si="7"/>
        <v>20969873</v>
      </c>
      <c r="Q114" s="25">
        <f t="shared" si="8"/>
        <v>14678911</v>
      </c>
    </row>
    <row r="115" spans="1:18" customFormat="1" hidden="1">
      <c r="A115" s="10">
        <f t="shared" si="9"/>
        <v>113</v>
      </c>
      <c r="B115" s="8" t="s">
        <v>410</v>
      </c>
      <c r="C115" s="2" t="s">
        <v>234</v>
      </c>
      <c r="D115" s="3" t="s">
        <v>235</v>
      </c>
      <c r="E115" s="10">
        <v>6000</v>
      </c>
      <c r="F115" s="64">
        <v>45689</v>
      </c>
      <c r="G115" s="64">
        <v>45688</v>
      </c>
      <c r="H115" s="10">
        <v>1</v>
      </c>
      <c r="I115" s="22">
        <v>38067700</v>
      </c>
      <c r="J115" s="67">
        <v>0.93</v>
      </c>
      <c r="K115" s="10" t="s">
        <v>701</v>
      </c>
      <c r="L115" s="69">
        <f t="shared" si="5"/>
        <v>0.99</v>
      </c>
      <c r="M115" s="69">
        <v>0.98119999999999996</v>
      </c>
      <c r="N115" s="70">
        <v>0.15</v>
      </c>
      <c r="O115" s="22">
        <f t="shared" si="6"/>
        <v>5310444</v>
      </c>
      <c r="P115" s="22">
        <f t="shared" si="7"/>
        <v>35402961</v>
      </c>
      <c r="Q115" s="25">
        <f t="shared" si="8"/>
        <v>30092517</v>
      </c>
    </row>
    <row r="116" spans="1:18" customFormat="1" hidden="1">
      <c r="A116" s="10">
        <f t="shared" si="9"/>
        <v>114</v>
      </c>
      <c r="B116" s="8" t="s">
        <v>410</v>
      </c>
      <c r="C116" s="2" t="s">
        <v>236</v>
      </c>
      <c r="D116" s="3" t="s">
        <v>237</v>
      </c>
      <c r="E116" s="10">
        <v>6000</v>
      </c>
      <c r="F116" s="64">
        <v>45689</v>
      </c>
      <c r="G116" s="64">
        <v>45688</v>
      </c>
      <c r="H116" s="10">
        <v>1</v>
      </c>
      <c r="I116" s="22">
        <v>38067700</v>
      </c>
      <c r="J116" s="67">
        <v>0.93</v>
      </c>
      <c r="K116" s="10" t="s">
        <v>704</v>
      </c>
      <c r="L116" s="69">
        <f t="shared" si="5"/>
        <v>0.99399999999999999</v>
      </c>
      <c r="M116" s="69">
        <v>0.99829999999999997</v>
      </c>
      <c r="N116" s="70">
        <v>0</v>
      </c>
      <c r="O116" s="22">
        <f t="shared" si="6"/>
        <v>0</v>
      </c>
      <c r="P116" s="22">
        <f t="shared" si="7"/>
        <v>35402961</v>
      </c>
      <c r="Q116" s="25">
        <f t="shared" si="8"/>
        <v>35402961</v>
      </c>
    </row>
    <row r="117" spans="1:18" customFormat="1" hidden="1">
      <c r="A117" s="10">
        <f t="shared" si="9"/>
        <v>115</v>
      </c>
      <c r="B117" s="8" t="s">
        <v>410</v>
      </c>
      <c r="C117" s="2" t="s">
        <v>238</v>
      </c>
      <c r="D117" s="3" t="s">
        <v>239</v>
      </c>
      <c r="E117" s="10">
        <v>3000</v>
      </c>
      <c r="F117" s="64">
        <v>45689</v>
      </c>
      <c r="G117" s="64">
        <v>45716</v>
      </c>
      <c r="H117" s="10">
        <v>1</v>
      </c>
      <c r="I117" s="22">
        <v>22548250</v>
      </c>
      <c r="J117" s="67">
        <v>0.93</v>
      </c>
      <c r="K117" s="10" t="s">
        <v>702</v>
      </c>
      <c r="L117" s="69">
        <f t="shared" si="5"/>
        <v>0.97499999999999998</v>
      </c>
      <c r="M117" s="69">
        <v>1</v>
      </c>
      <c r="N117" s="70">
        <v>0</v>
      </c>
      <c r="O117" s="22">
        <f t="shared" si="6"/>
        <v>0</v>
      </c>
      <c r="P117" s="22">
        <f t="shared" si="7"/>
        <v>20969873</v>
      </c>
      <c r="Q117" s="25">
        <f t="shared" si="8"/>
        <v>20969873</v>
      </c>
    </row>
    <row r="118" spans="1:18" customFormat="1" hidden="1">
      <c r="A118" s="10">
        <f t="shared" si="9"/>
        <v>116</v>
      </c>
      <c r="B118" s="8" t="s">
        <v>410</v>
      </c>
      <c r="C118" s="2" t="s">
        <v>240</v>
      </c>
      <c r="D118" s="3" t="s">
        <v>241</v>
      </c>
      <c r="E118" s="10">
        <v>6000</v>
      </c>
      <c r="F118" s="64">
        <v>45689</v>
      </c>
      <c r="G118" s="64">
        <v>45688</v>
      </c>
      <c r="H118" s="10">
        <v>1</v>
      </c>
      <c r="I118" s="22">
        <v>38067700</v>
      </c>
      <c r="J118" s="67">
        <v>0.93</v>
      </c>
      <c r="K118" s="10" t="s">
        <v>704</v>
      </c>
      <c r="L118" s="69">
        <f t="shared" si="5"/>
        <v>0.99399999999999999</v>
      </c>
      <c r="M118" s="69">
        <v>0.98329999999999995</v>
      </c>
      <c r="N118" s="70">
        <v>0.15</v>
      </c>
      <c r="O118" s="22">
        <f t="shared" si="6"/>
        <v>5310444</v>
      </c>
      <c r="P118" s="22">
        <f t="shared" si="7"/>
        <v>35402961</v>
      </c>
      <c r="Q118" s="25">
        <f t="shared" si="8"/>
        <v>30092517</v>
      </c>
    </row>
    <row r="119" spans="1:18" customFormat="1" hidden="1">
      <c r="A119" s="10">
        <f t="shared" si="9"/>
        <v>117</v>
      </c>
      <c r="B119" s="8" t="s">
        <v>410</v>
      </c>
      <c r="C119" s="2" t="s">
        <v>242</v>
      </c>
      <c r="D119" s="3" t="s">
        <v>243</v>
      </c>
      <c r="E119" s="10">
        <v>7500</v>
      </c>
      <c r="F119" s="64">
        <v>45689</v>
      </c>
      <c r="G119" s="64">
        <v>45688</v>
      </c>
      <c r="H119" s="10">
        <v>1</v>
      </c>
      <c r="I119" s="22">
        <v>56601550</v>
      </c>
      <c r="J119" s="67">
        <v>0.93</v>
      </c>
      <c r="K119" s="10" t="s">
        <v>701</v>
      </c>
      <c r="L119" s="69">
        <f t="shared" si="5"/>
        <v>0.99</v>
      </c>
      <c r="M119" s="69">
        <v>0.96709999999999996</v>
      </c>
      <c r="N119" s="70">
        <v>0.25</v>
      </c>
      <c r="O119" s="22">
        <f t="shared" si="6"/>
        <v>13159860</v>
      </c>
      <c r="P119" s="22">
        <f t="shared" si="7"/>
        <v>52639442</v>
      </c>
      <c r="Q119" s="25">
        <f t="shared" si="8"/>
        <v>39479582</v>
      </c>
    </row>
    <row r="120" spans="1:18" customFormat="1" hidden="1">
      <c r="A120" s="10">
        <f t="shared" si="9"/>
        <v>118</v>
      </c>
      <c r="B120" s="8" t="s">
        <v>410</v>
      </c>
      <c r="C120" s="2" t="s">
        <v>244</v>
      </c>
      <c r="D120" s="3" t="s">
        <v>245</v>
      </c>
      <c r="E120" s="10">
        <v>4500</v>
      </c>
      <c r="F120" s="64">
        <v>45689</v>
      </c>
      <c r="G120" s="64">
        <v>45716</v>
      </c>
      <c r="H120" s="10">
        <v>1</v>
      </c>
      <c r="I120" s="22">
        <v>31167550</v>
      </c>
      <c r="J120" s="67">
        <v>0.93</v>
      </c>
      <c r="K120" s="10" t="s">
        <v>702</v>
      </c>
      <c r="L120" s="69">
        <f t="shared" si="5"/>
        <v>0.97499999999999998</v>
      </c>
      <c r="M120" s="69">
        <v>0.45850000000000002</v>
      </c>
      <c r="N120" s="70">
        <v>0.3</v>
      </c>
      <c r="O120" s="22">
        <f t="shared" si="6"/>
        <v>8695746</v>
      </c>
      <c r="P120" s="22">
        <f t="shared" si="7"/>
        <v>28985822</v>
      </c>
      <c r="Q120" s="25">
        <f t="shared" si="8"/>
        <v>20290076</v>
      </c>
    </row>
    <row r="121" spans="1:18" customFormat="1" hidden="1">
      <c r="A121" s="10">
        <f t="shared" si="9"/>
        <v>119</v>
      </c>
      <c r="B121" s="8" t="s">
        <v>410</v>
      </c>
      <c r="C121" s="2" t="s">
        <v>246</v>
      </c>
      <c r="D121" s="3" t="s">
        <v>247</v>
      </c>
      <c r="E121" s="10">
        <v>6000</v>
      </c>
      <c r="F121" s="64">
        <v>45689</v>
      </c>
      <c r="G121" s="64">
        <v>45716</v>
      </c>
      <c r="H121" s="10">
        <v>1</v>
      </c>
      <c r="I121" s="22">
        <v>38067700</v>
      </c>
      <c r="J121" s="67">
        <v>0.93</v>
      </c>
      <c r="K121" s="10" t="s">
        <v>703</v>
      </c>
      <c r="L121" s="69">
        <f t="shared" si="5"/>
        <v>0.97499999999999998</v>
      </c>
      <c r="M121" s="69">
        <v>0.78410000000000002</v>
      </c>
      <c r="N121" s="70">
        <v>0.3</v>
      </c>
      <c r="O121" s="22">
        <f t="shared" si="6"/>
        <v>10620888</v>
      </c>
      <c r="P121" s="22">
        <f t="shared" si="7"/>
        <v>35402961</v>
      </c>
      <c r="Q121" s="25">
        <f t="shared" si="8"/>
        <v>24782073</v>
      </c>
    </row>
    <row r="122" spans="1:18" customFormat="1" hidden="1">
      <c r="A122" s="10">
        <f t="shared" si="9"/>
        <v>120</v>
      </c>
      <c r="B122" s="8" t="s">
        <v>410</v>
      </c>
      <c r="C122" s="2" t="s">
        <v>248</v>
      </c>
      <c r="D122" s="3" t="s">
        <v>249</v>
      </c>
      <c r="E122" s="10">
        <v>6000</v>
      </c>
      <c r="F122" s="64">
        <v>45689</v>
      </c>
      <c r="G122" s="64">
        <v>45688</v>
      </c>
      <c r="H122" s="10">
        <v>1</v>
      </c>
      <c r="I122" s="22">
        <v>38067700</v>
      </c>
      <c r="J122" s="67">
        <v>0.93</v>
      </c>
      <c r="K122" s="10" t="s">
        <v>701</v>
      </c>
      <c r="L122" s="69">
        <f t="shared" si="5"/>
        <v>0.99</v>
      </c>
      <c r="M122" s="69">
        <v>0.86719999999999997</v>
      </c>
      <c r="N122" s="70">
        <v>0.3</v>
      </c>
      <c r="O122" s="22">
        <f t="shared" si="6"/>
        <v>10620888</v>
      </c>
      <c r="P122" s="22">
        <f t="shared" si="7"/>
        <v>35402961</v>
      </c>
      <c r="Q122" s="25">
        <f t="shared" si="8"/>
        <v>24782073</v>
      </c>
      <c r="R122" s="18">
        <v>45754</v>
      </c>
    </row>
    <row r="123" spans="1:18" customFormat="1" hidden="1">
      <c r="A123" s="10">
        <f t="shared" si="9"/>
        <v>121</v>
      </c>
      <c r="B123" s="8" t="s">
        <v>410</v>
      </c>
      <c r="C123" s="2" t="s">
        <v>250</v>
      </c>
      <c r="D123" s="3" t="s">
        <v>251</v>
      </c>
      <c r="E123" s="10">
        <v>4500</v>
      </c>
      <c r="F123" s="64">
        <v>45689</v>
      </c>
      <c r="G123" s="64">
        <v>45716</v>
      </c>
      <c r="H123" s="10">
        <v>1</v>
      </c>
      <c r="I123" s="22">
        <v>31167550</v>
      </c>
      <c r="J123" s="67">
        <v>0.93</v>
      </c>
      <c r="K123" s="10" t="s">
        <v>702</v>
      </c>
      <c r="L123" s="69">
        <f t="shared" si="5"/>
        <v>0.97499999999999998</v>
      </c>
      <c r="M123" s="69">
        <v>0.70550000000000002</v>
      </c>
      <c r="N123" s="70">
        <v>0.3</v>
      </c>
      <c r="O123" s="22">
        <f t="shared" si="6"/>
        <v>8695746</v>
      </c>
      <c r="P123" s="22">
        <f t="shared" si="7"/>
        <v>28985822</v>
      </c>
      <c r="Q123" s="25">
        <f t="shared" si="8"/>
        <v>20290076</v>
      </c>
    </row>
    <row r="124" spans="1:18" customFormat="1" hidden="1">
      <c r="A124" s="10">
        <f t="shared" si="9"/>
        <v>122</v>
      </c>
      <c r="B124" s="8" t="s">
        <v>410</v>
      </c>
      <c r="C124" s="2" t="s">
        <v>252</v>
      </c>
      <c r="D124" s="3" t="s">
        <v>253</v>
      </c>
      <c r="E124" s="10">
        <v>7500</v>
      </c>
      <c r="F124" s="64">
        <v>45689</v>
      </c>
      <c r="G124" s="64">
        <v>45716</v>
      </c>
      <c r="H124" s="10">
        <v>1</v>
      </c>
      <c r="I124" s="22">
        <v>56601550</v>
      </c>
      <c r="J124" s="67">
        <v>0.93</v>
      </c>
      <c r="K124" s="10" t="s">
        <v>702</v>
      </c>
      <c r="L124" s="69">
        <f t="shared" si="5"/>
        <v>0.97499999999999998</v>
      </c>
      <c r="M124" s="69">
        <v>0.30520000000000003</v>
      </c>
      <c r="N124" s="70">
        <v>0.3</v>
      </c>
      <c r="O124" s="22">
        <f t="shared" si="6"/>
        <v>15791832</v>
      </c>
      <c r="P124" s="22">
        <f t="shared" si="7"/>
        <v>52639442</v>
      </c>
      <c r="Q124" s="25">
        <f t="shared" si="8"/>
        <v>36847610</v>
      </c>
    </row>
    <row r="125" spans="1:18" customFormat="1" hidden="1">
      <c r="A125" s="10">
        <f t="shared" si="9"/>
        <v>123</v>
      </c>
      <c r="B125" s="8" t="s">
        <v>410</v>
      </c>
      <c r="C125" s="2" t="s">
        <v>254</v>
      </c>
      <c r="D125" s="3" t="s">
        <v>255</v>
      </c>
      <c r="E125" s="10">
        <v>3000</v>
      </c>
      <c r="F125" s="64">
        <v>45689</v>
      </c>
      <c r="G125" s="64">
        <v>45716</v>
      </c>
      <c r="H125" s="10">
        <v>1</v>
      </c>
      <c r="I125" s="22">
        <v>22548250</v>
      </c>
      <c r="J125" s="67">
        <v>0.93</v>
      </c>
      <c r="K125" s="10" t="s">
        <v>702</v>
      </c>
      <c r="L125" s="69">
        <f t="shared" si="5"/>
        <v>0.97499999999999998</v>
      </c>
      <c r="M125" s="69">
        <v>0.36659999999999998</v>
      </c>
      <c r="N125" s="70">
        <v>0.3</v>
      </c>
      <c r="O125" s="22">
        <f t="shared" si="6"/>
        <v>6290962</v>
      </c>
      <c r="P125" s="22">
        <f t="shared" si="7"/>
        <v>20969873</v>
      </c>
      <c r="Q125" s="25">
        <f t="shared" si="8"/>
        <v>14678911</v>
      </c>
    </row>
    <row r="126" spans="1:18" customFormat="1" hidden="1">
      <c r="A126" s="10">
        <f t="shared" si="9"/>
        <v>124</v>
      </c>
      <c r="B126" s="8" t="s">
        <v>410</v>
      </c>
      <c r="C126" s="2" t="s">
        <v>256</v>
      </c>
      <c r="D126" s="3" t="s">
        <v>257</v>
      </c>
      <c r="E126" s="10">
        <v>4500</v>
      </c>
      <c r="F126" s="64">
        <v>45689</v>
      </c>
      <c r="G126" s="64">
        <v>45716</v>
      </c>
      <c r="H126" s="10">
        <v>1</v>
      </c>
      <c r="I126" s="22">
        <v>31167550</v>
      </c>
      <c r="J126" s="67">
        <v>0.93</v>
      </c>
      <c r="K126" s="10" t="s">
        <v>702</v>
      </c>
      <c r="L126" s="69">
        <f t="shared" si="5"/>
        <v>0.97499999999999998</v>
      </c>
      <c r="M126" s="69">
        <v>0.85529999999999995</v>
      </c>
      <c r="N126" s="70">
        <v>0.3</v>
      </c>
      <c r="O126" s="22">
        <f t="shared" si="6"/>
        <v>8695746</v>
      </c>
      <c r="P126" s="22">
        <f t="shared" si="7"/>
        <v>28985822</v>
      </c>
      <c r="Q126" s="25">
        <f t="shared" si="8"/>
        <v>20290076</v>
      </c>
    </row>
    <row r="127" spans="1:18" customFormat="1" hidden="1">
      <c r="A127" s="10">
        <f t="shared" si="9"/>
        <v>125</v>
      </c>
      <c r="B127" s="8" t="s">
        <v>410</v>
      </c>
      <c r="C127" s="2" t="s">
        <v>258</v>
      </c>
      <c r="D127" s="3" t="s">
        <v>259</v>
      </c>
      <c r="E127" s="10">
        <v>3000</v>
      </c>
      <c r="F127" s="64">
        <v>45689</v>
      </c>
      <c r="G127" s="64">
        <v>45716</v>
      </c>
      <c r="H127" s="10">
        <v>1</v>
      </c>
      <c r="I127" s="22">
        <v>22548250</v>
      </c>
      <c r="J127" s="67">
        <v>0.93</v>
      </c>
      <c r="K127" s="10" t="s">
        <v>702</v>
      </c>
      <c r="L127" s="69">
        <f t="shared" si="5"/>
        <v>0.97499999999999998</v>
      </c>
      <c r="M127" s="69">
        <v>0.87350000000000005</v>
      </c>
      <c r="N127" s="70">
        <v>0.3</v>
      </c>
      <c r="O127" s="22">
        <f t="shared" si="6"/>
        <v>6290962</v>
      </c>
      <c r="P127" s="22">
        <f t="shared" si="7"/>
        <v>20969873</v>
      </c>
      <c r="Q127" s="25">
        <f t="shared" si="8"/>
        <v>14678911</v>
      </c>
    </row>
    <row r="128" spans="1:18" customFormat="1" ht="28.8" hidden="1">
      <c r="A128" s="10">
        <f t="shared" si="9"/>
        <v>126</v>
      </c>
      <c r="B128" s="8" t="s">
        <v>410</v>
      </c>
      <c r="C128" s="2" t="s">
        <v>260</v>
      </c>
      <c r="D128" s="3" t="s">
        <v>261</v>
      </c>
      <c r="E128" s="10">
        <v>3000</v>
      </c>
      <c r="F128" s="64">
        <v>45689</v>
      </c>
      <c r="G128" s="64">
        <v>45716</v>
      </c>
      <c r="H128" s="10">
        <v>1</v>
      </c>
      <c r="I128" s="22">
        <v>22548250</v>
      </c>
      <c r="J128" s="67">
        <v>0.93</v>
      </c>
      <c r="K128" s="10" t="s">
        <v>702</v>
      </c>
      <c r="L128" s="69">
        <f t="shared" si="5"/>
        <v>0.97499999999999998</v>
      </c>
      <c r="M128" s="69">
        <v>0.87260000000000004</v>
      </c>
      <c r="N128" s="70">
        <v>0.3</v>
      </c>
      <c r="O128" s="22">
        <f t="shared" si="6"/>
        <v>6290962</v>
      </c>
      <c r="P128" s="22">
        <f t="shared" si="7"/>
        <v>20969873</v>
      </c>
      <c r="Q128" s="25">
        <f t="shared" si="8"/>
        <v>14678911</v>
      </c>
    </row>
    <row r="129" spans="1:18" customFormat="1" ht="28.8" hidden="1">
      <c r="A129" s="10">
        <f t="shared" si="9"/>
        <v>127</v>
      </c>
      <c r="B129" s="8" t="s">
        <v>410</v>
      </c>
      <c r="C129" s="2" t="s">
        <v>262</v>
      </c>
      <c r="D129" s="3" t="s">
        <v>263</v>
      </c>
      <c r="E129" s="10">
        <v>3000</v>
      </c>
      <c r="F129" s="64">
        <v>45689</v>
      </c>
      <c r="G129" s="64">
        <v>45716</v>
      </c>
      <c r="H129" s="10">
        <v>1</v>
      </c>
      <c r="I129" s="22">
        <v>22548250</v>
      </c>
      <c r="J129" s="67">
        <v>0.93</v>
      </c>
      <c r="K129" s="10" t="s">
        <v>702</v>
      </c>
      <c r="L129" s="69">
        <f t="shared" si="5"/>
        <v>0.97499999999999998</v>
      </c>
      <c r="M129" s="69">
        <v>0.61560000000000004</v>
      </c>
      <c r="N129" s="70">
        <v>0.3</v>
      </c>
      <c r="O129" s="22">
        <f t="shared" si="6"/>
        <v>6290962</v>
      </c>
      <c r="P129" s="22">
        <f t="shared" si="7"/>
        <v>20969873</v>
      </c>
      <c r="Q129" s="25">
        <f t="shared" si="8"/>
        <v>14678911</v>
      </c>
    </row>
    <row r="130" spans="1:18" customFormat="1" hidden="1">
      <c r="A130" s="10">
        <f t="shared" si="9"/>
        <v>128</v>
      </c>
      <c r="B130" s="5" t="s">
        <v>411</v>
      </c>
      <c r="C130" s="5" t="s">
        <v>264</v>
      </c>
      <c r="D130" s="6" t="s">
        <v>265</v>
      </c>
      <c r="E130" s="10">
        <v>3000</v>
      </c>
      <c r="F130" s="64">
        <v>45689</v>
      </c>
      <c r="G130" s="64">
        <v>45716</v>
      </c>
      <c r="H130" s="10">
        <v>1</v>
      </c>
      <c r="I130" s="22">
        <v>22548250</v>
      </c>
      <c r="J130" s="67">
        <v>0.93</v>
      </c>
      <c r="K130" s="10" t="s">
        <v>702</v>
      </c>
      <c r="L130" s="69">
        <f t="shared" si="5"/>
        <v>0.97499999999999998</v>
      </c>
      <c r="M130" s="69">
        <v>0.52249999999999996</v>
      </c>
      <c r="N130" s="70">
        <v>0.3</v>
      </c>
      <c r="O130" s="22">
        <f t="shared" si="6"/>
        <v>6290962</v>
      </c>
      <c r="P130" s="22">
        <f t="shared" si="7"/>
        <v>20969873</v>
      </c>
      <c r="Q130" s="25">
        <f t="shared" si="8"/>
        <v>14678911</v>
      </c>
    </row>
    <row r="131" spans="1:18" customFormat="1" hidden="1">
      <c r="A131" s="10">
        <f t="shared" si="9"/>
        <v>129</v>
      </c>
      <c r="B131" s="5" t="s">
        <v>411</v>
      </c>
      <c r="C131" s="5" t="s">
        <v>266</v>
      </c>
      <c r="D131" s="6" t="s">
        <v>267</v>
      </c>
      <c r="E131" s="10">
        <v>7500</v>
      </c>
      <c r="F131" s="64">
        <v>45689</v>
      </c>
      <c r="G131" s="64">
        <v>45716</v>
      </c>
      <c r="H131" s="10">
        <v>1</v>
      </c>
      <c r="I131" s="22">
        <v>56601550</v>
      </c>
      <c r="J131" s="67">
        <v>0.93</v>
      </c>
      <c r="K131" s="10" t="s">
        <v>702</v>
      </c>
      <c r="L131" s="69">
        <f t="shared" si="5"/>
        <v>0.97499999999999998</v>
      </c>
      <c r="M131" s="69">
        <v>0.81040000000000001</v>
      </c>
      <c r="N131" s="70">
        <v>0.3</v>
      </c>
      <c r="O131" s="22">
        <f t="shared" si="6"/>
        <v>15791832</v>
      </c>
      <c r="P131" s="22">
        <f t="shared" si="7"/>
        <v>52639442</v>
      </c>
      <c r="Q131" s="25">
        <f t="shared" si="8"/>
        <v>36847610</v>
      </c>
    </row>
    <row r="132" spans="1:18" customFormat="1" hidden="1">
      <c r="A132" s="10">
        <f t="shared" si="9"/>
        <v>130</v>
      </c>
      <c r="B132" s="5" t="s">
        <v>411</v>
      </c>
      <c r="C132" s="5" t="s">
        <v>268</v>
      </c>
      <c r="D132" s="6" t="s">
        <v>269</v>
      </c>
      <c r="E132" s="10">
        <v>4500</v>
      </c>
      <c r="F132" s="64">
        <v>45689</v>
      </c>
      <c r="G132" s="64">
        <v>45688</v>
      </c>
      <c r="H132" s="10">
        <v>1</v>
      </c>
      <c r="I132" s="22">
        <v>31167550</v>
      </c>
      <c r="J132" s="67">
        <v>0.93</v>
      </c>
      <c r="K132" s="10" t="s">
        <v>701</v>
      </c>
      <c r="L132" s="69">
        <f t="shared" ref="L132:L195" si="10">IF(K132="Diamond",0.994,IF(K132="Platinum",0.994,IF(K132="Gold",0.99,IF(K132="Silver",0.975,IF(K132="Bronze",0.975)))))</f>
        <v>0.99</v>
      </c>
      <c r="M132" s="69">
        <v>0.70069999999999999</v>
      </c>
      <c r="N132" s="70">
        <v>0.3</v>
      </c>
      <c r="O132" s="22">
        <f t="shared" ref="O132:O195" si="11">ROUND((H132*I132*J132)*N132,0)</f>
        <v>8695746</v>
      </c>
      <c r="P132" s="22">
        <f t="shared" ref="P132:P195" si="12">ROUND(H132*I132*J132,0)</f>
        <v>28985822</v>
      </c>
      <c r="Q132" s="25">
        <f t="shared" ref="Q132:Q195" si="13">P132-O132</f>
        <v>20290076</v>
      </c>
    </row>
    <row r="133" spans="1:18" customFormat="1" hidden="1">
      <c r="A133" s="10">
        <f t="shared" ref="A133:A196" si="14">A132+1</f>
        <v>131</v>
      </c>
      <c r="B133" s="5" t="s">
        <v>411</v>
      </c>
      <c r="C133" s="5" t="s">
        <v>270</v>
      </c>
      <c r="D133" s="6" t="s">
        <v>271</v>
      </c>
      <c r="E133" s="10">
        <v>6000</v>
      </c>
      <c r="F133" s="64">
        <v>45689</v>
      </c>
      <c r="G133" s="64">
        <v>45688</v>
      </c>
      <c r="H133" s="10">
        <v>1</v>
      </c>
      <c r="I133" s="22">
        <v>38067700</v>
      </c>
      <c r="J133" s="67">
        <v>0.93</v>
      </c>
      <c r="K133" s="10" t="s">
        <v>704</v>
      </c>
      <c r="L133" s="69">
        <f t="shared" si="10"/>
        <v>0.99399999999999999</v>
      </c>
      <c r="M133" s="69">
        <v>0.72550000000000003</v>
      </c>
      <c r="N133" s="70">
        <v>0.3</v>
      </c>
      <c r="O133" s="22">
        <f t="shared" si="11"/>
        <v>10620888</v>
      </c>
      <c r="P133" s="22">
        <f t="shared" si="12"/>
        <v>35402961</v>
      </c>
      <c r="Q133" s="25">
        <f t="shared" si="13"/>
        <v>24782073</v>
      </c>
    </row>
    <row r="134" spans="1:18" customFormat="1" hidden="1">
      <c r="A134" s="10">
        <f t="shared" si="14"/>
        <v>132</v>
      </c>
      <c r="B134" s="5" t="s">
        <v>411</v>
      </c>
      <c r="C134" s="5" t="s">
        <v>272</v>
      </c>
      <c r="D134" s="6" t="s">
        <v>273</v>
      </c>
      <c r="E134" s="10">
        <v>3000</v>
      </c>
      <c r="F134" s="64">
        <v>45689</v>
      </c>
      <c r="G134" s="64">
        <v>45716</v>
      </c>
      <c r="H134" s="10">
        <v>1</v>
      </c>
      <c r="I134" s="22">
        <v>22548250</v>
      </c>
      <c r="J134" s="67">
        <v>0.93</v>
      </c>
      <c r="K134" s="10" t="s">
        <v>702</v>
      </c>
      <c r="L134" s="69">
        <f t="shared" si="10"/>
        <v>0.97499999999999998</v>
      </c>
      <c r="M134" s="69">
        <v>0.4073</v>
      </c>
      <c r="N134" s="70">
        <v>0.3</v>
      </c>
      <c r="O134" s="22">
        <f t="shared" si="11"/>
        <v>6290962</v>
      </c>
      <c r="P134" s="22">
        <f t="shared" si="12"/>
        <v>20969873</v>
      </c>
      <c r="Q134" s="25">
        <f t="shared" si="13"/>
        <v>14678911</v>
      </c>
      <c r="R134" s="18">
        <v>45716</v>
      </c>
    </row>
    <row r="135" spans="1:18" customFormat="1" hidden="1">
      <c r="A135" s="10">
        <f t="shared" si="14"/>
        <v>133</v>
      </c>
      <c r="B135" s="5" t="s">
        <v>411</v>
      </c>
      <c r="C135" s="5" t="s">
        <v>274</v>
      </c>
      <c r="D135" s="6" t="s">
        <v>275</v>
      </c>
      <c r="E135" s="10">
        <v>1500</v>
      </c>
      <c r="F135" s="64">
        <v>45689</v>
      </c>
      <c r="G135" s="64">
        <v>45688</v>
      </c>
      <c r="H135" s="10">
        <v>1</v>
      </c>
      <c r="I135" s="22">
        <v>11774125</v>
      </c>
      <c r="J135" s="67">
        <v>0.93</v>
      </c>
      <c r="K135" s="10" t="s">
        <v>701</v>
      </c>
      <c r="L135" s="69">
        <f t="shared" si="10"/>
        <v>0.99</v>
      </c>
      <c r="M135" s="69">
        <v>0.44400000000000001</v>
      </c>
      <c r="N135" s="70">
        <v>0.3</v>
      </c>
      <c r="O135" s="22">
        <f t="shared" si="11"/>
        <v>3284981</v>
      </c>
      <c r="P135" s="22">
        <f t="shared" si="12"/>
        <v>10949936</v>
      </c>
      <c r="Q135" s="25">
        <f t="shared" si="13"/>
        <v>7664955</v>
      </c>
    </row>
    <row r="136" spans="1:18" customFormat="1" hidden="1">
      <c r="A136" s="10">
        <f t="shared" si="14"/>
        <v>134</v>
      </c>
      <c r="B136" s="5" t="s">
        <v>411</v>
      </c>
      <c r="C136" s="5" t="s">
        <v>276</v>
      </c>
      <c r="D136" s="6" t="s">
        <v>277</v>
      </c>
      <c r="E136" s="10">
        <v>3000</v>
      </c>
      <c r="F136" s="64">
        <v>45689</v>
      </c>
      <c r="G136" s="64">
        <v>45716</v>
      </c>
      <c r="H136" s="10">
        <v>1</v>
      </c>
      <c r="I136" s="22">
        <v>22548250</v>
      </c>
      <c r="J136" s="67">
        <v>0.93</v>
      </c>
      <c r="K136" s="10" t="s">
        <v>703</v>
      </c>
      <c r="L136" s="69">
        <f t="shared" si="10"/>
        <v>0.97499999999999998</v>
      </c>
      <c r="M136" s="69">
        <v>0.67379999999999995</v>
      </c>
      <c r="N136" s="70">
        <v>0.3</v>
      </c>
      <c r="O136" s="22">
        <f t="shared" si="11"/>
        <v>6290962</v>
      </c>
      <c r="P136" s="22">
        <f t="shared" si="12"/>
        <v>20969873</v>
      </c>
      <c r="Q136" s="25">
        <f t="shared" si="13"/>
        <v>14678911</v>
      </c>
    </row>
    <row r="137" spans="1:18" customFormat="1" hidden="1">
      <c r="A137" s="10">
        <f t="shared" si="14"/>
        <v>135</v>
      </c>
      <c r="B137" s="5" t="s">
        <v>411</v>
      </c>
      <c r="C137" s="5" t="s">
        <v>278</v>
      </c>
      <c r="D137" s="6" t="s">
        <v>279</v>
      </c>
      <c r="E137" s="10">
        <v>1500</v>
      </c>
      <c r="F137" s="64">
        <v>45689</v>
      </c>
      <c r="G137" s="64">
        <v>45716</v>
      </c>
      <c r="H137" s="10">
        <v>1</v>
      </c>
      <c r="I137" s="22">
        <v>11774125</v>
      </c>
      <c r="J137" s="67">
        <v>0.93</v>
      </c>
      <c r="K137" s="10" t="s">
        <v>702</v>
      </c>
      <c r="L137" s="69">
        <f t="shared" si="10"/>
        <v>0.97499999999999998</v>
      </c>
      <c r="M137" s="69">
        <v>0.44090000000000001</v>
      </c>
      <c r="N137" s="70">
        <v>0.3</v>
      </c>
      <c r="O137" s="22">
        <f t="shared" si="11"/>
        <v>3284981</v>
      </c>
      <c r="P137" s="22">
        <f t="shared" si="12"/>
        <v>10949936</v>
      </c>
      <c r="Q137" s="25">
        <f t="shared" si="13"/>
        <v>7664955</v>
      </c>
    </row>
    <row r="138" spans="1:18" customFormat="1" hidden="1">
      <c r="A138" s="10">
        <f t="shared" si="14"/>
        <v>136</v>
      </c>
      <c r="B138" s="5" t="s">
        <v>411</v>
      </c>
      <c r="C138" s="5" t="s">
        <v>280</v>
      </c>
      <c r="D138" s="6" t="s">
        <v>281</v>
      </c>
      <c r="E138" s="10">
        <v>3000</v>
      </c>
      <c r="F138" s="64">
        <v>45689</v>
      </c>
      <c r="G138" s="64">
        <v>45688</v>
      </c>
      <c r="H138" s="10">
        <v>1</v>
      </c>
      <c r="I138" s="22">
        <v>22548250</v>
      </c>
      <c r="J138" s="67">
        <v>0.93</v>
      </c>
      <c r="K138" s="10" t="s">
        <v>701</v>
      </c>
      <c r="L138" s="69">
        <f t="shared" si="10"/>
        <v>0.99</v>
      </c>
      <c r="M138" s="69">
        <v>0.84399999999999997</v>
      </c>
      <c r="N138" s="70">
        <v>0.3</v>
      </c>
      <c r="O138" s="22">
        <f t="shared" si="11"/>
        <v>6290962</v>
      </c>
      <c r="P138" s="22">
        <f t="shared" si="12"/>
        <v>20969873</v>
      </c>
      <c r="Q138" s="25">
        <f t="shared" si="13"/>
        <v>14678911</v>
      </c>
      <c r="R138" s="18">
        <v>45716</v>
      </c>
    </row>
    <row r="139" spans="1:18" customFormat="1" hidden="1">
      <c r="A139" s="10">
        <f t="shared" si="14"/>
        <v>137</v>
      </c>
      <c r="B139" s="5" t="s">
        <v>411</v>
      </c>
      <c r="C139" s="5" t="s">
        <v>282</v>
      </c>
      <c r="D139" s="6" t="s">
        <v>283</v>
      </c>
      <c r="E139" s="10">
        <v>3000</v>
      </c>
      <c r="F139" s="64">
        <v>45689</v>
      </c>
      <c r="G139" s="64">
        <v>45688</v>
      </c>
      <c r="H139" s="10">
        <v>1</v>
      </c>
      <c r="I139" s="22">
        <v>22548250</v>
      </c>
      <c r="J139" s="67">
        <v>0.93</v>
      </c>
      <c r="K139" s="10" t="s">
        <v>701</v>
      </c>
      <c r="L139" s="69">
        <f t="shared" si="10"/>
        <v>0.99</v>
      </c>
      <c r="M139" s="69">
        <v>0.49609999999999999</v>
      </c>
      <c r="N139" s="70">
        <v>0.3</v>
      </c>
      <c r="O139" s="22">
        <f t="shared" si="11"/>
        <v>6290962</v>
      </c>
      <c r="P139" s="22">
        <f t="shared" si="12"/>
        <v>20969873</v>
      </c>
      <c r="Q139" s="25">
        <f t="shared" si="13"/>
        <v>14678911</v>
      </c>
    </row>
    <row r="140" spans="1:18" customFormat="1" hidden="1">
      <c r="A140" s="10">
        <f t="shared" si="14"/>
        <v>138</v>
      </c>
      <c r="B140" s="5" t="s">
        <v>411</v>
      </c>
      <c r="C140" s="5" t="s">
        <v>284</v>
      </c>
      <c r="D140" s="6" t="s">
        <v>285</v>
      </c>
      <c r="E140" s="10">
        <v>3000</v>
      </c>
      <c r="F140" s="64">
        <v>45689</v>
      </c>
      <c r="G140" s="64">
        <v>45688</v>
      </c>
      <c r="H140" s="10">
        <v>1</v>
      </c>
      <c r="I140" s="22">
        <v>22548250</v>
      </c>
      <c r="J140" s="67">
        <v>0.93</v>
      </c>
      <c r="K140" s="10" t="s">
        <v>701</v>
      </c>
      <c r="L140" s="69">
        <f t="shared" si="10"/>
        <v>0.99</v>
      </c>
      <c r="M140" s="69">
        <v>0.91720000000000002</v>
      </c>
      <c r="N140" s="70">
        <v>0.3</v>
      </c>
      <c r="O140" s="22">
        <f t="shared" si="11"/>
        <v>6290962</v>
      </c>
      <c r="P140" s="22">
        <f t="shared" si="12"/>
        <v>20969873</v>
      </c>
      <c r="Q140" s="25">
        <f t="shared" si="13"/>
        <v>14678911</v>
      </c>
    </row>
    <row r="141" spans="1:18" customFormat="1" hidden="1">
      <c r="A141" s="10">
        <f t="shared" si="14"/>
        <v>139</v>
      </c>
      <c r="B141" s="5" t="s">
        <v>411</v>
      </c>
      <c r="C141" s="5" t="s">
        <v>286</v>
      </c>
      <c r="D141" s="6" t="s">
        <v>287</v>
      </c>
      <c r="E141" s="10">
        <v>3000</v>
      </c>
      <c r="F141" s="64">
        <v>45689</v>
      </c>
      <c r="G141" s="64">
        <v>45716</v>
      </c>
      <c r="H141" s="10">
        <v>1</v>
      </c>
      <c r="I141" s="22">
        <v>22548250</v>
      </c>
      <c r="J141" s="67">
        <v>0.93</v>
      </c>
      <c r="K141" s="10" t="s">
        <v>702</v>
      </c>
      <c r="L141" s="69">
        <f t="shared" si="10"/>
        <v>0.97499999999999998</v>
      </c>
      <c r="M141" s="69">
        <v>0.98170000000000002</v>
      </c>
      <c r="N141" s="70">
        <v>0</v>
      </c>
      <c r="O141" s="22">
        <f t="shared" si="11"/>
        <v>0</v>
      </c>
      <c r="P141" s="22">
        <f t="shared" si="12"/>
        <v>20969873</v>
      </c>
      <c r="Q141" s="25">
        <f t="shared" si="13"/>
        <v>20969873</v>
      </c>
    </row>
    <row r="142" spans="1:18" customFormat="1" hidden="1">
      <c r="A142" s="10">
        <f t="shared" si="14"/>
        <v>140</v>
      </c>
      <c r="B142" s="5" t="s">
        <v>411</v>
      </c>
      <c r="C142" s="5" t="s">
        <v>288</v>
      </c>
      <c r="D142" s="6" t="s">
        <v>289</v>
      </c>
      <c r="E142" s="10">
        <v>4500</v>
      </c>
      <c r="F142" s="64">
        <v>45689</v>
      </c>
      <c r="G142" s="64">
        <v>45688</v>
      </c>
      <c r="H142" s="10">
        <v>1</v>
      </c>
      <c r="I142" s="22">
        <v>31167550</v>
      </c>
      <c r="J142" s="67">
        <v>0.93</v>
      </c>
      <c r="K142" s="10" t="s">
        <v>701</v>
      </c>
      <c r="L142" s="69">
        <f t="shared" si="10"/>
        <v>0.99</v>
      </c>
      <c r="M142" s="69">
        <v>0.49780000000000002</v>
      </c>
      <c r="N142" s="70">
        <v>0.3</v>
      </c>
      <c r="O142" s="22">
        <f t="shared" si="11"/>
        <v>8695746</v>
      </c>
      <c r="P142" s="22">
        <f t="shared" si="12"/>
        <v>28985822</v>
      </c>
      <c r="Q142" s="25">
        <f t="shared" si="13"/>
        <v>20290076</v>
      </c>
    </row>
    <row r="143" spans="1:18" customFormat="1" hidden="1">
      <c r="A143" s="10">
        <f t="shared" si="14"/>
        <v>141</v>
      </c>
      <c r="B143" s="5" t="s">
        <v>411</v>
      </c>
      <c r="C143" s="5" t="s">
        <v>290</v>
      </c>
      <c r="D143" s="6" t="s">
        <v>291</v>
      </c>
      <c r="E143" s="10">
        <v>4500</v>
      </c>
      <c r="F143" s="64">
        <v>45689</v>
      </c>
      <c r="G143" s="64">
        <v>45716</v>
      </c>
      <c r="H143" s="10">
        <v>1</v>
      </c>
      <c r="I143" s="22">
        <v>31167550</v>
      </c>
      <c r="J143" s="67">
        <v>0.93</v>
      </c>
      <c r="K143" s="10" t="s">
        <v>702</v>
      </c>
      <c r="L143" s="69">
        <f t="shared" si="10"/>
        <v>0.97499999999999998</v>
      </c>
      <c r="M143" s="69">
        <v>0.96160000000000001</v>
      </c>
      <c r="N143" s="70">
        <v>0.2</v>
      </c>
      <c r="O143" s="22">
        <f t="shared" si="11"/>
        <v>5797164</v>
      </c>
      <c r="P143" s="22">
        <f t="shared" si="12"/>
        <v>28985822</v>
      </c>
      <c r="Q143" s="25">
        <f t="shared" si="13"/>
        <v>23188658</v>
      </c>
    </row>
    <row r="144" spans="1:18" customFormat="1" hidden="1">
      <c r="A144" s="10">
        <f t="shared" si="14"/>
        <v>142</v>
      </c>
      <c r="B144" s="5" t="s">
        <v>411</v>
      </c>
      <c r="C144" s="5" t="s">
        <v>292</v>
      </c>
      <c r="D144" s="6" t="s">
        <v>293</v>
      </c>
      <c r="E144" s="10">
        <v>4500</v>
      </c>
      <c r="F144" s="64">
        <v>45689</v>
      </c>
      <c r="G144" s="64">
        <v>45716</v>
      </c>
      <c r="H144" s="10">
        <v>1</v>
      </c>
      <c r="I144" s="22">
        <v>31167550</v>
      </c>
      <c r="J144" s="67">
        <v>0.93</v>
      </c>
      <c r="K144" s="10" t="s">
        <v>702</v>
      </c>
      <c r="L144" s="69">
        <f t="shared" si="10"/>
        <v>0.97499999999999998</v>
      </c>
      <c r="M144" s="69">
        <v>1</v>
      </c>
      <c r="N144" s="70">
        <v>0</v>
      </c>
      <c r="O144" s="22">
        <f t="shared" si="11"/>
        <v>0</v>
      </c>
      <c r="P144" s="22">
        <f t="shared" si="12"/>
        <v>28985822</v>
      </c>
      <c r="Q144" s="25">
        <f t="shared" si="13"/>
        <v>28985822</v>
      </c>
    </row>
    <row r="145" spans="1:18" customFormat="1" hidden="1">
      <c r="A145" s="10">
        <f t="shared" si="14"/>
        <v>143</v>
      </c>
      <c r="B145" s="5" t="s">
        <v>411</v>
      </c>
      <c r="C145" s="5" t="s">
        <v>294</v>
      </c>
      <c r="D145" s="6" t="s">
        <v>295</v>
      </c>
      <c r="E145" s="10">
        <v>1500</v>
      </c>
      <c r="F145" s="64">
        <v>45689</v>
      </c>
      <c r="G145" s="64">
        <v>45716</v>
      </c>
      <c r="H145" s="10">
        <v>1</v>
      </c>
      <c r="I145" s="22">
        <v>11774125</v>
      </c>
      <c r="J145" s="67">
        <v>0.93</v>
      </c>
      <c r="K145" s="10" t="s">
        <v>702</v>
      </c>
      <c r="L145" s="69">
        <f t="shared" si="10"/>
        <v>0.97499999999999998</v>
      </c>
      <c r="M145" s="69">
        <v>0.996</v>
      </c>
      <c r="N145" s="70">
        <v>0</v>
      </c>
      <c r="O145" s="22">
        <f t="shared" si="11"/>
        <v>0</v>
      </c>
      <c r="P145" s="22">
        <f t="shared" si="12"/>
        <v>10949936</v>
      </c>
      <c r="Q145" s="25">
        <f t="shared" si="13"/>
        <v>10949936</v>
      </c>
      <c r="R145" s="18">
        <v>45716</v>
      </c>
    </row>
    <row r="146" spans="1:18" customFormat="1" hidden="1">
      <c r="A146" s="10">
        <f t="shared" si="14"/>
        <v>144</v>
      </c>
      <c r="B146" s="5" t="s">
        <v>411</v>
      </c>
      <c r="C146" s="5" t="s">
        <v>296</v>
      </c>
      <c r="D146" s="6" t="s">
        <v>297</v>
      </c>
      <c r="E146" s="10">
        <v>4500</v>
      </c>
      <c r="F146" s="64">
        <v>45689</v>
      </c>
      <c r="G146" s="64">
        <v>45716</v>
      </c>
      <c r="H146" s="10">
        <v>1</v>
      </c>
      <c r="I146" s="22">
        <v>31167550</v>
      </c>
      <c r="J146" s="67">
        <v>0.93</v>
      </c>
      <c r="K146" s="10" t="s">
        <v>702</v>
      </c>
      <c r="L146" s="69">
        <f t="shared" si="10"/>
        <v>0.97499999999999998</v>
      </c>
      <c r="M146" s="69">
        <v>0.84330000000000005</v>
      </c>
      <c r="N146" s="70">
        <v>0.3</v>
      </c>
      <c r="O146" s="22">
        <f t="shared" si="11"/>
        <v>8695746</v>
      </c>
      <c r="P146" s="22">
        <f t="shared" si="12"/>
        <v>28985822</v>
      </c>
      <c r="Q146" s="25">
        <f t="shared" si="13"/>
        <v>20290076</v>
      </c>
    </row>
    <row r="147" spans="1:18" customFormat="1" hidden="1">
      <c r="A147" s="10">
        <f t="shared" si="14"/>
        <v>145</v>
      </c>
      <c r="B147" s="5" t="s">
        <v>411</v>
      </c>
      <c r="C147" s="5" t="s">
        <v>298</v>
      </c>
      <c r="D147" s="6" t="s">
        <v>299</v>
      </c>
      <c r="E147" s="10">
        <v>4500</v>
      </c>
      <c r="F147" s="64">
        <v>45689</v>
      </c>
      <c r="G147" s="64">
        <v>45716</v>
      </c>
      <c r="H147" s="10">
        <v>1</v>
      </c>
      <c r="I147" s="22">
        <v>31167550</v>
      </c>
      <c r="J147" s="67">
        <v>0.93</v>
      </c>
      <c r="K147" s="10" t="s">
        <v>702</v>
      </c>
      <c r="L147" s="69">
        <f t="shared" si="10"/>
        <v>0.97499999999999998</v>
      </c>
      <c r="M147" s="69">
        <v>0.83320000000000005</v>
      </c>
      <c r="N147" s="70">
        <v>0.3</v>
      </c>
      <c r="O147" s="22">
        <f t="shared" si="11"/>
        <v>8695746</v>
      </c>
      <c r="P147" s="22">
        <f t="shared" si="12"/>
        <v>28985822</v>
      </c>
      <c r="Q147" s="25">
        <f t="shared" si="13"/>
        <v>20290076</v>
      </c>
    </row>
    <row r="148" spans="1:18" customFormat="1" hidden="1">
      <c r="A148" s="10">
        <f t="shared" si="14"/>
        <v>146</v>
      </c>
      <c r="B148" s="5" t="s">
        <v>411</v>
      </c>
      <c r="C148" s="5" t="s">
        <v>300</v>
      </c>
      <c r="D148" s="6" t="s">
        <v>301</v>
      </c>
      <c r="E148" s="10">
        <v>4500</v>
      </c>
      <c r="F148" s="64">
        <v>45689</v>
      </c>
      <c r="G148" s="64">
        <v>45716</v>
      </c>
      <c r="H148" s="10">
        <v>1</v>
      </c>
      <c r="I148" s="22">
        <v>31167550</v>
      </c>
      <c r="J148" s="67">
        <v>0.93</v>
      </c>
      <c r="K148" s="10" t="s">
        <v>702</v>
      </c>
      <c r="L148" s="69">
        <f t="shared" si="10"/>
        <v>0.97499999999999998</v>
      </c>
      <c r="M148" s="69">
        <v>0.91200000000000003</v>
      </c>
      <c r="N148" s="70">
        <v>0.3</v>
      </c>
      <c r="O148" s="22">
        <f t="shared" si="11"/>
        <v>8695746</v>
      </c>
      <c r="P148" s="22">
        <f t="shared" si="12"/>
        <v>28985822</v>
      </c>
      <c r="Q148" s="25">
        <f t="shared" si="13"/>
        <v>20290076</v>
      </c>
    </row>
    <row r="149" spans="1:18" customFormat="1" hidden="1">
      <c r="A149" s="10">
        <f t="shared" si="14"/>
        <v>147</v>
      </c>
      <c r="B149" s="5" t="s">
        <v>411</v>
      </c>
      <c r="C149" s="5" t="s">
        <v>302</v>
      </c>
      <c r="D149" s="6" t="s">
        <v>303</v>
      </c>
      <c r="E149" s="10">
        <v>1500</v>
      </c>
      <c r="F149" s="64">
        <v>45689</v>
      </c>
      <c r="G149" s="64">
        <v>45716</v>
      </c>
      <c r="H149" s="10">
        <v>1</v>
      </c>
      <c r="I149" s="22">
        <v>11774125</v>
      </c>
      <c r="J149" s="67">
        <v>0.93</v>
      </c>
      <c r="K149" s="10" t="s">
        <v>702</v>
      </c>
      <c r="L149" s="69">
        <f t="shared" si="10"/>
        <v>0.97499999999999998</v>
      </c>
      <c r="M149" s="69">
        <v>0.94640000000000002</v>
      </c>
      <c r="N149" s="70">
        <v>0.3</v>
      </c>
      <c r="O149" s="22">
        <f t="shared" si="11"/>
        <v>3284981</v>
      </c>
      <c r="P149" s="22">
        <f t="shared" si="12"/>
        <v>10949936</v>
      </c>
      <c r="Q149" s="25">
        <f t="shared" si="13"/>
        <v>7664955</v>
      </c>
    </row>
    <row r="150" spans="1:18" customFormat="1" hidden="1">
      <c r="A150" s="10">
        <f t="shared" si="14"/>
        <v>148</v>
      </c>
      <c r="B150" s="5" t="s">
        <v>411</v>
      </c>
      <c r="C150" s="5" t="s">
        <v>304</v>
      </c>
      <c r="D150" s="6" t="s">
        <v>305</v>
      </c>
      <c r="E150" s="10">
        <v>1500</v>
      </c>
      <c r="F150" s="64">
        <v>45689</v>
      </c>
      <c r="G150" s="64">
        <v>45688</v>
      </c>
      <c r="H150" s="10">
        <v>1</v>
      </c>
      <c r="I150" s="22">
        <v>11774125</v>
      </c>
      <c r="J150" s="67">
        <v>0.93</v>
      </c>
      <c r="K150" s="10" t="s">
        <v>701</v>
      </c>
      <c r="L150" s="69">
        <f t="shared" si="10"/>
        <v>0.99</v>
      </c>
      <c r="M150" s="69">
        <v>0.95989999999999998</v>
      </c>
      <c r="N150" s="70">
        <v>0.3</v>
      </c>
      <c r="O150" s="22">
        <f t="shared" si="11"/>
        <v>3284981</v>
      </c>
      <c r="P150" s="22">
        <f t="shared" si="12"/>
        <v>10949936</v>
      </c>
      <c r="Q150" s="25">
        <f t="shared" si="13"/>
        <v>7664955</v>
      </c>
      <c r="R150" s="18">
        <v>45716</v>
      </c>
    </row>
    <row r="151" spans="1:18" customFormat="1" hidden="1">
      <c r="A151" s="10">
        <f t="shared" si="14"/>
        <v>149</v>
      </c>
      <c r="B151" s="5" t="s">
        <v>411</v>
      </c>
      <c r="C151" s="5" t="s">
        <v>306</v>
      </c>
      <c r="D151" s="6" t="s">
        <v>307</v>
      </c>
      <c r="E151" s="10">
        <v>3000</v>
      </c>
      <c r="F151" s="64">
        <v>45689</v>
      </c>
      <c r="G151" s="64">
        <v>45716</v>
      </c>
      <c r="H151" s="10">
        <v>1</v>
      </c>
      <c r="I151" s="22">
        <v>22548250</v>
      </c>
      <c r="J151" s="67">
        <v>0.93</v>
      </c>
      <c r="K151" s="10" t="s">
        <v>703</v>
      </c>
      <c r="L151" s="69">
        <f t="shared" si="10"/>
        <v>0.97499999999999998</v>
      </c>
      <c r="M151" s="69">
        <v>0.52500000000000002</v>
      </c>
      <c r="N151" s="70">
        <v>0.3</v>
      </c>
      <c r="O151" s="22">
        <f t="shared" si="11"/>
        <v>6290962</v>
      </c>
      <c r="P151" s="22">
        <f t="shared" si="12"/>
        <v>20969873</v>
      </c>
      <c r="Q151" s="25">
        <f t="shared" si="13"/>
        <v>14678911</v>
      </c>
    </row>
    <row r="152" spans="1:18" customFormat="1" hidden="1">
      <c r="A152" s="10">
        <f t="shared" si="14"/>
        <v>150</v>
      </c>
      <c r="B152" s="5" t="s">
        <v>411</v>
      </c>
      <c r="C152" s="5" t="s">
        <v>308</v>
      </c>
      <c r="D152" s="6" t="s">
        <v>309</v>
      </c>
      <c r="E152" s="10">
        <v>1500</v>
      </c>
      <c r="F152" s="64">
        <v>45689</v>
      </c>
      <c r="G152" s="64">
        <v>45716</v>
      </c>
      <c r="H152" s="10">
        <v>1</v>
      </c>
      <c r="I152" s="22">
        <v>11774125</v>
      </c>
      <c r="J152" s="67">
        <v>0.93</v>
      </c>
      <c r="K152" s="10" t="s">
        <v>702</v>
      </c>
      <c r="L152" s="69">
        <f t="shared" si="10"/>
        <v>0.97499999999999998</v>
      </c>
      <c r="M152" s="69">
        <v>0.36959999999999998</v>
      </c>
      <c r="N152" s="70">
        <v>0.3</v>
      </c>
      <c r="O152" s="22">
        <f t="shared" si="11"/>
        <v>3284981</v>
      </c>
      <c r="P152" s="22">
        <f t="shared" si="12"/>
        <v>10949936</v>
      </c>
      <c r="Q152" s="25">
        <f t="shared" si="13"/>
        <v>7664955</v>
      </c>
    </row>
    <row r="153" spans="1:18" customFormat="1" hidden="1">
      <c r="A153" s="10">
        <f t="shared" si="14"/>
        <v>151</v>
      </c>
      <c r="B153" s="5" t="s">
        <v>411</v>
      </c>
      <c r="C153" s="5" t="s">
        <v>310</v>
      </c>
      <c r="D153" s="6" t="s">
        <v>311</v>
      </c>
      <c r="E153" s="10">
        <v>1500</v>
      </c>
      <c r="F153" s="64">
        <v>45689</v>
      </c>
      <c r="G153" s="64">
        <v>45716</v>
      </c>
      <c r="H153" s="10">
        <v>1</v>
      </c>
      <c r="I153" s="22">
        <v>11774125</v>
      </c>
      <c r="J153" s="67">
        <v>0.93</v>
      </c>
      <c r="K153" s="10" t="s">
        <v>702</v>
      </c>
      <c r="L153" s="69">
        <f t="shared" si="10"/>
        <v>0.97499999999999998</v>
      </c>
      <c r="M153" s="69">
        <v>0.80249999999999999</v>
      </c>
      <c r="N153" s="70">
        <v>0.3</v>
      </c>
      <c r="O153" s="22">
        <f t="shared" si="11"/>
        <v>3284981</v>
      </c>
      <c r="P153" s="22">
        <f t="shared" si="12"/>
        <v>10949936</v>
      </c>
      <c r="Q153" s="25">
        <f t="shared" si="13"/>
        <v>7664955</v>
      </c>
    </row>
    <row r="154" spans="1:18" customFormat="1" hidden="1">
      <c r="A154" s="10">
        <f t="shared" si="14"/>
        <v>152</v>
      </c>
      <c r="B154" s="5" t="s">
        <v>411</v>
      </c>
      <c r="C154" s="5" t="s">
        <v>312</v>
      </c>
      <c r="D154" s="6" t="s">
        <v>313</v>
      </c>
      <c r="E154" s="10">
        <v>3000</v>
      </c>
      <c r="F154" s="64">
        <v>45689</v>
      </c>
      <c r="G154" s="64">
        <v>45716</v>
      </c>
      <c r="H154" s="10">
        <v>1</v>
      </c>
      <c r="I154" s="22">
        <v>22548250</v>
      </c>
      <c r="J154" s="67">
        <v>0.93</v>
      </c>
      <c r="K154" s="10" t="s">
        <v>702</v>
      </c>
      <c r="L154" s="69">
        <f t="shared" si="10"/>
        <v>0.97499999999999998</v>
      </c>
      <c r="M154" s="69">
        <v>0.48199999999999998</v>
      </c>
      <c r="N154" s="70">
        <v>0.3</v>
      </c>
      <c r="O154" s="22">
        <f t="shared" si="11"/>
        <v>6290962</v>
      </c>
      <c r="P154" s="22">
        <f t="shared" si="12"/>
        <v>20969873</v>
      </c>
      <c r="Q154" s="25">
        <f t="shared" si="13"/>
        <v>14678911</v>
      </c>
    </row>
    <row r="155" spans="1:18" customFormat="1" hidden="1">
      <c r="A155" s="10">
        <f t="shared" si="14"/>
        <v>153</v>
      </c>
      <c r="B155" s="5" t="s">
        <v>411</v>
      </c>
      <c r="C155" s="5" t="s">
        <v>314</v>
      </c>
      <c r="D155" s="6" t="s">
        <v>315</v>
      </c>
      <c r="E155" s="10">
        <v>1500</v>
      </c>
      <c r="F155" s="64">
        <v>45689</v>
      </c>
      <c r="G155" s="64">
        <v>45716</v>
      </c>
      <c r="H155" s="10">
        <v>1</v>
      </c>
      <c r="I155" s="22">
        <v>11774125</v>
      </c>
      <c r="J155" s="67">
        <v>0.93</v>
      </c>
      <c r="K155" s="10" t="s">
        <v>703</v>
      </c>
      <c r="L155" s="69">
        <f t="shared" si="10"/>
        <v>0.97499999999999998</v>
      </c>
      <c r="M155" s="69">
        <v>0.49309999999999998</v>
      </c>
      <c r="N155" s="70">
        <v>0.3</v>
      </c>
      <c r="O155" s="22">
        <f t="shared" si="11"/>
        <v>3284981</v>
      </c>
      <c r="P155" s="22">
        <f t="shared" si="12"/>
        <v>10949936</v>
      </c>
      <c r="Q155" s="25">
        <f t="shared" si="13"/>
        <v>7664955</v>
      </c>
    </row>
    <row r="156" spans="1:18" customFormat="1" hidden="1">
      <c r="A156" s="10">
        <f t="shared" si="14"/>
        <v>154</v>
      </c>
      <c r="B156" s="5" t="s">
        <v>411</v>
      </c>
      <c r="C156" s="5" t="s">
        <v>316</v>
      </c>
      <c r="D156" s="6" t="s">
        <v>317</v>
      </c>
      <c r="E156" s="10">
        <v>3000</v>
      </c>
      <c r="F156" s="64">
        <v>45689</v>
      </c>
      <c r="G156" s="64">
        <v>45716</v>
      </c>
      <c r="H156" s="10">
        <v>1</v>
      </c>
      <c r="I156" s="22">
        <v>22548250</v>
      </c>
      <c r="J156" s="67">
        <v>0.93</v>
      </c>
      <c r="K156" s="10" t="s">
        <v>703</v>
      </c>
      <c r="L156" s="69">
        <f t="shared" si="10"/>
        <v>0.97499999999999998</v>
      </c>
      <c r="M156" s="69">
        <v>0.76859999999999995</v>
      </c>
      <c r="N156" s="70">
        <v>0.3</v>
      </c>
      <c r="O156" s="22">
        <f t="shared" si="11"/>
        <v>6290962</v>
      </c>
      <c r="P156" s="22">
        <f t="shared" si="12"/>
        <v>20969873</v>
      </c>
      <c r="Q156" s="25">
        <f t="shared" si="13"/>
        <v>14678911</v>
      </c>
    </row>
    <row r="157" spans="1:18" customFormat="1" hidden="1">
      <c r="A157" s="10">
        <f t="shared" si="14"/>
        <v>155</v>
      </c>
      <c r="B157" s="5" t="s">
        <v>411</v>
      </c>
      <c r="C157" s="5" t="s">
        <v>318</v>
      </c>
      <c r="D157" s="6" t="s">
        <v>319</v>
      </c>
      <c r="E157" s="10">
        <v>1500</v>
      </c>
      <c r="F157" s="64">
        <v>45689</v>
      </c>
      <c r="G157" s="64">
        <v>45716</v>
      </c>
      <c r="H157" s="10">
        <v>1</v>
      </c>
      <c r="I157" s="22">
        <v>11774125</v>
      </c>
      <c r="J157" s="67">
        <v>0.93</v>
      </c>
      <c r="K157" s="10" t="s">
        <v>702</v>
      </c>
      <c r="L157" s="69">
        <f t="shared" si="10"/>
        <v>0.97499999999999998</v>
      </c>
      <c r="M157" s="69">
        <v>0.42449999999999999</v>
      </c>
      <c r="N157" s="70">
        <v>0.3</v>
      </c>
      <c r="O157" s="22">
        <f t="shared" si="11"/>
        <v>3284981</v>
      </c>
      <c r="P157" s="22">
        <f t="shared" si="12"/>
        <v>10949936</v>
      </c>
      <c r="Q157" s="25">
        <f t="shared" si="13"/>
        <v>7664955</v>
      </c>
    </row>
    <row r="158" spans="1:18" customFormat="1" ht="28.8" hidden="1">
      <c r="A158" s="10">
        <f t="shared" si="14"/>
        <v>156</v>
      </c>
      <c r="B158" s="5" t="s">
        <v>411</v>
      </c>
      <c r="C158" s="5" t="s">
        <v>320</v>
      </c>
      <c r="D158" s="6" t="s">
        <v>321</v>
      </c>
      <c r="E158" s="10">
        <v>4500</v>
      </c>
      <c r="F158" s="64">
        <v>45689</v>
      </c>
      <c r="G158" s="64">
        <v>45716</v>
      </c>
      <c r="H158" s="10">
        <v>1</v>
      </c>
      <c r="I158" s="22">
        <v>31167550</v>
      </c>
      <c r="J158" s="67">
        <v>0.93</v>
      </c>
      <c r="K158" s="10" t="s">
        <v>702</v>
      </c>
      <c r="L158" s="69">
        <f t="shared" si="10"/>
        <v>0.97499999999999998</v>
      </c>
      <c r="M158" s="69">
        <v>0.76919999999999999</v>
      </c>
      <c r="N158" s="70">
        <v>0.25</v>
      </c>
      <c r="O158" s="22">
        <f t="shared" si="11"/>
        <v>7246455</v>
      </c>
      <c r="P158" s="22">
        <f t="shared" si="12"/>
        <v>28985822</v>
      </c>
      <c r="Q158" s="25">
        <f t="shared" si="13"/>
        <v>21739367</v>
      </c>
    </row>
    <row r="159" spans="1:18" customFormat="1" hidden="1">
      <c r="A159" s="10">
        <f t="shared" si="14"/>
        <v>157</v>
      </c>
      <c r="B159" s="5" t="s">
        <v>411</v>
      </c>
      <c r="C159" s="5" t="s">
        <v>322</v>
      </c>
      <c r="D159" s="6" t="s">
        <v>323</v>
      </c>
      <c r="E159" s="10">
        <v>4500</v>
      </c>
      <c r="F159" s="64">
        <v>45689</v>
      </c>
      <c r="G159" s="64">
        <v>45688</v>
      </c>
      <c r="H159" s="10">
        <v>1</v>
      </c>
      <c r="I159" s="22">
        <v>31167550</v>
      </c>
      <c r="J159" s="67">
        <v>0.93</v>
      </c>
      <c r="K159" s="10" t="s">
        <v>704</v>
      </c>
      <c r="L159" s="69">
        <f t="shared" si="10"/>
        <v>0.99399999999999999</v>
      </c>
      <c r="M159" s="69">
        <v>0.86180000000000001</v>
      </c>
      <c r="N159" s="70">
        <v>0.3</v>
      </c>
      <c r="O159" s="22">
        <f t="shared" si="11"/>
        <v>8695746</v>
      </c>
      <c r="P159" s="22">
        <f t="shared" si="12"/>
        <v>28985822</v>
      </c>
      <c r="Q159" s="25">
        <f t="shared" si="13"/>
        <v>20290076</v>
      </c>
    </row>
    <row r="160" spans="1:18" customFormat="1" hidden="1">
      <c r="A160" s="10">
        <f t="shared" si="14"/>
        <v>158</v>
      </c>
      <c r="B160" s="5" t="s">
        <v>411</v>
      </c>
      <c r="C160" s="5" t="s">
        <v>324</v>
      </c>
      <c r="D160" s="6" t="s">
        <v>325</v>
      </c>
      <c r="E160" s="10">
        <v>4500</v>
      </c>
      <c r="F160" s="64">
        <v>45689</v>
      </c>
      <c r="G160" s="64">
        <v>45688</v>
      </c>
      <c r="H160" s="10">
        <v>1</v>
      </c>
      <c r="I160" s="22">
        <v>31167550</v>
      </c>
      <c r="J160" s="67">
        <v>0.93</v>
      </c>
      <c r="K160" s="10" t="s">
        <v>701</v>
      </c>
      <c r="L160" s="69">
        <f t="shared" si="10"/>
        <v>0.99</v>
      </c>
      <c r="M160" s="69">
        <v>0.69199999999999995</v>
      </c>
      <c r="N160" s="70">
        <v>0.3</v>
      </c>
      <c r="O160" s="22">
        <f t="shared" si="11"/>
        <v>8695746</v>
      </c>
      <c r="P160" s="22">
        <f t="shared" si="12"/>
        <v>28985822</v>
      </c>
      <c r="Q160" s="25">
        <f t="shared" si="13"/>
        <v>20290076</v>
      </c>
      <c r="R160" s="18">
        <v>45747</v>
      </c>
    </row>
    <row r="161" spans="1:18" customFormat="1" hidden="1">
      <c r="A161" s="10">
        <f t="shared" si="14"/>
        <v>159</v>
      </c>
      <c r="B161" s="5" t="s">
        <v>411</v>
      </c>
      <c r="C161" s="5" t="s">
        <v>326</v>
      </c>
      <c r="D161" s="6" t="s">
        <v>327</v>
      </c>
      <c r="E161" s="10">
        <v>7500</v>
      </c>
      <c r="F161" s="64">
        <v>45689</v>
      </c>
      <c r="G161" s="64">
        <v>45688</v>
      </c>
      <c r="H161" s="10">
        <v>1</v>
      </c>
      <c r="I161" s="22">
        <v>56601550</v>
      </c>
      <c r="J161" s="67">
        <v>0.93</v>
      </c>
      <c r="K161" s="10" t="s">
        <v>701</v>
      </c>
      <c r="L161" s="69">
        <f t="shared" si="10"/>
        <v>0.99</v>
      </c>
      <c r="M161" s="69">
        <v>0.99150000000000005</v>
      </c>
      <c r="N161" s="70">
        <v>0</v>
      </c>
      <c r="O161" s="22">
        <f t="shared" si="11"/>
        <v>0</v>
      </c>
      <c r="P161" s="22">
        <f t="shared" si="12"/>
        <v>52639442</v>
      </c>
      <c r="Q161" s="25">
        <f t="shared" si="13"/>
        <v>52639442</v>
      </c>
    </row>
    <row r="162" spans="1:18" customFormat="1" hidden="1">
      <c r="A162" s="10">
        <f t="shared" si="14"/>
        <v>160</v>
      </c>
      <c r="B162" s="5" t="s">
        <v>411</v>
      </c>
      <c r="C162" s="5" t="s">
        <v>328</v>
      </c>
      <c r="D162" s="6" t="s">
        <v>329</v>
      </c>
      <c r="E162" s="10">
        <v>4500</v>
      </c>
      <c r="F162" s="64">
        <v>45689</v>
      </c>
      <c r="G162" s="64">
        <v>45688</v>
      </c>
      <c r="H162" s="10">
        <v>1</v>
      </c>
      <c r="I162" s="22">
        <v>31167550</v>
      </c>
      <c r="J162" s="67">
        <v>0.93</v>
      </c>
      <c r="K162" s="10" t="s">
        <v>701</v>
      </c>
      <c r="L162" s="69">
        <f t="shared" si="10"/>
        <v>0.99</v>
      </c>
      <c r="M162" s="69">
        <v>0.7833</v>
      </c>
      <c r="N162" s="70">
        <v>0.3</v>
      </c>
      <c r="O162" s="22">
        <f t="shared" si="11"/>
        <v>8695746</v>
      </c>
      <c r="P162" s="22">
        <f t="shared" si="12"/>
        <v>28985822</v>
      </c>
      <c r="Q162" s="25">
        <f t="shared" si="13"/>
        <v>20290076</v>
      </c>
    </row>
    <row r="163" spans="1:18" customFormat="1" hidden="1">
      <c r="A163" s="10">
        <f t="shared" si="14"/>
        <v>161</v>
      </c>
      <c r="B163" s="5" t="s">
        <v>411</v>
      </c>
      <c r="C163" s="5" t="s">
        <v>330</v>
      </c>
      <c r="D163" s="6" t="s">
        <v>331</v>
      </c>
      <c r="E163" s="10">
        <v>3000</v>
      </c>
      <c r="F163" s="64">
        <v>45689</v>
      </c>
      <c r="G163" s="64">
        <v>45688</v>
      </c>
      <c r="H163" s="10">
        <v>0</v>
      </c>
      <c r="I163" s="22">
        <v>22548250</v>
      </c>
      <c r="J163" s="67">
        <v>0.93</v>
      </c>
      <c r="K163" s="10" t="s">
        <v>701</v>
      </c>
      <c r="L163" s="69">
        <f t="shared" si="10"/>
        <v>0.99</v>
      </c>
      <c r="M163" s="69">
        <v>0.85670000000000002</v>
      </c>
      <c r="N163" s="70">
        <v>0.3</v>
      </c>
      <c r="O163" s="22">
        <f t="shared" si="11"/>
        <v>0</v>
      </c>
      <c r="P163" s="22">
        <f t="shared" si="12"/>
        <v>0</v>
      </c>
      <c r="Q163" s="25">
        <f t="shared" si="13"/>
        <v>0</v>
      </c>
      <c r="R163" s="18">
        <v>45688</v>
      </c>
    </row>
    <row r="164" spans="1:18" customFormat="1" hidden="1">
      <c r="A164" s="10">
        <f t="shared" si="14"/>
        <v>162</v>
      </c>
      <c r="B164" s="5" t="s">
        <v>411</v>
      </c>
      <c r="C164" s="5" t="s">
        <v>332</v>
      </c>
      <c r="D164" s="6" t="s">
        <v>333</v>
      </c>
      <c r="E164" s="10">
        <v>3000</v>
      </c>
      <c r="F164" s="64">
        <v>45689</v>
      </c>
      <c r="G164" s="64">
        <v>45716</v>
      </c>
      <c r="H164" s="10">
        <v>1</v>
      </c>
      <c r="I164" s="22">
        <v>22548250</v>
      </c>
      <c r="J164" s="67">
        <v>0.93</v>
      </c>
      <c r="K164" s="10" t="s">
        <v>702</v>
      </c>
      <c r="L164" s="69">
        <f t="shared" si="10"/>
        <v>0.97499999999999998</v>
      </c>
      <c r="M164" s="69">
        <v>0.99080000000000001</v>
      </c>
      <c r="N164" s="70">
        <v>0</v>
      </c>
      <c r="O164" s="22">
        <f t="shared" si="11"/>
        <v>0</v>
      </c>
      <c r="P164" s="22">
        <f t="shared" si="12"/>
        <v>20969873</v>
      </c>
      <c r="Q164" s="25">
        <f t="shared" si="13"/>
        <v>20969873</v>
      </c>
    </row>
    <row r="165" spans="1:18" customFormat="1" hidden="1">
      <c r="A165" s="10">
        <f t="shared" si="14"/>
        <v>163</v>
      </c>
      <c r="B165" s="5" t="s">
        <v>411</v>
      </c>
      <c r="C165" s="5" t="s">
        <v>334</v>
      </c>
      <c r="D165" s="6" t="s">
        <v>335</v>
      </c>
      <c r="E165" s="10">
        <v>3000</v>
      </c>
      <c r="F165" s="64">
        <v>45689</v>
      </c>
      <c r="G165" s="64">
        <v>45716</v>
      </c>
      <c r="H165" s="10">
        <v>1</v>
      </c>
      <c r="I165" s="22">
        <v>22548250</v>
      </c>
      <c r="J165" s="67">
        <v>0.93</v>
      </c>
      <c r="K165" s="10" t="s">
        <v>702</v>
      </c>
      <c r="L165" s="69">
        <f t="shared" si="10"/>
        <v>0.97499999999999998</v>
      </c>
      <c r="M165" s="69">
        <v>0.51190000000000002</v>
      </c>
      <c r="N165" s="70">
        <v>0.3</v>
      </c>
      <c r="O165" s="22">
        <f t="shared" si="11"/>
        <v>6290962</v>
      </c>
      <c r="P165" s="22">
        <f t="shared" si="12"/>
        <v>20969873</v>
      </c>
      <c r="Q165" s="25">
        <f t="shared" si="13"/>
        <v>14678911</v>
      </c>
    </row>
    <row r="166" spans="1:18" customFormat="1" ht="28.8" hidden="1">
      <c r="A166" s="10">
        <f t="shared" si="14"/>
        <v>164</v>
      </c>
      <c r="B166" s="5" t="s">
        <v>412</v>
      </c>
      <c r="C166" s="5" t="s">
        <v>336</v>
      </c>
      <c r="D166" s="6" t="s">
        <v>337</v>
      </c>
      <c r="E166" s="10">
        <v>3000</v>
      </c>
      <c r="F166" s="64">
        <v>45689</v>
      </c>
      <c r="G166" s="64">
        <v>45688</v>
      </c>
      <c r="H166" s="10">
        <v>0</v>
      </c>
      <c r="I166" s="22">
        <v>22548250</v>
      </c>
      <c r="J166" s="67">
        <v>0.93</v>
      </c>
      <c r="K166" s="10" t="s">
        <v>701</v>
      </c>
      <c r="L166" s="69">
        <f t="shared" si="10"/>
        <v>0.99</v>
      </c>
      <c r="M166" s="69">
        <v>0</v>
      </c>
      <c r="N166" s="70">
        <v>0</v>
      </c>
      <c r="O166" s="22">
        <f t="shared" si="11"/>
        <v>0</v>
      </c>
      <c r="P166" s="22">
        <f t="shared" si="12"/>
        <v>0</v>
      </c>
      <c r="Q166" s="25">
        <f t="shared" si="13"/>
        <v>0</v>
      </c>
      <c r="R166" s="18">
        <v>45670</v>
      </c>
    </row>
    <row r="167" spans="1:18" customFormat="1" ht="28.8" hidden="1">
      <c r="A167" s="10">
        <f t="shared" si="14"/>
        <v>165</v>
      </c>
      <c r="B167" s="5" t="s">
        <v>412</v>
      </c>
      <c r="C167" s="5" t="s">
        <v>338</v>
      </c>
      <c r="D167" s="6" t="s">
        <v>339</v>
      </c>
      <c r="E167" s="10">
        <v>1500</v>
      </c>
      <c r="F167" s="64">
        <v>45689</v>
      </c>
      <c r="G167" s="64">
        <v>45716</v>
      </c>
      <c r="H167" s="10">
        <v>1</v>
      </c>
      <c r="I167" s="22">
        <v>11774125</v>
      </c>
      <c r="J167" s="67">
        <v>0.93</v>
      </c>
      <c r="K167" s="10" t="s">
        <v>702</v>
      </c>
      <c r="L167" s="69">
        <f t="shared" si="10"/>
        <v>0.97499999999999998</v>
      </c>
      <c r="M167" s="69">
        <v>0.98209999999999997</v>
      </c>
      <c r="N167" s="70">
        <v>0</v>
      </c>
      <c r="O167" s="22">
        <f t="shared" si="11"/>
        <v>0</v>
      </c>
      <c r="P167" s="22">
        <f t="shared" si="12"/>
        <v>10949936</v>
      </c>
      <c r="Q167" s="25">
        <f t="shared" si="13"/>
        <v>10949936</v>
      </c>
    </row>
    <row r="168" spans="1:18" customFormat="1" hidden="1">
      <c r="A168" s="10">
        <f t="shared" si="14"/>
        <v>166</v>
      </c>
      <c r="B168" s="5" t="s">
        <v>412</v>
      </c>
      <c r="C168" s="5" t="s">
        <v>340</v>
      </c>
      <c r="D168" s="6" t="s">
        <v>341</v>
      </c>
      <c r="E168" s="10">
        <v>3000</v>
      </c>
      <c r="F168" s="64">
        <v>45689</v>
      </c>
      <c r="G168" s="64">
        <v>45716</v>
      </c>
      <c r="H168" s="10">
        <v>1</v>
      </c>
      <c r="I168" s="22">
        <v>22548250</v>
      </c>
      <c r="J168" s="67">
        <v>0.93</v>
      </c>
      <c r="K168" s="10" t="s">
        <v>703</v>
      </c>
      <c r="L168" s="69">
        <f t="shared" si="10"/>
        <v>0.97499999999999998</v>
      </c>
      <c r="M168" s="69">
        <v>0.78</v>
      </c>
      <c r="N168" s="70">
        <v>0.3</v>
      </c>
      <c r="O168" s="22">
        <f t="shared" si="11"/>
        <v>6290962</v>
      </c>
      <c r="P168" s="22">
        <f t="shared" si="12"/>
        <v>20969873</v>
      </c>
      <c r="Q168" s="25">
        <f t="shared" si="13"/>
        <v>14678911</v>
      </c>
    </row>
    <row r="169" spans="1:18" customFormat="1" hidden="1">
      <c r="A169" s="10">
        <f t="shared" si="14"/>
        <v>167</v>
      </c>
      <c r="B169" s="5" t="s">
        <v>412</v>
      </c>
      <c r="C169" s="5" t="s">
        <v>342</v>
      </c>
      <c r="D169" s="6" t="s">
        <v>343</v>
      </c>
      <c r="E169" s="10">
        <v>4500</v>
      </c>
      <c r="F169" s="64">
        <v>45689</v>
      </c>
      <c r="G169" s="64">
        <v>45688</v>
      </c>
      <c r="H169" s="10">
        <v>1</v>
      </c>
      <c r="I169" s="22">
        <v>31167550</v>
      </c>
      <c r="J169" s="67">
        <v>0.93</v>
      </c>
      <c r="K169" s="10" t="s">
        <v>701</v>
      </c>
      <c r="L169" s="69">
        <f t="shared" si="10"/>
        <v>0.99</v>
      </c>
      <c r="M169" s="69">
        <v>0.753</v>
      </c>
      <c r="N169" s="70">
        <v>0.3</v>
      </c>
      <c r="O169" s="22">
        <f t="shared" si="11"/>
        <v>8695746</v>
      </c>
      <c r="P169" s="22">
        <f t="shared" si="12"/>
        <v>28985822</v>
      </c>
      <c r="Q169" s="25">
        <f t="shared" si="13"/>
        <v>20290076</v>
      </c>
    </row>
    <row r="170" spans="1:18" customFormat="1" hidden="1">
      <c r="A170" s="10">
        <f t="shared" si="14"/>
        <v>168</v>
      </c>
      <c r="B170" s="5" t="s">
        <v>412</v>
      </c>
      <c r="C170" s="5" t="s">
        <v>344</v>
      </c>
      <c r="D170" s="6" t="s">
        <v>345</v>
      </c>
      <c r="E170" s="10">
        <v>7500</v>
      </c>
      <c r="F170" s="64">
        <v>45689</v>
      </c>
      <c r="G170" s="64">
        <v>45688</v>
      </c>
      <c r="H170" s="10">
        <v>1</v>
      </c>
      <c r="I170" s="22">
        <v>56601550</v>
      </c>
      <c r="J170" s="67">
        <v>0.93</v>
      </c>
      <c r="K170" s="10" t="s">
        <v>701</v>
      </c>
      <c r="L170" s="69">
        <f t="shared" si="10"/>
        <v>0.99</v>
      </c>
      <c r="M170" s="69">
        <v>0.94230000000000003</v>
      </c>
      <c r="N170" s="70">
        <v>0.3</v>
      </c>
      <c r="O170" s="22">
        <f t="shared" si="11"/>
        <v>15791832</v>
      </c>
      <c r="P170" s="22">
        <f t="shared" si="12"/>
        <v>52639442</v>
      </c>
      <c r="Q170" s="25">
        <f t="shared" si="13"/>
        <v>36847610</v>
      </c>
    </row>
    <row r="171" spans="1:18" customFormat="1" hidden="1">
      <c r="A171" s="10">
        <f t="shared" si="14"/>
        <v>169</v>
      </c>
      <c r="B171" s="5" t="s">
        <v>412</v>
      </c>
      <c r="C171" s="5" t="s">
        <v>346</v>
      </c>
      <c r="D171" s="6" t="s">
        <v>347</v>
      </c>
      <c r="E171" s="10">
        <v>3000</v>
      </c>
      <c r="F171" s="64">
        <v>45689</v>
      </c>
      <c r="G171" s="64">
        <v>45688</v>
      </c>
      <c r="H171" s="10">
        <v>1</v>
      </c>
      <c r="I171" s="22">
        <v>22548250</v>
      </c>
      <c r="J171" s="67">
        <v>0.93</v>
      </c>
      <c r="K171" s="10" t="s">
        <v>701</v>
      </c>
      <c r="L171" s="69">
        <f t="shared" si="10"/>
        <v>0.99</v>
      </c>
      <c r="M171" s="69">
        <v>0.65580000000000005</v>
      </c>
      <c r="N171" s="70">
        <v>0.3</v>
      </c>
      <c r="O171" s="22">
        <f t="shared" si="11"/>
        <v>6290962</v>
      </c>
      <c r="P171" s="22">
        <f t="shared" si="12"/>
        <v>20969873</v>
      </c>
      <c r="Q171" s="25">
        <f t="shared" si="13"/>
        <v>14678911</v>
      </c>
    </row>
    <row r="172" spans="1:18" customFormat="1" hidden="1">
      <c r="A172" s="10">
        <f t="shared" si="14"/>
        <v>170</v>
      </c>
      <c r="B172" s="5" t="s">
        <v>412</v>
      </c>
      <c r="C172" s="5" t="s">
        <v>348</v>
      </c>
      <c r="D172" s="6" t="s">
        <v>349</v>
      </c>
      <c r="E172" s="10">
        <v>4500</v>
      </c>
      <c r="F172" s="64">
        <v>45689</v>
      </c>
      <c r="G172" s="64">
        <v>45716</v>
      </c>
      <c r="H172" s="10">
        <v>1</v>
      </c>
      <c r="I172" s="22">
        <v>31167550</v>
      </c>
      <c r="J172" s="67">
        <v>0.93</v>
      </c>
      <c r="K172" s="10" t="s">
        <v>703</v>
      </c>
      <c r="L172" s="69">
        <f t="shared" si="10"/>
        <v>0.97499999999999998</v>
      </c>
      <c r="M172" s="69">
        <v>2.69E-2</v>
      </c>
      <c r="N172" s="70">
        <v>0.3</v>
      </c>
      <c r="O172" s="22">
        <f t="shared" si="11"/>
        <v>8695746</v>
      </c>
      <c r="P172" s="22">
        <f t="shared" si="12"/>
        <v>28985822</v>
      </c>
      <c r="Q172" s="25">
        <f t="shared" si="13"/>
        <v>20290076</v>
      </c>
    </row>
    <row r="173" spans="1:18" customFormat="1" hidden="1">
      <c r="A173" s="10">
        <f t="shared" si="14"/>
        <v>171</v>
      </c>
      <c r="B173" s="5" t="s">
        <v>412</v>
      </c>
      <c r="C173" s="5" t="s">
        <v>352</v>
      </c>
      <c r="D173" s="6" t="s">
        <v>353</v>
      </c>
      <c r="E173" s="10">
        <v>3000</v>
      </c>
      <c r="F173" s="64">
        <v>45689</v>
      </c>
      <c r="G173" s="64">
        <v>45716</v>
      </c>
      <c r="H173" s="10">
        <v>1</v>
      </c>
      <c r="I173" s="22">
        <v>22548250</v>
      </c>
      <c r="J173" s="67">
        <v>0.93</v>
      </c>
      <c r="K173" s="10" t="s">
        <v>702</v>
      </c>
      <c r="L173" s="69">
        <f t="shared" si="10"/>
        <v>0.97499999999999998</v>
      </c>
      <c r="M173" s="69">
        <v>0.73939999999999995</v>
      </c>
      <c r="N173" s="70">
        <v>0.3</v>
      </c>
      <c r="O173" s="22">
        <f t="shared" si="11"/>
        <v>6290962</v>
      </c>
      <c r="P173" s="22">
        <f t="shared" si="12"/>
        <v>20969873</v>
      </c>
      <c r="Q173" s="25">
        <f t="shared" si="13"/>
        <v>14678911</v>
      </c>
    </row>
    <row r="174" spans="1:18" customFormat="1" hidden="1">
      <c r="A174" s="10">
        <f t="shared" si="14"/>
        <v>172</v>
      </c>
      <c r="B174" s="5" t="s">
        <v>412</v>
      </c>
      <c r="C174" s="5" t="s">
        <v>354</v>
      </c>
      <c r="D174" s="6" t="s">
        <v>355</v>
      </c>
      <c r="E174" s="10">
        <v>3000</v>
      </c>
      <c r="F174" s="64">
        <v>45689</v>
      </c>
      <c r="G174" s="64">
        <v>45716</v>
      </c>
      <c r="H174" s="10">
        <v>1</v>
      </c>
      <c r="I174" s="22">
        <v>22548250</v>
      </c>
      <c r="J174" s="67">
        <v>0.93</v>
      </c>
      <c r="K174" s="10" t="s">
        <v>702</v>
      </c>
      <c r="L174" s="69">
        <f t="shared" si="10"/>
        <v>0.97499999999999998</v>
      </c>
      <c r="M174" s="69">
        <v>0.78749999999999998</v>
      </c>
      <c r="N174" s="70">
        <v>0.3</v>
      </c>
      <c r="O174" s="22">
        <f t="shared" si="11"/>
        <v>6290962</v>
      </c>
      <c r="P174" s="22">
        <f t="shared" si="12"/>
        <v>20969873</v>
      </c>
      <c r="Q174" s="25">
        <f t="shared" si="13"/>
        <v>14678911</v>
      </c>
    </row>
    <row r="175" spans="1:18" customFormat="1" hidden="1">
      <c r="A175" s="10">
        <f t="shared" si="14"/>
        <v>173</v>
      </c>
      <c r="B175" s="5" t="s">
        <v>412</v>
      </c>
      <c r="C175" s="5" t="s">
        <v>356</v>
      </c>
      <c r="D175" s="6" t="s">
        <v>357</v>
      </c>
      <c r="E175" s="10">
        <v>6000</v>
      </c>
      <c r="F175" s="64">
        <v>45689</v>
      </c>
      <c r="G175" s="64">
        <v>45716</v>
      </c>
      <c r="H175" s="10">
        <v>1</v>
      </c>
      <c r="I175" s="22">
        <v>38067700</v>
      </c>
      <c r="J175" s="67">
        <v>0.93</v>
      </c>
      <c r="K175" s="10" t="s">
        <v>702</v>
      </c>
      <c r="L175" s="69">
        <f t="shared" si="10"/>
        <v>0.97499999999999998</v>
      </c>
      <c r="M175" s="69">
        <v>0.5</v>
      </c>
      <c r="N175" s="70">
        <v>0.3</v>
      </c>
      <c r="O175" s="22">
        <f t="shared" si="11"/>
        <v>10620888</v>
      </c>
      <c r="P175" s="22">
        <f t="shared" si="12"/>
        <v>35402961</v>
      </c>
      <c r="Q175" s="25">
        <f t="shared" si="13"/>
        <v>24782073</v>
      </c>
    </row>
    <row r="176" spans="1:18" customFormat="1" hidden="1">
      <c r="A176" s="10">
        <f t="shared" si="14"/>
        <v>174</v>
      </c>
      <c r="B176" s="5" t="s">
        <v>412</v>
      </c>
      <c r="C176" s="5" t="s">
        <v>358</v>
      </c>
      <c r="D176" s="6" t="s">
        <v>359</v>
      </c>
      <c r="E176" s="10">
        <v>4500</v>
      </c>
      <c r="F176" s="64">
        <v>45689</v>
      </c>
      <c r="G176" s="64">
        <v>45716</v>
      </c>
      <c r="H176" s="10">
        <v>1</v>
      </c>
      <c r="I176" s="22">
        <v>31167550</v>
      </c>
      <c r="J176" s="67">
        <v>0.93</v>
      </c>
      <c r="K176" s="10" t="s">
        <v>703</v>
      </c>
      <c r="L176" s="69">
        <f t="shared" si="10"/>
        <v>0.97499999999999998</v>
      </c>
      <c r="M176" s="69">
        <v>0.51259999999999994</v>
      </c>
      <c r="N176" s="70">
        <v>0.3</v>
      </c>
      <c r="O176" s="22">
        <f t="shared" si="11"/>
        <v>8695746</v>
      </c>
      <c r="P176" s="22">
        <f t="shared" si="12"/>
        <v>28985822</v>
      </c>
      <c r="Q176" s="25">
        <f t="shared" si="13"/>
        <v>20290076</v>
      </c>
    </row>
    <row r="177" spans="1:18" customFormat="1" ht="28.8" hidden="1">
      <c r="A177" s="10">
        <f t="shared" si="14"/>
        <v>175</v>
      </c>
      <c r="B177" s="5" t="s">
        <v>412</v>
      </c>
      <c r="C177" s="5" t="s">
        <v>360</v>
      </c>
      <c r="D177" s="6" t="s">
        <v>361</v>
      </c>
      <c r="E177" s="10">
        <v>3000</v>
      </c>
      <c r="F177" s="64">
        <v>45689</v>
      </c>
      <c r="G177" s="64">
        <v>45688</v>
      </c>
      <c r="H177" s="10">
        <v>1</v>
      </c>
      <c r="I177" s="22">
        <v>22548250</v>
      </c>
      <c r="J177" s="67">
        <v>0.93</v>
      </c>
      <c r="K177" s="10" t="s">
        <v>701</v>
      </c>
      <c r="L177" s="69">
        <f t="shared" si="10"/>
        <v>0.99</v>
      </c>
      <c r="M177" s="69">
        <v>0.95950000000000002</v>
      </c>
      <c r="N177" s="70">
        <v>0.3</v>
      </c>
      <c r="O177" s="22">
        <f t="shared" si="11"/>
        <v>6290962</v>
      </c>
      <c r="P177" s="22">
        <f t="shared" si="12"/>
        <v>20969873</v>
      </c>
      <c r="Q177" s="25">
        <f t="shared" si="13"/>
        <v>14678911</v>
      </c>
    </row>
    <row r="178" spans="1:18" customFormat="1" hidden="1">
      <c r="A178" s="10">
        <f t="shared" si="14"/>
        <v>176</v>
      </c>
      <c r="B178" s="5" t="s">
        <v>412</v>
      </c>
      <c r="C178" s="5" t="s">
        <v>362</v>
      </c>
      <c r="D178" s="6" t="s">
        <v>363</v>
      </c>
      <c r="E178" s="10">
        <v>3000</v>
      </c>
      <c r="F178" s="64">
        <v>45689</v>
      </c>
      <c r="G178" s="64">
        <v>45716</v>
      </c>
      <c r="H178" s="10">
        <v>1</v>
      </c>
      <c r="I178" s="22">
        <v>22548250</v>
      </c>
      <c r="J178" s="67">
        <v>0.93</v>
      </c>
      <c r="K178" s="10" t="s">
        <v>702</v>
      </c>
      <c r="L178" s="69">
        <f t="shared" si="10"/>
        <v>0.97499999999999998</v>
      </c>
      <c r="M178" s="69">
        <v>0</v>
      </c>
      <c r="N178" s="70">
        <v>0.3</v>
      </c>
      <c r="O178" s="22">
        <f t="shared" si="11"/>
        <v>6290962</v>
      </c>
      <c r="P178" s="22">
        <f t="shared" si="12"/>
        <v>20969873</v>
      </c>
      <c r="Q178" s="25">
        <f t="shared" si="13"/>
        <v>14678911</v>
      </c>
    </row>
    <row r="179" spans="1:18" customFormat="1" hidden="1">
      <c r="A179" s="10">
        <f t="shared" si="14"/>
        <v>177</v>
      </c>
      <c r="B179" s="5" t="s">
        <v>412</v>
      </c>
      <c r="C179" s="5" t="s">
        <v>364</v>
      </c>
      <c r="D179" s="6" t="s">
        <v>365</v>
      </c>
      <c r="E179" s="10">
        <v>4500</v>
      </c>
      <c r="F179" s="64">
        <v>45689</v>
      </c>
      <c r="G179" s="64">
        <v>45688</v>
      </c>
      <c r="H179" s="10">
        <v>1</v>
      </c>
      <c r="I179" s="22">
        <v>31167550</v>
      </c>
      <c r="J179" s="67">
        <v>0.93</v>
      </c>
      <c r="K179" s="10" t="s">
        <v>701</v>
      </c>
      <c r="L179" s="69">
        <f t="shared" si="10"/>
        <v>0.99</v>
      </c>
      <c r="M179" s="69">
        <v>0.68840000000000001</v>
      </c>
      <c r="N179" s="70">
        <v>0.3</v>
      </c>
      <c r="O179" s="22">
        <f t="shared" si="11"/>
        <v>8695746</v>
      </c>
      <c r="P179" s="22">
        <f t="shared" si="12"/>
        <v>28985822</v>
      </c>
      <c r="Q179" s="25">
        <f t="shared" si="13"/>
        <v>20290076</v>
      </c>
    </row>
    <row r="180" spans="1:18" customFormat="1" hidden="1">
      <c r="A180" s="10">
        <f t="shared" si="14"/>
        <v>178</v>
      </c>
      <c r="B180" s="5" t="s">
        <v>412</v>
      </c>
      <c r="C180" s="5" t="s">
        <v>366</v>
      </c>
      <c r="D180" s="6" t="s">
        <v>367</v>
      </c>
      <c r="E180" s="10">
        <v>4500</v>
      </c>
      <c r="F180" s="64">
        <v>45689</v>
      </c>
      <c r="G180" s="64">
        <v>45688</v>
      </c>
      <c r="H180" s="10">
        <v>1</v>
      </c>
      <c r="I180" s="22">
        <v>31167550</v>
      </c>
      <c r="J180" s="67">
        <v>0.93</v>
      </c>
      <c r="K180" s="10" t="s">
        <v>701</v>
      </c>
      <c r="L180" s="69">
        <f t="shared" si="10"/>
        <v>0.99</v>
      </c>
      <c r="M180" s="69">
        <v>0.73180000000000001</v>
      </c>
      <c r="N180" s="70">
        <v>0.3</v>
      </c>
      <c r="O180" s="22">
        <f t="shared" si="11"/>
        <v>8695746</v>
      </c>
      <c r="P180" s="22">
        <f t="shared" si="12"/>
        <v>28985822</v>
      </c>
      <c r="Q180" s="25">
        <f t="shared" si="13"/>
        <v>20290076</v>
      </c>
    </row>
    <row r="181" spans="1:18" customFormat="1" hidden="1">
      <c r="A181" s="10">
        <f t="shared" si="14"/>
        <v>179</v>
      </c>
      <c r="B181" s="5" t="s">
        <v>412</v>
      </c>
      <c r="C181" s="5" t="s">
        <v>370</v>
      </c>
      <c r="D181" s="6" t="s">
        <v>371</v>
      </c>
      <c r="E181" s="10">
        <v>4500</v>
      </c>
      <c r="F181" s="64">
        <v>45689</v>
      </c>
      <c r="G181" s="64">
        <v>45716</v>
      </c>
      <c r="H181" s="10">
        <v>1</v>
      </c>
      <c r="I181" s="22">
        <v>31167550</v>
      </c>
      <c r="J181" s="67">
        <v>0.93</v>
      </c>
      <c r="K181" s="10" t="s">
        <v>702</v>
      </c>
      <c r="L181" s="69">
        <f t="shared" si="10"/>
        <v>0.97499999999999998</v>
      </c>
      <c r="M181" s="69">
        <v>1E-4</v>
      </c>
      <c r="N181" s="70">
        <v>0.3</v>
      </c>
      <c r="O181" s="22">
        <f t="shared" si="11"/>
        <v>8695746</v>
      </c>
      <c r="P181" s="22">
        <f t="shared" si="12"/>
        <v>28985822</v>
      </c>
      <c r="Q181" s="25">
        <f t="shared" si="13"/>
        <v>20290076</v>
      </c>
    </row>
    <row r="182" spans="1:18" customFormat="1" hidden="1">
      <c r="A182" s="10">
        <f t="shared" si="14"/>
        <v>180</v>
      </c>
      <c r="B182" s="5" t="s">
        <v>412</v>
      </c>
      <c r="C182" s="5" t="s">
        <v>372</v>
      </c>
      <c r="D182" s="6" t="s">
        <v>373</v>
      </c>
      <c r="E182" s="10">
        <v>3000</v>
      </c>
      <c r="F182" s="64">
        <v>45689</v>
      </c>
      <c r="G182" s="64">
        <v>45688</v>
      </c>
      <c r="H182" s="10">
        <v>1</v>
      </c>
      <c r="I182" s="22">
        <v>22548250</v>
      </c>
      <c r="J182" s="67">
        <v>0.93</v>
      </c>
      <c r="K182" s="10" t="s">
        <v>701</v>
      </c>
      <c r="L182" s="69">
        <f t="shared" si="10"/>
        <v>0.99</v>
      </c>
      <c r="M182" s="69">
        <v>0.66049999999999998</v>
      </c>
      <c r="N182" s="70">
        <v>0.3</v>
      </c>
      <c r="O182" s="22">
        <f t="shared" si="11"/>
        <v>6290962</v>
      </c>
      <c r="P182" s="22">
        <f t="shared" si="12"/>
        <v>20969873</v>
      </c>
      <c r="Q182" s="25">
        <f t="shared" si="13"/>
        <v>14678911</v>
      </c>
      <c r="R182" s="18">
        <v>45732</v>
      </c>
    </row>
    <row r="183" spans="1:18" customFormat="1" hidden="1">
      <c r="A183" s="10">
        <f t="shared" si="14"/>
        <v>181</v>
      </c>
      <c r="B183" s="5" t="s">
        <v>412</v>
      </c>
      <c r="C183" s="5" t="s">
        <v>374</v>
      </c>
      <c r="D183" s="6" t="s">
        <v>375</v>
      </c>
      <c r="E183" s="10">
        <v>1500</v>
      </c>
      <c r="F183" s="64">
        <v>45689</v>
      </c>
      <c r="G183" s="64">
        <v>45716</v>
      </c>
      <c r="H183" s="10">
        <v>1</v>
      </c>
      <c r="I183" s="22">
        <v>11774125</v>
      </c>
      <c r="J183" s="67">
        <v>0.93</v>
      </c>
      <c r="K183" s="10" t="s">
        <v>702</v>
      </c>
      <c r="L183" s="69">
        <f t="shared" si="10"/>
        <v>0.97499999999999998</v>
      </c>
      <c r="M183" s="69">
        <v>0.98919999999999997</v>
      </c>
      <c r="N183" s="70">
        <v>0</v>
      </c>
      <c r="O183" s="22">
        <f t="shared" si="11"/>
        <v>0</v>
      </c>
      <c r="P183" s="22">
        <f t="shared" si="12"/>
        <v>10949936</v>
      </c>
      <c r="Q183" s="25">
        <f t="shared" si="13"/>
        <v>10949936</v>
      </c>
    </row>
    <row r="184" spans="1:18" customFormat="1" hidden="1">
      <c r="A184" s="10">
        <f t="shared" si="14"/>
        <v>182</v>
      </c>
      <c r="B184" s="5" t="s">
        <v>412</v>
      </c>
      <c r="C184" s="5" t="s">
        <v>376</v>
      </c>
      <c r="D184" s="6" t="s">
        <v>377</v>
      </c>
      <c r="E184" s="10">
        <v>4500</v>
      </c>
      <c r="F184" s="64">
        <v>45689</v>
      </c>
      <c r="G184" s="64">
        <v>45716</v>
      </c>
      <c r="H184" s="10">
        <v>1</v>
      </c>
      <c r="I184" s="22">
        <v>31167550</v>
      </c>
      <c r="J184" s="67">
        <v>0.93</v>
      </c>
      <c r="K184" s="10" t="s">
        <v>703</v>
      </c>
      <c r="L184" s="69">
        <f t="shared" si="10"/>
        <v>0.97499999999999998</v>
      </c>
      <c r="M184" s="69">
        <v>0.98360000000000003</v>
      </c>
      <c r="N184" s="70">
        <v>0</v>
      </c>
      <c r="O184" s="22">
        <f t="shared" si="11"/>
        <v>0</v>
      </c>
      <c r="P184" s="22">
        <f t="shared" si="12"/>
        <v>28985822</v>
      </c>
      <c r="Q184" s="25">
        <f t="shared" si="13"/>
        <v>28985822</v>
      </c>
    </row>
    <row r="185" spans="1:18" customFormat="1" hidden="1">
      <c r="A185" s="10">
        <f t="shared" si="14"/>
        <v>183</v>
      </c>
      <c r="B185" s="5" t="s">
        <v>412</v>
      </c>
      <c r="C185" s="5" t="s">
        <v>378</v>
      </c>
      <c r="D185" s="6" t="s">
        <v>379</v>
      </c>
      <c r="E185" s="10">
        <v>4500</v>
      </c>
      <c r="F185" s="64">
        <v>45689</v>
      </c>
      <c r="G185" s="64">
        <v>45688</v>
      </c>
      <c r="H185" s="10">
        <v>1</v>
      </c>
      <c r="I185" s="22">
        <v>31167550</v>
      </c>
      <c r="J185" s="67">
        <v>0.93</v>
      </c>
      <c r="K185" s="10" t="s">
        <v>701</v>
      </c>
      <c r="L185" s="69">
        <f t="shared" si="10"/>
        <v>0.99</v>
      </c>
      <c r="M185" s="69">
        <v>0.7</v>
      </c>
      <c r="N185" s="70">
        <v>0.3</v>
      </c>
      <c r="O185" s="22">
        <f t="shared" si="11"/>
        <v>8695746</v>
      </c>
      <c r="P185" s="22">
        <f t="shared" si="12"/>
        <v>28985822</v>
      </c>
      <c r="Q185" s="25">
        <f t="shared" si="13"/>
        <v>20290076</v>
      </c>
    </row>
    <row r="186" spans="1:18" customFormat="1" hidden="1">
      <c r="A186" s="10">
        <f t="shared" si="14"/>
        <v>184</v>
      </c>
      <c r="B186" s="5" t="s">
        <v>412</v>
      </c>
      <c r="C186" s="5" t="s">
        <v>380</v>
      </c>
      <c r="D186" s="6" t="s">
        <v>381</v>
      </c>
      <c r="E186" s="10">
        <v>1500</v>
      </c>
      <c r="F186" s="64">
        <v>45689</v>
      </c>
      <c r="G186" s="64">
        <v>45716</v>
      </c>
      <c r="H186" s="10">
        <v>1</v>
      </c>
      <c r="I186" s="22">
        <v>11774125</v>
      </c>
      <c r="J186" s="67">
        <v>0.93</v>
      </c>
      <c r="K186" s="10" t="s">
        <v>702</v>
      </c>
      <c r="L186" s="69">
        <f t="shared" si="10"/>
        <v>0.97499999999999998</v>
      </c>
      <c r="M186" s="69">
        <v>0.86129999999999995</v>
      </c>
      <c r="N186" s="70">
        <v>0.25</v>
      </c>
      <c r="O186" s="22">
        <f t="shared" si="11"/>
        <v>2737484</v>
      </c>
      <c r="P186" s="22">
        <f t="shared" si="12"/>
        <v>10949936</v>
      </c>
      <c r="Q186" s="25">
        <f t="shared" si="13"/>
        <v>8212452</v>
      </c>
    </row>
    <row r="187" spans="1:18" customFormat="1" ht="28.8" hidden="1">
      <c r="A187" s="10">
        <f t="shared" si="14"/>
        <v>185</v>
      </c>
      <c r="B187" s="5" t="s">
        <v>412</v>
      </c>
      <c r="C187" s="5" t="s">
        <v>382</v>
      </c>
      <c r="D187" s="6" t="s">
        <v>383</v>
      </c>
      <c r="E187" s="10">
        <v>3000</v>
      </c>
      <c r="F187" s="64">
        <v>45689</v>
      </c>
      <c r="G187" s="64">
        <v>45716</v>
      </c>
      <c r="H187" s="10">
        <v>1</v>
      </c>
      <c r="I187" s="22">
        <v>22548250</v>
      </c>
      <c r="J187" s="67">
        <v>0.93</v>
      </c>
      <c r="K187" s="10" t="s">
        <v>702</v>
      </c>
      <c r="L187" s="69">
        <f t="shared" si="10"/>
        <v>0.97499999999999998</v>
      </c>
      <c r="M187" s="69">
        <v>0.87739999999999996</v>
      </c>
      <c r="N187" s="70">
        <v>0.25</v>
      </c>
      <c r="O187" s="22">
        <f t="shared" si="11"/>
        <v>5242468</v>
      </c>
      <c r="P187" s="22">
        <f t="shared" si="12"/>
        <v>20969873</v>
      </c>
      <c r="Q187" s="25">
        <f t="shared" si="13"/>
        <v>15727405</v>
      </c>
    </row>
    <row r="188" spans="1:18" customFormat="1" ht="28.8" hidden="1">
      <c r="A188" s="10">
        <f t="shared" si="14"/>
        <v>186</v>
      </c>
      <c r="B188" s="5" t="s">
        <v>412</v>
      </c>
      <c r="C188" s="5" t="s">
        <v>384</v>
      </c>
      <c r="D188" s="6" t="s">
        <v>385</v>
      </c>
      <c r="E188" s="10">
        <v>3000</v>
      </c>
      <c r="F188" s="64">
        <v>45689</v>
      </c>
      <c r="G188" s="64">
        <v>45716</v>
      </c>
      <c r="H188" s="10">
        <v>1</v>
      </c>
      <c r="I188" s="22">
        <v>22548250</v>
      </c>
      <c r="J188" s="67">
        <v>0.93</v>
      </c>
      <c r="K188" s="10" t="s">
        <v>703</v>
      </c>
      <c r="L188" s="69">
        <f t="shared" si="10"/>
        <v>0.97499999999999998</v>
      </c>
      <c r="M188" s="69">
        <v>0.86819999999999997</v>
      </c>
      <c r="N188" s="70">
        <v>0.3</v>
      </c>
      <c r="O188" s="22">
        <f t="shared" si="11"/>
        <v>6290962</v>
      </c>
      <c r="P188" s="22">
        <f t="shared" si="12"/>
        <v>20969873</v>
      </c>
      <c r="Q188" s="25">
        <f t="shared" si="13"/>
        <v>14678911</v>
      </c>
    </row>
    <row r="189" spans="1:18" customFormat="1" hidden="1">
      <c r="A189" s="10">
        <f t="shared" si="14"/>
        <v>187</v>
      </c>
      <c r="B189" s="5" t="s">
        <v>412</v>
      </c>
      <c r="C189" s="5" t="s">
        <v>386</v>
      </c>
      <c r="D189" s="6" t="s">
        <v>387</v>
      </c>
      <c r="E189" s="10">
        <v>3000</v>
      </c>
      <c r="F189" s="64">
        <v>45689</v>
      </c>
      <c r="G189" s="64">
        <v>45716</v>
      </c>
      <c r="H189" s="10">
        <v>0</v>
      </c>
      <c r="I189" s="22">
        <v>22548250</v>
      </c>
      <c r="J189" s="67">
        <v>0.93</v>
      </c>
      <c r="K189" s="10" t="s">
        <v>702</v>
      </c>
      <c r="L189" s="69">
        <f t="shared" si="10"/>
        <v>0.97499999999999998</v>
      </c>
      <c r="M189" s="69">
        <v>0</v>
      </c>
      <c r="N189" s="70">
        <v>0</v>
      </c>
      <c r="O189" s="22">
        <f t="shared" si="11"/>
        <v>0</v>
      </c>
      <c r="P189" s="22">
        <f t="shared" si="12"/>
        <v>0</v>
      </c>
      <c r="Q189" s="25">
        <f t="shared" si="13"/>
        <v>0</v>
      </c>
      <c r="R189" s="18">
        <v>45670</v>
      </c>
    </row>
    <row r="190" spans="1:18" customFormat="1" hidden="1">
      <c r="A190" s="10">
        <f t="shared" si="14"/>
        <v>188</v>
      </c>
      <c r="B190" s="5" t="s">
        <v>412</v>
      </c>
      <c r="C190" s="5" t="s">
        <v>388</v>
      </c>
      <c r="D190" s="6" t="s">
        <v>389</v>
      </c>
      <c r="E190" s="10">
        <v>4500</v>
      </c>
      <c r="F190" s="64">
        <v>45689</v>
      </c>
      <c r="G190" s="64">
        <v>45716</v>
      </c>
      <c r="H190" s="10">
        <v>1</v>
      </c>
      <c r="I190" s="22">
        <v>31167550</v>
      </c>
      <c r="J190" s="67">
        <v>0.93</v>
      </c>
      <c r="K190" s="10" t="s">
        <v>702</v>
      </c>
      <c r="L190" s="69">
        <f t="shared" si="10"/>
        <v>0.97499999999999998</v>
      </c>
      <c r="M190" s="69">
        <v>0.39789999999999998</v>
      </c>
      <c r="N190" s="70">
        <v>0.3</v>
      </c>
      <c r="O190" s="22">
        <f t="shared" si="11"/>
        <v>8695746</v>
      </c>
      <c r="P190" s="22">
        <f t="shared" si="12"/>
        <v>28985822</v>
      </c>
      <c r="Q190" s="25">
        <f t="shared" si="13"/>
        <v>20290076</v>
      </c>
    </row>
    <row r="191" spans="1:18" customFormat="1" hidden="1">
      <c r="A191" s="10">
        <f t="shared" si="14"/>
        <v>189</v>
      </c>
      <c r="B191" s="5" t="s">
        <v>412</v>
      </c>
      <c r="C191" s="5" t="s">
        <v>390</v>
      </c>
      <c r="D191" s="6" t="s">
        <v>391</v>
      </c>
      <c r="E191" s="10">
        <v>4500</v>
      </c>
      <c r="F191" s="64">
        <v>45689</v>
      </c>
      <c r="G191" s="64">
        <v>45716</v>
      </c>
      <c r="H191" s="10">
        <v>1</v>
      </c>
      <c r="I191" s="22">
        <v>31167550</v>
      </c>
      <c r="J191" s="67">
        <v>0.93</v>
      </c>
      <c r="K191" s="10" t="s">
        <v>702</v>
      </c>
      <c r="L191" s="69">
        <f t="shared" si="10"/>
        <v>0.97499999999999998</v>
      </c>
      <c r="M191" s="69">
        <v>2.0500000000000001E-2</v>
      </c>
      <c r="N191" s="70">
        <v>0.3</v>
      </c>
      <c r="O191" s="22">
        <f t="shared" si="11"/>
        <v>8695746</v>
      </c>
      <c r="P191" s="22">
        <f t="shared" si="12"/>
        <v>28985822</v>
      </c>
      <c r="Q191" s="25">
        <f t="shared" si="13"/>
        <v>20290076</v>
      </c>
    </row>
    <row r="192" spans="1:18" customFormat="1" hidden="1">
      <c r="A192" s="10">
        <f t="shared" si="14"/>
        <v>190</v>
      </c>
      <c r="B192" s="5" t="s">
        <v>412</v>
      </c>
      <c r="C192" s="5" t="s">
        <v>392</v>
      </c>
      <c r="D192" s="6" t="s">
        <v>393</v>
      </c>
      <c r="E192" s="10">
        <v>4500</v>
      </c>
      <c r="F192" s="64">
        <v>45689</v>
      </c>
      <c r="G192" s="64">
        <v>45716</v>
      </c>
      <c r="H192" s="10">
        <v>1</v>
      </c>
      <c r="I192" s="22">
        <v>31167550</v>
      </c>
      <c r="J192" s="67">
        <v>0.93</v>
      </c>
      <c r="K192" s="10" t="s">
        <v>702</v>
      </c>
      <c r="L192" s="69">
        <f t="shared" si="10"/>
        <v>0.97499999999999998</v>
      </c>
      <c r="M192" s="69">
        <v>0.99639999999999995</v>
      </c>
      <c r="N192" s="70">
        <v>0</v>
      </c>
      <c r="O192" s="22">
        <f t="shared" si="11"/>
        <v>0</v>
      </c>
      <c r="P192" s="22">
        <f t="shared" si="12"/>
        <v>28985822</v>
      </c>
      <c r="Q192" s="25">
        <f t="shared" si="13"/>
        <v>28985822</v>
      </c>
    </row>
    <row r="193" spans="1:17" customFormat="1" hidden="1">
      <c r="A193" s="10">
        <f t="shared" si="14"/>
        <v>191</v>
      </c>
      <c r="B193" s="5" t="s">
        <v>412</v>
      </c>
      <c r="C193" s="5" t="s">
        <v>394</v>
      </c>
      <c r="D193" s="6" t="s">
        <v>395</v>
      </c>
      <c r="E193" s="10">
        <v>3000</v>
      </c>
      <c r="F193" s="64">
        <v>45689</v>
      </c>
      <c r="G193" s="64">
        <v>45716</v>
      </c>
      <c r="H193" s="10">
        <v>1</v>
      </c>
      <c r="I193" s="22">
        <v>22548250</v>
      </c>
      <c r="J193" s="67">
        <v>0.93</v>
      </c>
      <c r="K193" s="10" t="s">
        <v>703</v>
      </c>
      <c r="L193" s="69">
        <f t="shared" si="10"/>
        <v>0.97499999999999998</v>
      </c>
      <c r="M193" s="69">
        <v>0.90849999999999997</v>
      </c>
      <c r="N193" s="70">
        <v>0.3</v>
      </c>
      <c r="O193" s="22">
        <f t="shared" si="11"/>
        <v>6290962</v>
      </c>
      <c r="P193" s="22">
        <f t="shared" si="12"/>
        <v>20969873</v>
      </c>
      <c r="Q193" s="25">
        <f t="shared" si="13"/>
        <v>14678911</v>
      </c>
    </row>
    <row r="194" spans="1:17" customFormat="1" hidden="1">
      <c r="A194" s="10">
        <f t="shared" si="14"/>
        <v>192</v>
      </c>
      <c r="B194" s="5" t="s">
        <v>412</v>
      </c>
      <c r="C194" s="5" t="s">
        <v>396</v>
      </c>
      <c r="D194" s="6" t="s">
        <v>397</v>
      </c>
      <c r="E194" s="10">
        <v>3000</v>
      </c>
      <c r="F194" s="64">
        <v>45689</v>
      </c>
      <c r="G194" s="64">
        <v>45716</v>
      </c>
      <c r="H194" s="10">
        <v>1</v>
      </c>
      <c r="I194" s="22">
        <v>22548250</v>
      </c>
      <c r="J194" s="67">
        <v>0.93</v>
      </c>
      <c r="K194" s="10" t="s">
        <v>703</v>
      </c>
      <c r="L194" s="69">
        <f t="shared" si="10"/>
        <v>0.97499999999999998</v>
      </c>
      <c r="M194" s="69">
        <v>0.93820000000000003</v>
      </c>
      <c r="N194" s="70">
        <v>0.3</v>
      </c>
      <c r="O194" s="22">
        <f t="shared" si="11"/>
        <v>6290962</v>
      </c>
      <c r="P194" s="22">
        <f t="shared" si="12"/>
        <v>20969873</v>
      </c>
      <c r="Q194" s="25">
        <f t="shared" si="13"/>
        <v>14678911</v>
      </c>
    </row>
    <row r="195" spans="1:17" customFormat="1" hidden="1">
      <c r="A195" s="10">
        <f t="shared" si="14"/>
        <v>193</v>
      </c>
      <c r="B195" s="5" t="s">
        <v>412</v>
      </c>
      <c r="C195" s="5" t="s">
        <v>398</v>
      </c>
      <c r="D195" s="6" t="s">
        <v>399</v>
      </c>
      <c r="E195" s="10">
        <v>3000</v>
      </c>
      <c r="F195" s="64">
        <v>45689</v>
      </c>
      <c r="G195" s="64">
        <v>45688</v>
      </c>
      <c r="H195" s="10">
        <v>1</v>
      </c>
      <c r="I195" s="22">
        <v>22548250</v>
      </c>
      <c r="J195" s="67">
        <v>0.93</v>
      </c>
      <c r="K195" s="10" t="s">
        <v>701</v>
      </c>
      <c r="L195" s="69">
        <f t="shared" si="10"/>
        <v>0.99</v>
      </c>
      <c r="M195" s="69">
        <v>0.96519999999999995</v>
      </c>
      <c r="N195" s="70">
        <v>0.3</v>
      </c>
      <c r="O195" s="22">
        <f t="shared" si="11"/>
        <v>6290962</v>
      </c>
      <c r="P195" s="22">
        <f t="shared" si="12"/>
        <v>20969873</v>
      </c>
      <c r="Q195" s="25">
        <f t="shared" si="13"/>
        <v>14678911</v>
      </c>
    </row>
    <row r="196" spans="1:17" customFormat="1" hidden="1">
      <c r="A196" s="10">
        <f t="shared" si="14"/>
        <v>194</v>
      </c>
      <c r="B196" s="5" t="s">
        <v>412</v>
      </c>
      <c r="C196" s="5" t="s">
        <v>400</v>
      </c>
      <c r="D196" s="6" t="s">
        <v>401</v>
      </c>
      <c r="E196" s="10">
        <v>4500</v>
      </c>
      <c r="F196" s="64">
        <v>45689</v>
      </c>
      <c r="G196" s="64">
        <v>45716</v>
      </c>
      <c r="H196" s="10">
        <v>1</v>
      </c>
      <c r="I196" s="22">
        <v>31167550</v>
      </c>
      <c r="J196" s="67">
        <v>0.93</v>
      </c>
      <c r="K196" s="10" t="s">
        <v>703</v>
      </c>
      <c r="L196" s="69">
        <f>IF(K196="Diamond",0.994,IF(K196="Platinum",0.994,IF(K196="Gold",0.99,IF(K196="Silver",0.975,IF(K196="Bronze",0.975)))))</f>
        <v>0.97499999999999998</v>
      </c>
      <c r="M196" s="69">
        <v>1</v>
      </c>
      <c r="N196" s="70">
        <v>0</v>
      </c>
      <c r="O196" s="22">
        <f>ROUND((H196*I196*J196)*N196,0)</f>
        <v>0</v>
      </c>
      <c r="P196" s="22">
        <f>ROUND(H196*I196*J196,0)</f>
        <v>28985822</v>
      </c>
      <c r="Q196" s="25">
        <f>P196-O196</f>
        <v>28985822</v>
      </c>
    </row>
    <row r="197" spans="1:17" customFormat="1" hidden="1">
      <c r="A197" s="10">
        <f>A196+1</f>
        <v>195</v>
      </c>
      <c r="B197" s="5" t="s">
        <v>412</v>
      </c>
      <c r="C197" s="5" t="s">
        <v>402</v>
      </c>
      <c r="D197" s="6" t="s">
        <v>403</v>
      </c>
      <c r="E197" s="10">
        <v>4500</v>
      </c>
      <c r="F197" s="64">
        <v>45689</v>
      </c>
      <c r="G197" s="64">
        <v>45688</v>
      </c>
      <c r="H197" s="10">
        <v>1</v>
      </c>
      <c r="I197" s="22">
        <v>31167550</v>
      </c>
      <c r="J197" s="67">
        <v>0.93</v>
      </c>
      <c r="K197" s="10" t="s">
        <v>701</v>
      </c>
      <c r="L197" s="69">
        <f>IF(K197="Diamond",0.994,IF(K197="Platinum",0.994,IF(K197="Gold",0.99,IF(K197="Silver",0.975,IF(K197="Bronze",0.975)))))</f>
        <v>0.99</v>
      </c>
      <c r="M197" s="69">
        <v>0.82569999999999999</v>
      </c>
      <c r="N197" s="70">
        <v>0.3</v>
      </c>
      <c r="O197" s="22">
        <f>ROUND((H197*I197*J197)*N197,0)</f>
        <v>8695746</v>
      </c>
      <c r="P197" s="22">
        <f>ROUND(H197*I197*J197,0)</f>
        <v>28985822</v>
      </c>
      <c r="Q197" s="25">
        <f>P197-O197</f>
        <v>20290076</v>
      </c>
    </row>
    <row r="198" spans="1:17" customFormat="1" hidden="1">
      <c r="A198" s="10">
        <f>A197+1</f>
        <v>196</v>
      </c>
      <c r="B198" s="5" t="s">
        <v>412</v>
      </c>
      <c r="C198" s="5" t="s">
        <v>404</v>
      </c>
      <c r="D198" s="6" t="s">
        <v>405</v>
      </c>
      <c r="E198" s="10">
        <v>4500</v>
      </c>
      <c r="F198" s="64">
        <v>45689</v>
      </c>
      <c r="G198" s="64">
        <v>45716</v>
      </c>
      <c r="H198" s="10">
        <v>1</v>
      </c>
      <c r="I198" s="22">
        <v>31167550</v>
      </c>
      <c r="J198" s="67">
        <v>0.93</v>
      </c>
      <c r="K198" s="10" t="s">
        <v>703</v>
      </c>
      <c r="L198" s="69">
        <f>IF(K198="Diamond",0.994,IF(K198="Platinum",0.994,IF(K198="Gold",0.99,IF(K198="Silver",0.975,IF(K198="Bronze",0.975)))))</f>
        <v>0.97499999999999998</v>
      </c>
      <c r="M198" s="69">
        <v>0.9587</v>
      </c>
      <c r="N198" s="70">
        <v>0.2</v>
      </c>
      <c r="O198" s="22">
        <f>ROUND((H198*I198*J198)*N198,0)</f>
        <v>5797164</v>
      </c>
      <c r="P198" s="22">
        <f>ROUND(H198*I198*J198,0)</f>
        <v>28985822</v>
      </c>
      <c r="Q198" s="25">
        <f>P198-O198</f>
        <v>23188658</v>
      </c>
    </row>
  </sheetData>
  <autoFilter ref="A2:R198" xr:uid="{6733974C-0B7F-4D9C-836C-4984C848DDCF}">
    <filterColumn colId="1">
      <filters>
        <filter val="Jatim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2D72-3595-4C4E-8B1F-EF81DD33C256}">
  <sheetPr codeName="Sheet5"/>
  <dimension ref="A1:S198"/>
  <sheetViews>
    <sheetView tabSelected="1" zoomScale="55" zoomScaleNormal="55" workbookViewId="0">
      <selection activeCell="S1" sqref="S1"/>
    </sheetView>
  </sheetViews>
  <sheetFormatPr defaultRowHeight="14.4"/>
  <cols>
    <col min="1" max="1" width="8.77734375" style="10"/>
    <col min="2" max="2" width="20.109375" customWidth="1"/>
    <col min="3" max="3" width="17.109375" customWidth="1"/>
    <col min="4" max="4" width="27.44140625" customWidth="1"/>
    <col min="5" max="5" width="11.21875" customWidth="1"/>
    <col min="6" max="6" width="11.5546875" customWidth="1"/>
    <col min="7" max="7" width="11.21875" customWidth="1"/>
    <col min="8" max="8" width="12.5546875" customWidth="1"/>
    <col min="9" max="9" width="19.109375" bestFit="1" customWidth="1"/>
    <col min="10" max="10" width="12.5546875" style="67" customWidth="1"/>
    <col min="12" max="12" width="11.33203125" customWidth="1"/>
    <col min="13" max="13" width="14" style="10" customWidth="1"/>
    <col min="14" max="14" width="13.109375" customWidth="1"/>
    <col min="15" max="15" width="14" customWidth="1"/>
    <col min="16" max="16" width="15.21875" customWidth="1"/>
    <col min="17" max="17" width="16.109375" customWidth="1"/>
    <col min="18" max="18" width="21.77734375" customWidth="1"/>
    <col min="19" max="19" width="20.6640625" customWidth="1"/>
  </cols>
  <sheetData>
    <row r="1" spans="1:19">
      <c r="I1" s="22">
        <f>SUBTOTAL(9,I3:I198)</f>
        <v>5559845850</v>
      </c>
      <c r="O1" s="22">
        <f>SUBTOTAL(9,O3:O198)</f>
        <v>1245017712</v>
      </c>
      <c r="P1" s="22">
        <f>SUBTOTAL(9,P3:P198)</f>
        <v>4730840527</v>
      </c>
      <c r="Q1" s="22">
        <f>SUBTOTAL(9,Q3:Q198)</f>
        <v>3485822815</v>
      </c>
      <c r="R1" s="25">
        <f>JANUARI!P1+FEBRUARI!P1+MARET!P1</f>
        <v>5092504042</v>
      </c>
      <c r="S1">
        <v>44042000</v>
      </c>
    </row>
    <row r="2" spans="1:19" ht="43.2">
      <c r="A2" s="1" t="s">
        <v>0</v>
      </c>
      <c r="B2" s="1" t="s">
        <v>6</v>
      </c>
      <c r="C2" s="1" t="s">
        <v>685</v>
      </c>
      <c r="D2" s="1" t="s">
        <v>686</v>
      </c>
      <c r="E2" s="1" t="s">
        <v>687</v>
      </c>
      <c r="F2" s="1" t="s">
        <v>688</v>
      </c>
      <c r="G2" s="1" t="s">
        <v>689</v>
      </c>
      <c r="H2" s="1" t="s">
        <v>690</v>
      </c>
      <c r="I2" s="1" t="s">
        <v>698</v>
      </c>
      <c r="J2" s="68" t="s">
        <v>699</v>
      </c>
      <c r="K2" s="1" t="s">
        <v>691</v>
      </c>
      <c r="L2" s="1" t="s">
        <v>692</v>
      </c>
      <c r="M2" s="1" t="s">
        <v>693</v>
      </c>
      <c r="N2" s="1" t="s">
        <v>694</v>
      </c>
      <c r="O2" s="1" t="s">
        <v>695</v>
      </c>
      <c r="P2" s="1" t="s">
        <v>696</v>
      </c>
      <c r="Q2" s="1" t="s">
        <v>697</v>
      </c>
      <c r="R2" s="1" t="s">
        <v>700</v>
      </c>
      <c r="S2" s="25">
        <f>R1+S1</f>
        <v>5136546042</v>
      </c>
    </row>
    <row r="3" spans="1:19">
      <c r="A3" s="10">
        <v>1</v>
      </c>
      <c r="B3" s="8" t="s">
        <v>406</v>
      </c>
      <c r="C3" s="2" t="s">
        <v>10</v>
      </c>
      <c r="D3" s="3" t="s">
        <v>11</v>
      </c>
      <c r="E3" s="10">
        <v>4500</v>
      </c>
      <c r="F3" s="64">
        <v>45717</v>
      </c>
      <c r="G3" s="64">
        <v>45747</v>
      </c>
      <c r="H3" s="10">
        <v>1</v>
      </c>
      <c r="I3" s="65">
        <v>22150000</v>
      </c>
      <c r="J3" s="67">
        <v>0.93</v>
      </c>
      <c r="K3" s="10" t="s">
        <v>701</v>
      </c>
      <c r="L3" s="69">
        <f>IF(K3="Diamond",0.994,IF(K3="Platinum",0.994,IF(K3="Gold",0.99,IF(K3="Silver",0.975,IF(K3="Bronze",0.975)))))</f>
        <v>0.99</v>
      </c>
      <c r="M3" s="69">
        <v>0.96150000000000002</v>
      </c>
      <c r="N3" s="70">
        <v>0.35</v>
      </c>
      <c r="O3" s="22">
        <f>ROUND((H3*I3*J3)*N3,0)</f>
        <v>7209825</v>
      </c>
      <c r="P3" s="22">
        <f>ROUND(H3*I3*J3,0)</f>
        <v>20599500</v>
      </c>
      <c r="Q3" s="25">
        <f>P3-O3</f>
        <v>13389675</v>
      </c>
    </row>
    <row r="4" spans="1:19">
      <c r="A4" s="10">
        <f>A3+1</f>
        <v>2</v>
      </c>
      <c r="B4" s="8" t="s">
        <v>406</v>
      </c>
      <c r="C4" s="2" t="s">
        <v>12</v>
      </c>
      <c r="D4" s="3" t="s">
        <v>13</v>
      </c>
      <c r="E4" s="10">
        <v>3000</v>
      </c>
      <c r="F4" s="64">
        <v>45717</v>
      </c>
      <c r="G4" s="64">
        <v>45747</v>
      </c>
      <c r="H4" s="10">
        <v>1</v>
      </c>
      <c r="I4" s="65">
        <v>17035000</v>
      </c>
      <c r="J4" s="67">
        <v>0.93</v>
      </c>
      <c r="K4" s="10" t="s">
        <v>703</v>
      </c>
      <c r="L4" s="69">
        <f t="shared" ref="L4:L67" si="0">IF(K4="Diamond",0.994,IF(K4="Platinum",0.994,IF(K4="Gold",0.99,IF(K4="Silver",0.975,IF(K4="Bronze",0.975)))))</f>
        <v>0.97499999999999998</v>
      </c>
      <c r="M4" s="69">
        <v>0.93289999999999995</v>
      </c>
      <c r="N4" s="70">
        <v>0.35</v>
      </c>
      <c r="O4" s="22">
        <f t="shared" ref="O4:O67" si="1">ROUND((H4*I4*J4)*N4,0)</f>
        <v>5544893</v>
      </c>
      <c r="P4" s="22">
        <f t="shared" ref="P4:P67" si="2">ROUND(H4*I4*J4,0)</f>
        <v>15842550</v>
      </c>
      <c r="Q4" s="25">
        <f t="shared" ref="Q4:Q67" si="3">P4-O4</f>
        <v>10297657</v>
      </c>
    </row>
    <row r="5" spans="1:19">
      <c r="A5" s="10">
        <f t="shared" ref="A5:A68" si="4">A4+1</f>
        <v>3</v>
      </c>
      <c r="B5" s="8" t="s">
        <v>406</v>
      </c>
      <c r="C5" s="2" t="s">
        <v>14</v>
      </c>
      <c r="D5" s="3" t="s">
        <v>15</v>
      </c>
      <c r="E5" s="10">
        <v>6000</v>
      </c>
      <c r="F5" s="64">
        <v>45717</v>
      </c>
      <c r="G5" s="64">
        <v>45747</v>
      </c>
      <c r="H5" s="10">
        <v>1</v>
      </c>
      <c r="I5" s="65">
        <v>33225000</v>
      </c>
      <c r="J5" s="67">
        <v>0.93</v>
      </c>
      <c r="K5" s="10" t="s">
        <v>701</v>
      </c>
      <c r="L5" s="69">
        <f t="shared" si="0"/>
        <v>0.99</v>
      </c>
      <c r="M5" s="69">
        <v>0.87809999999999999</v>
      </c>
      <c r="N5" s="70">
        <v>0.35</v>
      </c>
      <c r="O5" s="22">
        <f t="shared" si="1"/>
        <v>10814738</v>
      </c>
      <c r="P5" s="22">
        <f t="shared" si="2"/>
        <v>30899250</v>
      </c>
      <c r="Q5" s="25">
        <f t="shared" si="3"/>
        <v>20084512</v>
      </c>
    </row>
    <row r="6" spans="1:19">
      <c r="A6" s="10">
        <f t="shared" si="4"/>
        <v>4</v>
      </c>
      <c r="B6" s="8" t="s">
        <v>406</v>
      </c>
      <c r="C6" s="2" t="s">
        <v>16</v>
      </c>
      <c r="D6" s="3" t="s">
        <v>17</v>
      </c>
      <c r="E6" s="10">
        <v>3000</v>
      </c>
      <c r="F6" s="64">
        <v>45717</v>
      </c>
      <c r="G6" s="64">
        <v>45747</v>
      </c>
      <c r="H6" s="10">
        <v>1</v>
      </c>
      <c r="I6" s="65">
        <v>17035000</v>
      </c>
      <c r="J6" s="67">
        <v>0.93</v>
      </c>
      <c r="K6" s="10" t="s">
        <v>702</v>
      </c>
      <c r="L6" s="69">
        <f t="shared" si="0"/>
        <v>0.97499999999999998</v>
      </c>
      <c r="M6" s="69">
        <v>0.7198</v>
      </c>
      <c r="N6" s="70">
        <v>0.35</v>
      </c>
      <c r="O6" s="22">
        <f t="shared" si="1"/>
        <v>5544893</v>
      </c>
      <c r="P6" s="22">
        <f t="shared" si="2"/>
        <v>15842550</v>
      </c>
      <c r="Q6" s="25">
        <f t="shared" si="3"/>
        <v>10297657</v>
      </c>
    </row>
    <row r="7" spans="1:19">
      <c r="A7" s="10">
        <f t="shared" si="4"/>
        <v>5</v>
      </c>
      <c r="B7" s="8" t="s">
        <v>406</v>
      </c>
      <c r="C7" s="2" t="s">
        <v>18</v>
      </c>
      <c r="D7" s="3" t="s">
        <v>19</v>
      </c>
      <c r="E7" s="10">
        <v>6000</v>
      </c>
      <c r="F7" s="64">
        <v>45717</v>
      </c>
      <c r="G7" s="64">
        <v>45747</v>
      </c>
      <c r="H7" s="10">
        <v>1</v>
      </c>
      <c r="I7" s="65">
        <v>33225000</v>
      </c>
      <c r="J7" s="67">
        <v>0.93</v>
      </c>
      <c r="K7" s="10" t="s">
        <v>704</v>
      </c>
      <c r="L7" s="69">
        <f t="shared" si="0"/>
        <v>0.99399999999999999</v>
      </c>
      <c r="M7" s="69">
        <v>0.95620000000000005</v>
      </c>
      <c r="N7" s="70">
        <v>0.3</v>
      </c>
      <c r="O7" s="22">
        <f t="shared" si="1"/>
        <v>9269775</v>
      </c>
      <c r="P7" s="22">
        <f t="shared" si="2"/>
        <v>30899250</v>
      </c>
      <c r="Q7" s="25">
        <f t="shared" si="3"/>
        <v>21629475</v>
      </c>
    </row>
    <row r="8" spans="1:19">
      <c r="A8" s="10">
        <f t="shared" si="4"/>
        <v>6</v>
      </c>
      <c r="B8" s="8" t="s">
        <v>406</v>
      </c>
      <c r="C8" s="2" t="s">
        <v>20</v>
      </c>
      <c r="D8" s="3" t="s">
        <v>21</v>
      </c>
      <c r="E8" s="10">
        <v>6000</v>
      </c>
      <c r="F8" s="64">
        <v>45717</v>
      </c>
      <c r="G8" s="64">
        <v>45747</v>
      </c>
      <c r="H8" s="10">
        <v>1</v>
      </c>
      <c r="I8" s="65">
        <v>33225000</v>
      </c>
      <c r="J8" s="67">
        <v>0.93</v>
      </c>
      <c r="K8" s="10" t="s">
        <v>701</v>
      </c>
      <c r="L8" s="69">
        <f t="shared" si="0"/>
        <v>0.99</v>
      </c>
      <c r="M8" s="69">
        <v>0.99660000000000004</v>
      </c>
      <c r="N8" s="70">
        <v>0</v>
      </c>
      <c r="O8" s="22">
        <f t="shared" si="1"/>
        <v>0</v>
      </c>
      <c r="P8" s="22">
        <f t="shared" si="2"/>
        <v>30899250</v>
      </c>
      <c r="Q8" s="25">
        <f t="shared" si="3"/>
        <v>30899250</v>
      </c>
    </row>
    <row r="9" spans="1:19">
      <c r="A9" s="10">
        <f t="shared" si="4"/>
        <v>7</v>
      </c>
      <c r="B9" s="8" t="s">
        <v>406</v>
      </c>
      <c r="C9" s="2" t="s">
        <v>22</v>
      </c>
      <c r="D9" s="3" t="s">
        <v>23</v>
      </c>
      <c r="E9" s="10">
        <v>7500</v>
      </c>
      <c r="F9" s="64">
        <v>45717</v>
      </c>
      <c r="G9" s="64">
        <v>45747</v>
      </c>
      <c r="H9" s="10">
        <v>1</v>
      </c>
      <c r="I9" s="65">
        <v>49837500</v>
      </c>
      <c r="J9" s="67">
        <v>0.93</v>
      </c>
      <c r="K9" s="10" t="s">
        <v>701</v>
      </c>
      <c r="L9" s="69">
        <f t="shared" si="0"/>
        <v>0.99</v>
      </c>
      <c r="M9" s="69">
        <v>0.97160000000000002</v>
      </c>
      <c r="N9" s="70">
        <v>0.25</v>
      </c>
      <c r="O9" s="22">
        <f t="shared" si="1"/>
        <v>11587219</v>
      </c>
      <c r="P9" s="22">
        <f t="shared" si="2"/>
        <v>46348875</v>
      </c>
      <c r="Q9" s="25">
        <f t="shared" si="3"/>
        <v>34761656</v>
      </c>
    </row>
    <row r="10" spans="1:19">
      <c r="A10" s="10">
        <f t="shared" si="4"/>
        <v>8</v>
      </c>
      <c r="B10" s="8" t="s">
        <v>406</v>
      </c>
      <c r="C10" s="2" t="s">
        <v>24</v>
      </c>
      <c r="D10" s="3" t="s">
        <v>25</v>
      </c>
      <c r="E10" s="10">
        <v>6000</v>
      </c>
      <c r="F10" s="64">
        <v>45717</v>
      </c>
      <c r="G10" s="64">
        <v>45747</v>
      </c>
      <c r="H10" s="10">
        <v>1</v>
      </c>
      <c r="I10" s="65">
        <v>33225000</v>
      </c>
      <c r="J10" s="67">
        <v>0.93</v>
      </c>
      <c r="K10" s="10" t="s">
        <v>704</v>
      </c>
      <c r="L10" s="69">
        <f t="shared" si="0"/>
        <v>0.99399999999999999</v>
      </c>
      <c r="M10" s="69">
        <v>0.9728</v>
      </c>
      <c r="N10" s="70">
        <v>0.25</v>
      </c>
      <c r="O10" s="22">
        <f t="shared" si="1"/>
        <v>7724813</v>
      </c>
      <c r="P10" s="22">
        <f t="shared" si="2"/>
        <v>30899250</v>
      </c>
      <c r="Q10" s="25">
        <f t="shared" si="3"/>
        <v>23174437</v>
      </c>
    </row>
    <row r="11" spans="1:19">
      <c r="A11" s="10">
        <f t="shared" si="4"/>
        <v>9</v>
      </c>
      <c r="B11" s="8" t="s">
        <v>406</v>
      </c>
      <c r="C11" s="2" t="s">
        <v>26</v>
      </c>
      <c r="D11" s="3" t="s">
        <v>27</v>
      </c>
      <c r="E11" s="10">
        <v>6000</v>
      </c>
      <c r="F11" s="64">
        <v>45717</v>
      </c>
      <c r="G11" s="64">
        <v>45747</v>
      </c>
      <c r="H11" s="10">
        <v>1</v>
      </c>
      <c r="I11" s="65">
        <v>33225000</v>
      </c>
      <c r="J11" s="67">
        <v>0.93</v>
      </c>
      <c r="K11" s="10" t="s">
        <v>704</v>
      </c>
      <c r="L11" s="69">
        <f t="shared" si="0"/>
        <v>0.99399999999999999</v>
      </c>
      <c r="M11" s="69">
        <v>0.99270000000000003</v>
      </c>
      <c r="N11" s="70">
        <v>0.15</v>
      </c>
      <c r="O11" s="22">
        <f t="shared" si="1"/>
        <v>4634888</v>
      </c>
      <c r="P11" s="22">
        <f t="shared" si="2"/>
        <v>30899250</v>
      </c>
      <c r="Q11" s="25">
        <f t="shared" si="3"/>
        <v>26264362</v>
      </c>
    </row>
    <row r="12" spans="1:19">
      <c r="A12" s="10">
        <f t="shared" si="4"/>
        <v>10</v>
      </c>
      <c r="B12" s="8" t="s">
        <v>406</v>
      </c>
      <c r="C12" s="2" t="s">
        <v>28</v>
      </c>
      <c r="D12" s="3" t="s">
        <v>29</v>
      </c>
      <c r="E12" s="10">
        <v>4500</v>
      </c>
      <c r="F12" s="64">
        <v>45717</v>
      </c>
      <c r="G12" s="64">
        <v>45747</v>
      </c>
      <c r="H12" s="10">
        <v>1</v>
      </c>
      <c r="I12" s="65">
        <v>22150000</v>
      </c>
      <c r="J12" s="67">
        <v>0.93</v>
      </c>
      <c r="K12" s="10" t="s">
        <v>701</v>
      </c>
      <c r="L12" s="69">
        <f t="shared" si="0"/>
        <v>0.99</v>
      </c>
      <c r="M12" s="69">
        <v>0.98309999999999997</v>
      </c>
      <c r="N12" s="70">
        <v>0.2</v>
      </c>
      <c r="O12" s="22">
        <f t="shared" si="1"/>
        <v>4119900</v>
      </c>
      <c r="P12" s="22">
        <f t="shared" si="2"/>
        <v>20599500</v>
      </c>
      <c r="Q12" s="25">
        <f t="shared" si="3"/>
        <v>16479600</v>
      </c>
    </row>
    <row r="13" spans="1:19">
      <c r="A13" s="10">
        <f t="shared" si="4"/>
        <v>11</v>
      </c>
      <c r="B13" s="8" t="s">
        <v>406</v>
      </c>
      <c r="C13" s="2" t="s">
        <v>30</v>
      </c>
      <c r="D13" s="3" t="s">
        <v>31</v>
      </c>
      <c r="E13" s="10">
        <v>4500</v>
      </c>
      <c r="F13" s="64">
        <v>45717</v>
      </c>
      <c r="G13" s="64">
        <v>45747</v>
      </c>
      <c r="H13" s="10">
        <v>1</v>
      </c>
      <c r="I13" s="65">
        <v>22150000</v>
      </c>
      <c r="J13" s="67">
        <v>0.93</v>
      </c>
      <c r="K13" s="10" t="s">
        <v>701</v>
      </c>
      <c r="L13" s="69">
        <f t="shared" si="0"/>
        <v>0.99</v>
      </c>
      <c r="M13" s="69">
        <v>0.94130000000000003</v>
      </c>
      <c r="N13" s="70">
        <v>0.35</v>
      </c>
      <c r="O13" s="22">
        <f t="shared" si="1"/>
        <v>7209825</v>
      </c>
      <c r="P13" s="22">
        <f t="shared" si="2"/>
        <v>20599500</v>
      </c>
      <c r="Q13" s="25">
        <f t="shared" si="3"/>
        <v>13389675</v>
      </c>
    </row>
    <row r="14" spans="1:19">
      <c r="A14" s="10">
        <f t="shared" si="4"/>
        <v>12</v>
      </c>
      <c r="B14" s="8" t="s">
        <v>406</v>
      </c>
      <c r="C14" s="2" t="s">
        <v>32</v>
      </c>
      <c r="D14" s="3" t="s">
        <v>33</v>
      </c>
      <c r="E14" s="10">
        <v>4500</v>
      </c>
      <c r="F14" s="64">
        <v>45717</v>
      </c>
      <c r="G14" s="64">
        <v>45747</v>
      </c>
      <c r="H14" s="10">
        <v>1</v>
      </c>
      <c r="I14" s="65">
        <v>22150000</v>
      </c>
      <c r="J14" s="67">
        <v>0.93</v>
      </c>
      <c r="K14" s="10" t="s">
        <v>701</v>
      </c>
      <c r="L14" s="69">
        <f t="shared" si="0"/>
        <v>0.99</v>
      </c>
      <c r="M14" s="69">
        <v>0.8911</v>
      </c>
      <c r="N14" s="70">
        <v>0.35</v>
      </c>
      <c r="O14" s="22">
        <f t="shared" si="1"/>
        <v>7209825</v>
      </c>
      <c r="P14" s="22">
        <f t="shared" si="2"/>
        <v>20599500</v>
      </c>
      <c r="Q14" s="25">
        <f t="shared" si="3"/>
        <v>13389675</v>
      </c>
    </row>
    <row r="15" spans="1:19">
      <c r="A15" s="10">
        <f t="shared" si="4"/>
        <v>13</v>
      </c>
      <c r="B15" s="8" t="s">
        <v>406</v>
      </c>
      <c r="C15" s="2" t="s">
        <v>34</v>
      </c>
      <c r="D15" s="3" t="s">
        <v>35</v>
      </c>
      <c r="E15" s="10">
        <v>4500</v>
      </c>
      <c r="F15" s="64">
        <v>45717</v>
      </c>
      <c r="G15" s="64">
        <v>45747</v>
      </c>
      <c r="H15" s="10">
        <v>1</v>
      </c>
      <c r="I15" s="65">
        <v>22150000</v>
      </c>
      <c r="J15" s="67">
        <v>0.93</v>
      </c>
      <c r="K15" s="10" t="s">
        <v>704</v>
      </c>
      <c r="L15" s="69">
        <f t="shared" si="0"/>
        <v>0.99399999999999999</v>
      </c>
      <c r="M15" s="69">
        <v>0.9274</v>
      </c>
      <c r="N15" s="70">
        <v>0.35</v>
      </c>
      <c r="O15" s="22">
        <f t="shared" si="1"/>
        <v>7209825</v>
      </c>
      <c r="P15" s="22">
        <f t="shared" si="2"/>
        <v>20599500</v>
      </c>
      <c r="Q15" s="25">
        <f t="shared" si="3"/>
        <v>13389675</v>
      </c>
    </row>
    <row r="16" spans="1:19">
      <c r="A16" s="10">
        <f t="shared" si="4"/>
        <v>14</v>
      </c>
      <c r="B16" s="8" t="s">
        <v>406</v>
      </c>
      <c r="C16" s="2" t="s">
        <v>36</v>
      </c>
      <c r="D16" s="3" t="s">
        <v>37</v>
      </c>
      <c r="E16" s="10">
        <v>6000</v>
      </c>
      <c r="F16" s="64">
        <v>45717</v>
      </c>
      <c r="G16" s="64">
        <v>45747</v>
      </c>
      <c r="H16" s="10">
        <v>1</v>
      </c>
      <c r="I16" s="65">
        <v>33225000</v>
      </c>
      <c r="J16" s="67">
        <v>0.93</v>
      </c>
      <c r="K16" s="10" t="s">
        <v>701</v>
      </c>
      <c r="L16" s="69">
        <f t="shared" si="0"/>
        <v>0.99</v>
      </c>
      <c r="M16" s="69">
        <v>0.89029999999999998</v>
      </c>
      <c r="N16" s="70">
        <v>0.3</v>
      </c>
      <c r="O16" s="22">
        <f t="shared" si="1"/>
        <v>9269775</v>
      </c>
      <c r="P16" s="22">
        <f t="shared" si="2"/>
        <v>30899250</v>
      </c>
      <c r="Q16" s="25">
        <f t="shared" si="3"/>
        <v>21629475</v>
      </c>
    </row>
    <row r="17" spans="1:17">
      <c r="A17" s="10">
        <f t="shared" si="4"/>
        <v>15</v>
      </c>
      <c r="B17" s="8" t="s">
        <v>406</v>
      </c>
      <c r="C17" s="2" t="s">
        <v>38</v>
      </c>
      <c r="D17" s="3" t="s">
        <v>39</v>
      </c>
      <c r="E17" s="10">
        <v>4500</v>
      </c>
      <c r="F17" s="64">
        <v>45717</v>
      </c>
      <c r="G17" s="64">
        <v>45747</v>
      </c>
      <c r="H17" s="10">
        <v>1</v>
      </c>
      <c r="I17" s="65">
        <v>22150000</v>
      </c>
      <c r="J17" s="67">
        <v>0.93</v>
      </c>
      <c r="K17" s="10" t="s">
        <v>703</v>
      </c>
      <c r="L17" s="69">
        <f t="shared" si="0"/>
        <v>0.97499999999999998</v>
      </c>
      <c r="M17" s="69">
        <v>0.87660000000000005</v>
      </c>
      <c r="N17" s="70">
        <v>0.25</v>
      </c>
      <c r="O17" s="22">
        <f t="shared" si="1"/>
        <v>5149875</v>
      </c>
      <c r="P17" s="22">
        <f t="shared" si="2"/>
        <v>20599500</v>
      </c>
      <c r="Q17" s="25">
        <f t="shared" si="3"/>
        <v>15449625</v>
      </c>
    </row>
    <row r="18" spans="1:17">
      <c r="A18" s="10">
        <f t="shared" si="4"/>
        <v>16</v>
      </c>
      <c r="B18" s="8" t="s">
        <v>406</v>
      </c>
      <c r="C18" s="2" t="s">
        <v>40</v>
      </c>
      <c r="D18" s="3" t="s">
        <v>41</v>
      </c>
      <c r="E18" s="10">
        <v>4500</v>
      </c>
      <c r="F18" s="64">
        <v>45717</v>
      </c>
      <c r="G18" s="64">
        <v>45747</v>
      </c>
      <c r="H18" s="10">
        <v>1</v>
      </c>
      <c r="I18" s="65">
        <v>22150000</v>
      </c>
      <c r="J18" s="67">
        <v>0.93</v>
      </c>
      <c r="K18" s="10" t="s">
        <v>702</v>
      </c>
      <c r="L18" s="69">
        <f t="shared" si="0"/>
        <v>0.97499999999999998</v>
      </c>
      <c r="M18" s="69">
        <v>0.99329999999999996</v>
      </c>
      <c r="N18" s="70">
        <v>0</v>
      </c>
      <c r="O18" s="22">
        <f t="shared" si="1"/>
        <v>0</v>
      </c>
      <c r="P18" s="22">
        <f t="shared" si="2"/>
        <v>20599500</v>
      </c>
      <c r="Q18" s="25">
        <f t="shared" si="3"/>
        <v>20599500</v>
      </c>
    </row>
    <row r="19" spans="1:17">
      <c r="A19" s="10">
        <f t="shared" si="4"/>
        <v>17</v>
      </c>
      <c r="B19" s="8" t="s">
        <v>406</v>
      </c>
      <c r="C19" s="2" t="s">
        <v>42</v>
      </c>
      <c r="D19" s="3" t="s">
        <v>43</v>
      </c>
      <c r="E19" s="10">
        <v>6000</v>
      </c>
      <c r="F19" s="64">
        <v>45717</v>
      </c>
      <c r="G19" s="64">
        <v>45747</v>
      </c>
      <c r="H19" s="10">
        <v>1</v>
      </c>
      <c r="I19" s="65">
        <v>33225000</v>
      </c>
      <c r="J19" s="67">
        <v>0.93</v>
      </c>
      <c r="K19" s="10" t="s">
        <v>701</v>
      </c>
      <c r="L19" s="69">
        <f t="shared" si="0"/>
        <v>0.99</v>
      </c>
      <c r="M19" s="69">
        <v>0.88280000000000003</v>
      </c>
      <c r="N19" s="70">
        <v>0.3</v>
      </c>
      <c r="O19" s="22">
        <f t="shared" si="1"/>
        <v>9269775</v>
      </c>
      <c r="P19" s="22">
        <f t="shared" si="2"/>
        <v>30899250</v>
      </c>
      <c r="Q19" s="25">
        <f t="shared" si="3"/>
        <v>21629475</v>
      </c>
    </row>
    <row r="20" spans="1:17">
      <c r="A20" s="10">
        <f t="shared" si="4"/>
        <v>18</v>
      </c>
      <c r="B20" s="8" t="s">
        <v>406</v>
      </c>
      <c r="C20" s="2" t="s">
        <v>44</v>
      </c>
      <c r="D20" s="3" t="s">
        <v>45</v>
      </c>
      <c r="E20" s="10">
        <v>4500</v>
      </c>
      <c r="F20" s="64">
        <v>45717</v>
      </c>
      <c r="G20" s="64">
        <v>45747</v>
      </c>
      <c r="H20" s="10">
        <v>1</v>
      </c>
      <c r="I20" s="65">
        <v>22150000</v>
      </c>
      <c r="J20" s="67">
        <v>0.93</v>
      </c>
      <c r="K20" s="10" t="s">
        <v>701</v>
      </c>
      <c r="L20" s="69">
        <f t="shared" si="0"/>
        <v>0.99</v>
      </c>
      <c r="M20" s="69">
        <v>0.98150000000000004</v>
      </c>
      <c r="N20" s="70">
        <v>0.2</v>
      </c>
      <c r="O20" s="22">
        <f t="shared" si="1"/>
        <v>4119900</v>
      </c>
      <c r="P20" s="22">
        <f t="shared" si="2"/>
        <v>20599500</v>
      </c>
      <c r="Q20" s="25">
        <f t="shared" si="3"/>
        <v>16479600</v>
      </c>
    </row>
    <row r="21" spans="1:17">
      <c r="A21" s="10">
        <f t="shared" si="4"/>
        <v>19</v>
      </c>
      <c r="B21" s="8" t="s">
        <v>407</v>
      </c>
      <c r="C21" s="2" t="s">
        <v>46</v>
      </c>
      <c r="D21" s="3" t="s">
        <v>47</v>
      </c>
      <c r="E21" s="10">
        <v>4500</v>
      </c>
      <c r="F21" s="64">
        <v>45717</v>
      </c>
      <c r="G21" s="64">
        <v>45747</v>
      </c>
      <c r="H21" s="10">
        <v>1</v>
      </c>
      <c r="I21" s="65">
        <v>20985000</v>
      </c>
      <c r="J21" s="67">
        <v>0.93</v>
      </c>
      <c r="K21" s="10" t="s">
        <v>701</v>
      </c>
      <c r="L21" s="69">
        <f t="shared" si="0"/>
        <v>0.99</v>
      </c>
      <c r="M21" s="69">
        <v>0.9163</v>
      </c>
      <c r="N21" s="70">
        <v>0.35</v>
      </c>
      <c r="O21" s="22">
        <f t="shared" si="1"/>
        <v>6830618</v>
      </c>
      <c r="P21" s="22">
        <f t="shared" si="2"/>
        <v>19516050</v>
      </c>
      <c r="Q21" s="25">
        <f t="shared" si="3"/>
        <v>12685432</v>
      </c>
    </row>
    <row r="22" spans="1:17">
      <c r="A22" s="10">
        <f t="shared" si="4"/>
        <v>20</v>
      </c>
      <c r="B22" s="8" t="s">
        <v>407</v>
      </c>
      <c r="C22" s="2" t="s">
        <v>48</v>
      </c>
      <c r="D22" s="3" t="s">
        <v>49</v>
      </c>
      <c r="E22" s="10">
        <v>3000</v>
      </c>
      <c r="F22" s="64">
        <v>45717</v>
      </c>
      <c r="G22" s="64">
        <v>45747</v>
      </c>
      <c r="H22" s="10">
        <v>1</v>
      </c>
      <c r="I22" s="65">
        <v>15870000</v>
      </c>
      <c r="J22" s="67">
        <v>0.93</v>
      </c>
      <c r="K22" s="10" t="s">
        <v>703</v>
      </c>
      <c r="L22" s="69">
        <f t="shared" si="0"/>
        <v>0.97499999999999998</v>
      </c>
      <c r="M22" s="69">
        <v>0.94069999999999998</v>
      </c>
      <c r="N22" s="70">
        <v>0.25</v>
      </c>
      <c r="O22" s="22">
        <f t="shared" si="1"/>
        <v>3689775</v>
      </c>
      <c r="P22" s="22">
        <f t="shared" si="2"/>
        <v>14759100</v>
      </c>
      <c r="Q22" s="25">
        <f t="shared" si="3"/>
        <v>11069325</v>
      </c>
    </row>
    <row r="23" spans="1:17">
      <c r="A23" s="10">
        <f t="shared" si="4"/>
        <v>21</v>
      </c>
      <c r="B23" s="8" t="s">
        <v>407</v>
      </c>
      <c r="C23" s="2" t="s">
        <v>50</v>
      </c>
      <c r="D23" s="3" t="s">
        <v>51</v>
      </c>
      <c r="E23" s="10">
        <v>4500</v>
      </c>
      <c r="F23" s="64">
        <v>45717</v>
      </c>
      <c r="G23" s="64">
        <v>45747</v>
      </c>
      <c r="H23" s="10">
        <v>1</v>
      </c>
      <c r="I23" s="65">
        <v>20985000</v>
      </c>
      <c r="J23" s="67">
        <v>0.93</v>
      </c>
      <c r="K23" s="10" t="s">
        <v>703</v>
      </c>
      <c r="L23" s="69">
        <f t="shared" si="0"/>
        <v>0.97499999999999998</v>
      </c>
      <c r="M23" s="69">
        <v>0.88839999999999997</v>
      </c>
      <c r="N23" s="70">
        <v>0.35</v>
      </c>
      <c r="O23" s="22">
        <f t="shared" si="1"/>
        <v>6830618</v>
      </c>
      <c r="P23" s="22">
        <f t="shared" si="2"/>
        <v>19516050</v>
      </c>
      <c r="Q23" s="25">
        <f t="shared" si="3"/>
        <v>12685432</v>
      </c>
    </row>
    <row r="24" spans="1:17">
      <c r="A24" s="10">
        <f t="shared" si="4"/>
        <v>22</v>
      </c>
      <c r="B24" s="8" t="s">
        <v>407</v>
      </c>
      <c r="C24" s="2" t="s">
        <v>52</v>
      </c>
      <c r="D24" s="3" t="s">
        <v>53</v>
      </c>
      <c r="E24" s="10">
        <v>4500</v>
      </c>
      <c r="F24" s="64">
        <v>45717</v>
      </c>
      <c r="G24" s="64">
        <v>45747</v>
      </c>
      <c r="H24" s="10">
        <v>1</v>
      </c>
      <c r="I24" s="65">
        <v>20985000</v>
      </c>
      <c r="J24" s="67">
        <v>0.93</v>
      </c>
      <c r="K24" s="10" t="s">
        <v>701</v>
      </c>
      <c r="L24" s="69">
        <f t="shared" si="0"/>
        <v>0.99</v>
      </c>
      <c r="M24" s="69">
        <v>0.9163</v>
      </c>
      <c r="N24" s="70">
        <v>0.35</v>
      </c>
      <c r="O24" s="22">
        <f t="shared" si="1"/>
        <v>6830618</v>
      </c>
      <c r="P24" s="22">
        <f t="shared" si="2"/>
        <v>19516050</v>
      </c>
      <c r="Q24" s="25">
        <f t="shared" si="3"/>
        <v>12685432</v>
      </c>
    </row>
    <row r="25" spans="1:17">
      <c r="A25" s="10">
        <f t="shared" si="4"/>
        <v>23</v>
      </c>
      <c r="B25" s="8" t="s">
        <v>407</v>
      </c>
      <c r="C25" s="2" t="s">
        <v>54</v>
      </c>
      <c r="D25" s="3" t="s">
        <v>55</v>
      </c>
      <c r="E25" s="10">
        <v>3000</v>
      </c>
      <c r="F25" s="64">
        <v>45717</v>
      </c>
      <c r="G25" s="64">
        <v>45747</v>
      </c>
      <c r="H25" s="10">
        <v>1</v>
      </c>
      <c r="I25" s="65">
        <v>15870000</v>
      </c>
      <c r="J25" s="67">
        <v>0.93</v>
      </c>
      <c r="K25" s="10" t="s">
        <v>703</v>
      </c>
      <c r="L25" s="69">
        <f t="shared" si="0"/>
        <v>0.97499999999999998</v>
      </c>
      <c r="M25" s="69">
        <v>0.96240000000000003</v>
      </c>
      <c r="N25" s="70">
        <v>0.25</v>
      </c>
      <c r="O25" s="22">
        <f t="shared" si="1"/>
        <v>3689775</v>
      </c>
      <c r="P25" s="22">
        <f t="shared" si="2"/>
        <v>14759100</v>
      </c>
      <c r="Q25" s="25">
        <f t="shared" si="3"/>
        <v>11069325</v>
      </c>
    </row>
    <row r="26" spans="1:17">
      <c r="A26" s="10">
        <f t="shared" si="4"/>
        <v>24</v>
      </c>
      <c r="B26" s="8" t="s">
        <v>407</v>
      </c>
      <c r="C26" s="2" t="s">
        <v>56</v>
      </c>
      <c r="D26" s="3" t="s">
        <v>57</v>
      </c>
      <c r="E26" s="10">
        <v>4500</v>
      </c>
      <c r="F26" s="64">
        <v>45717</v>
      </c>
      <c r="G26" s="64">
        <v>45747</v>
      </c>
      <c r="H26" s="10">
        <v>1</v>
      </c>
      <c r="I26" s="65">
        <v>20985000</v>
      </c>
      <c r="J26" s="67">
        <v>0.93</v>
      </c>
      <c r="K26" s="10" t="s">
        <v>701</v>
      </c>
      <c r="L26" s="69">
        <f t="shared" si="0"/>
        <v>0.99</v>
      </c>
      <c r="M26" s="69">
        <v>0.94640000000000002</v>
      </c>
      <c r="N26" s="70">
        <v>0.35</v>
      </c>
      <c r="O26" s="22">
        <f t="shared" si="1"/>
        <v>6830618</v>
      </c>
      <c r="P26" s="22">
        <f t="shared" si="2"/>
        <v>19516050</v>
      </c>
      <c r="Q26" s="25">
        <f t="shared" si="3"/>
        <v>12685432</v>
      </c>
    </row>
    <row r="27" spans="1:17">
      <c r="A27" s="10">
        <f t="shared" si="4"/>
        <v>25</v>
      </c>
      <c r="B27" s="8" t="s">
        <v>407</v>
      </c>
      <c r="C27" s="2" t="s">
        <v>58</v>
      </c>
      <c r="D27" s="3" t="s">
        <v>59</v>
      </c>
      <c r="E27" s="10">
        <v>3000</v>
      </c>
      <c r="F27" s="64">
        <v>45717</v>
      </c>
      <c r="G27" s="64">
        <v>45747</v>
      </c>
      <c r="H27" s="10">
        <v>1</v>
      </c>
      <c r="I27" s="65">
        <v>15870000</v>
      </c>
      <c r="J27" s="67">
        <v>0.93</v>
      </c>
      <c r="K27" s="10" t="s">
        <v>703</v>
      </c>
      <c r="L27" s="69">
        <f t="shared" si="0"/>
        <v>0.97499999999999998</v>
      </c>
      <c r="M27" s="69">
        <v>0.95209999999999995</v>
      </c>
      <c r="N27" s="70">
        <v>0.25</v>
      </c>
      <c r="O27" s="22">
        <f t="shared" si="1"/>
        <v>3689775</v>
      </c>
      <c r="P27" s="22">
        <f t="shared" si="2"/>
        <v>14759100</v>
      </c>
      <c r="Q27" s="25">
        <f t="shared" si="3"/>
        <v>11069325</v>
      </c>
    </row>
    <row r="28" spans="1:17">
      <c r="A28" s="10">
        <f t="shared" si="4"/>
        <v>26</v>
      </c>
      <c r="B28" s="8" t="s">
        <v>407</v>
      </c>
      <c r="C28" s="2" t="s">
        <v>60</v>
      </c>
      <c r="D28" s="3" t="s">
        <v>61</v>
      </c>
      <c r="E28" s="10">
        <v>4500</v>
      </c>
      <c r="F28" s="64">
        <v>45717</v>
      </c>
      <c r="G28" s="64">
        <v>45747</v>
      </c>
      <c r="H28" s="10">
        <v>1</v>
      </c>
      <c r="I28" s="65">
        <v>20985000</v>
      </c>
      <c r="J28" s="67">
        <v>0.93</v>
      </c>
      <c r="K28" s="10" t="s">
        <v>703</v>
      </c>
      <c r="L28" s="69">
        <f t="shared" si="0"/>
        <v>0.97499999999999998</v>
      </c>
      <c r="M28" s="69">
        <v>0.87719999999999998</v>
      </c>
      <c r="N28" s="70">
        <v>0.35</v>
      </c>
      <c r="O28" s="22">
        <f t="shared" si="1"/>
        <v>6830618</v>
      </c>
      <c r="P28" s="22">
        <f t="shared" si="2"/>
        <v>19516050</v>
      </c>
      <c r="Q28" s="25">
        <f t="shared" si="3"/>
        <v>12685432</v>
      </c>
    </row>
    <row r="29" spans="1:17">
      <c r="A29" s="10">
        <f t="shared" si="4"/>
        <v>27</v>
      </c>
      <c r="B29" s="8" t="s">
        <v>407</v>
      </c>
      <c r="C29" s="2" t="s">
        <v>62</v>
      </c>
      <c r="D29" s="3" t="s">
        <v>63</v>
      </c>
      <c r="E29" s="10">
        <v>4500</v>
      </c>
      <c r="F29" s="64">
        <v>45717</v>
      </c>
      <c r="G29" s="64">
        <v>45747</v>
      </c>
      <c r="H29" s="10">
        <v>1</v>
      </c>
      <c r="I29" s="65">
        <v>20985000</v>
      </c>
      <c r="J29" s="67">
        <v>0.93</v>
      </c>
      <c r="K29" s="10" t="s">
        <v>701</v>
      </c>
      <c r="L29" s="69">
        <f t="shared" si="0"/>
        <v>0.99</v>
      </c>
      <c r="M29" s="69">
        <v>0.99380000000000002</v>
      </c>
      <c r="N29" s="70">
        <v>0</v>
      </c>
      <c r="O29" s="22">
        <f t="shared" si="1"/>
        <v>0</v>
      </c>
      <c r="P29" s="22">
        <f t="shared" si="2"/>
        <v>19516050</v>
      </c>
      <c r="Q29" s="25">
        <f t="shared" si="3"/>
        <v>19516050</v>
      </c>
    </row>
    <row r="30" spans="1:17">
      <c r="A30" s="10">
        <f t="shared" si="4"/>
        <v>28</v>
      </c>
      <c r="B30" s="8" t="s">
        <v>407</v>
      </c>
      <c r="C30" s="2" t="s">
        <v>64</v>
      </c>
      <c r="D30" s="3" t="s">
        <v>65</v>
      </c>
      <c r="E30" s="10">
        <v>4500</v>
      </c>
      <c r="F30" s="64">
        <v>45717</v>
      </c>
      <c r="G30" s="64">
        <v>45747</v>
      </c>
      <c r="H30" s="10">
        <v>1</v>
      </c>
      <c r="I30" s="65">
        <v>20985000</v>
      </c>
      <c r="J30" s="67">
        <v>0.93</v>
      </c>
      <c r="K30" s="10" t="s">
        <v>703</v>
      </c>
      <c r="L30" s="69">
        <f t="shared" si="0"/>
        <v>0.97499999999999998</v>
      </c>
      <c r="M30" s="69">
        <v>0.90249999999999997</v>
      </c>
      <c r="N30" s="70">
        <v>0.35</v>
      </c>
      <c r="O30" s="22">
        <f t="shared" si="1"/>
        <v>6830618</v>
      </c>
      <c r="P30" s="22">
        <f t="shared" si="2"/>
        <v>19516050</v>
      </c>
      <c r="Q30" s="25">
        <f t="shared" si="3"/>
        <v>12685432</v>
      </c>
    </row>
    <row r="31" spans="1:17">
      <c r="A31" s="10">
        <f t="shared" si="4"/>
        <v>29</v>
      </c>
      <c r="B31" s="8" t="s">
        <v>407</v>
      </c>
      <c r="C31" s="2" t="s">
        <v>68</v>
      </c>
      <c r="D31" s="3" t="s">
        <v>69</v>
      </c>
      <c r="E31" s="10">
        <v>4500</v>
      </c>
      <c r="F31" s="64">
        <v>45717</v>
      </c>
      <c r="G31" s="64">
        <v>45747</v>
      </c>
      <c r="H31" s="10">
        <v>1</v>
      </c>
      <c r="I31" s="65">
        <v>20985000</v>
      </c>
      <c r="J31" s="67">
        <v>0.93</v>
      </c>
      <c r="K31" s="10" t="s">
        <v>703</v>
      </c>
      <c r="L31" s="69">
        <f t="shared" si="0"/>
        <v>0.97499999999999998</v>
      </c>
      <c r="M31" s="69">
        <v>0.62129999999999996</v>
      </c>
      <c r="N31" s="70">
        <v>0.35</v>
      </c>
      <c r="O31" s="22">
        <f t="shared" si="1"/>
        <v>6830618</v>
      </c>
      <c r="P31" s="22">
        <f t="shared" si="2"/>
        <v>19516050</v>
      </c>
      <c r="Q31" s="25">
        <f t="shared" si="3"/>
        <v>12685432</v>
      </c>
    </row>
    <row r="32" spans="1:17">
      <c r="A32" s="10">
        <f t="shared" si="4"/>
        <v>30</v>
      </c>
      <c r="B32" s="8" t="s">
        <v>407</v>
      </c>
      <c r="C32" s="2" t="s">
        <v>70</v>
      </c>
      <c r="D32" s="3" t="s">
        <v>71</v>
      </c>
      <c r="E32" s="10">
        <v>4500</v>
      </c>
      <c r="F32" s="64">
        <v>45717</v>
      </c>
      <c r="G32" s="64">
        <v>45747</v>
      </c>
      <c r="H32" s="10">
        <v>1</v>
      </c>
      <c r="I32" s="65">
        <v>20985000</v>
      </c>
      <c r="J32" s="67">
        <v>0.93</v>
      </c>
      <c r="K32" s="10" t="s">
        <v>701</v>
      </c>
      <c r="L32" s="69">
        <f t="shared" si="0"/>
        <v>0.99</v>
      </c>
      <c r="M32" s="69">
        <v>0.99980000000000002</v>
      </c>
      <c r="N32" s="70">
        <v>0</v>
      </c>
      <c r="O32" s="22">
        <f t="shared" si="1"/>
        <v>0</v>
      </c>
      <c r="P32" s="22">
        <f t="shared" si="2"/>
        <v>19516050</v>
      </c>
      <c r="Q32" s="25">
        <f t="shared" si="3"/>
        <v>19516050</v>
      </c>
    </row>
    <row r="33" spans="1:18">
      <c r="A33" s="10">
        <f t="shared" si="4"/>
        <v>31</v>
      </c>
      <c r="B33" s="8" t="s">
        <v>408</v>
      </c>
      <c r="C33" s="26" t="s">
        <v>72</v>
      </c>
      <c r="D33" s="4" t="s">
        <v>73</v>
      </c>
      <c r="E33" s="10">
        <v>3000</v>
      </c>
      <c r="F33" s="64">
        <v>45717</v>
      </c>
      <c r="G33" s="64">
        <v>45747</v>
      </c>
      <c r="H33" s="10">
        <v>1</v>
      </c>
      <c r="I33" s="66">
        <v>22021000</v>
      </c>
      <c r="J33" s="67">
        <v>0.93</v>
      </c>
      <c r="K33" s="10" t="s">
        <v>703</v>
      </c>
      <c r="L33" s="69">
        <f t="shared" si="0"/>
        <v>0.97499999999999998</v>
      </c>
      <c r="M33" s="69">
        <v>0.97370000000000001</v>
      </c>
      <c r="N33" s="70">
        <v>0.05</v>
      </c>
      <c r="O33" s="22">
        <f t="shared" si="1"/>
        <v>1023977</v>
      </c>
      <c r="P33" s="22">
        <f t="shared" si="2"/>
        <v>20479530</v>
      </c>
      <c r="Q33" s="25">
        <f t="shared" si="3"/>
        <v>19455553</v>
      </c>
    </row>
    <row r="34" spans="1:18">
      <c r="A34" s="10">
        <f t="shared" si="4"/>
        <v>32</v>
      </c>
      <c r="B34" s="8" t="s">
        <v>408</v>
      </c>
      <c r="C34" s="26" t="s">
        <v>421</v>
      </c>
      <c r="D34" s="4" t="s">
        <v>74</v>
      </c>
      <c r="E34" s="10">
        <v>4500</v>
      </c>
      <c r="F34" s="64">
        <v>45717</v>
      </c>
      <c r="G34" s="64">
        <v>45747</v>
      </c>
      <c r="H34" s="10">
        <v>1</v>
      </c>
      <c r="I34" s="66">
        <v>22021000</v>
      </c>
      <c r="J34" s="67">
        <v>0.93</v>
      </c>
      <c r="K34" s="10" t="s">
        <v>701</v>
      </c>
      <c r="L34" s="69">
        <f t="shared" si="0"/>
        <v>0.99</v>
      </c>
      <c r="M34" s="69">
        <v>0.98350000000000004</v>
      </c>
      <c r="N34" s="70">
        <v>0.2</v>
      </c>
      <c r="O34" s="22">
        <f t="shared" si="1"/>
        <v>4095906</v>
      </c>
      <c r="P34" s="22">
        <f t="shared" si="2"/>
        <v>20479530</v>
      </c>
      <c r="Q34" s="25">
        <f t="shared" si="3"/>
        <v>16383624</v>
      </c>
    </row>
    <row r="35" spans="1:18">
      <c r="A35" s="10">
        <f t="shared" si="4"/>
        <v>33</v>
      </c>
      <c r="B35" s="8" t="s">
        <v>408</v>
      </c>
      <c r="C35" s="26" t="s">
        <v>510</v>
      </c>
      <c r="D35" s="4" t="s">
        <v>75</v>
      </c>
      <c r="E35" s="10">
        <v>3000</v>
      </c>
      <c r="F35" s="64">
        <v>45717</v>
      </c>
      <c r="G35" s="64">
        <v>45747</v>
      </c>
      <c r="H35" s="10">
        <v>1</v>
      </c>
      <c r="I35" s="66">
        <v>22021000</v>
      </c>
      <c r="J35" s="67">
        <v>0.93</v>
      </c>
      <c r="K35" s="10" t="s">
        <v>702</v>
      </c>
      <c r="L35" s="69">
        <f t="shared" si="0"/>
        <v>0.97499999999999998</v>
      </c>
      <c r="M35" s="69">
        <v>0.96260000000000001</v>
      </c>
      <c r="N35" s="70">
        <v>0.25</v>
      </c>
      <c r="O35" s="22">
        <f t="shared" si="1"/>
        <v>5119883</v>
      </c>
      <c r="P35" s="22">
        <f t="shared" si="2"/>
        <v>20479530</v>
      </c>
      <c r="Q35" s="25">
        <f t="shared" si="3"/>
        <v>15359647</v>
      </c>
    </row>
    <row r="36" spans="1:18">
      <c r="A36" s="10">
        <f t="shared" si="4"/>
        <v>34</v>
      </c>
      <c r="B36" s="8" t="s">
        <v>408</v>
      </c>
      <c r="C36" s="26" t="s">
        <v>76</v>
      </c>
      <c r="D36" s="4" t="s">
        <v>77</v>
      </c>
      <c r="E36" s="10">
        <v>3000</v>
      </c>
      <c r="F36" s="64">
        <v>45717</v>
      </c>
      <c r="G36" s="64">
        <v>45747</v>
      </c>
      <c r="H36" s="10">
        <v>0</v>
      </c>
      <c r="I36" s="66">
        <v>22021000</v>
      </c>
      <c r="J36" s="67">
        <v>0.93</v>
      </c>
      <c r="K36" s="10" t="s">
        <v>703</v>
      </c>
      <c r="L36" s="69">
        <f t="shared" si="0"/>
        <v>0.97499999999999998</v>
      </c>
      <c r="M36" s="69" t="e">
        <v>#N/A</v>
      </c>
      <c r="N36" s="70">
        <v>0</v>
      </c>
      <c r="O36" s="22">
        <f t="shared" si="1"/>
        <v>0</v>
      </c>
      <c r="P36" s="22">
        <f t="shared" si="2"/>
        <v>0</v>
      </c>
      <c r="Q36" s="25">
        <f t="shared" si="3"/>
        <v>0</v>
      </c>
      <c r="R36" s="18">
        <v>45714</v>
      </c>
    </row>
    <row r="37" spans="1:18">
      <c r="A37" s="10">
        <f t="shared" si="4"/>
        <v>35</v>
      </c>
      <c r="B37" s="8" t="s">
        <v>408</v>
      </c>
      <c r="C37" s="26" t="s">
        <v>78</v>
      </c>
      <c r="D37" s="4" t="s">
        <v>79</v>
      </c>
      <c r="E37" s="10">
        <v>4500</v>
      </c>
      <c r="F37" s="64">
        <v>45717</v>
      </c>
      <c r="G37" s="64">
        <v>45747</v>
      </c>
      <c r="H37" s="10">
        <v>1</v>
      </c>
      <c r="I37" s="66">
        <v>22021000</v>
      </c>
      <c r="J37" s="67">
        <v>0.93</v>
      </c>
      <c r="K37" s="10" t="s">
        <v>701</v>
      </c>
      <c r="L37" s="69">
        <f t="shared" si="0"/>
        <v>0.99</v>
      </c>
      <c r="M37" s="69">
        <v>0.99219999999999997</v>
      </c>
      <c r="N37" s="70">
        <v>0</v>
      </c>
      <c r="O37" s="22">
        <f t="shared" si="1"/>
        <v>0</v>
      </c>
      <c r="P37" s="22">
        <f t="shared" si="2"/>
        <v>20479530</v>
      </c>
      <c r="Q37" s="25">
        <f t="shared" si="3"/>
        <v>20479530</v>
      </c>
    </row>
    <row r="38" spans="1:18">
      <c r="A38" s="10">
        <f t="shared" si="4"/>
        <v>36</v>
      </c>
      <c r="B38" s="8" t="s">
        <v>408</v>
      </c>
      <c r="C38" s="26" t="s">
        <v>80</v>
      </c>
      <c r="D38" s="4" t="s">
        <v>81</v>
      </c>
      <c r="E38" s="10">
        <v>1500</v>
      </c>
      <c r="F38" s="64">
        <v>45717</v>
      </c>
      <c r="G38" s="64">
        <v>45747</v>
      </c>
      <c r="H38" s="10">
        <v>1</v>
      </c>
      <c r="I38" s="66">
        <v>10615000</v>
      </c>
      <c r="J38" s="67">
        <v>0.93</v>
      </c>
      <c r="K38" s="10" t="s">
        <v>702</v>
      </c>
      <c r="L38" s="69">
        <f t="shared" si="0"/>
        <v>0.97499999999999998</v>
      </c>
      <c r="M38" s="69">
        <v>0.93620000000000003</v>
      </c>
      <c r="N38" s="70">
        <v>0.35</v>
      </c>
      <c r="O38" s="22">
        <f t="shared" si="1"/>
        <v>3455183</v>
      </c>
      <c r="P38" s="22">
        <f t="shared" si="2"/>
        <v>9871950</v>
      </c>
      <c r="Q38" s="25">
        <f t="shared" si="3"/>
        <v>6416767</v>
      </c>
    </row>
    <row r="39" spans="1:18">
      <c r="A39" s="10">
        <f t="shared" si="4"/>
        <v>37</v>
      </c>
      <c r="B39" s="8" t="s">
        <v>408</v>
      </c>
      <c r="C39" s="26" t="s">
        <v>82</v>
      </c>
      <c r="D39" s="4" t="s">
        <v>83</v>
      </c>
      <c r="E39" s="10">
        <v>6000</v>
      </c>
      <c r="F39" s="64">
        <v>45717</v>
      </c>
      <c r="G39" s="64">
        <v>45747</v>
      </c>
      <c r="H39" s="10">
        <v>1</v>
      </c>
      <c r="I39" s="66">
        <v>33031500</v>
      </c>
      <c r="J39" s="67">
        <v>0.93</v>
      </c>
      <c r="K39" s="10" t="s">
        <v>701</v>
      </c>
      <c r="L39" s="69">
        <f t="shared" si="0"/>
        <v>0.99</v>
      </c>
      <c r="M39" s="69">
        <v>0.95699999999999996</v>
      </c>
      <c r="N39" s="70">
        <v>0.35</v>
      </c>
      <c r="O39" s="22">
        <f t="shared" si="1"/>
        <v>10751753</v>
      </c>
      <c r="P39" s="22">
        <f t="shared" si="2"/>
        <v>30719295</v>
      </c>
      <c r="Q39" s="25">
        <f t="shared" si="3"/>
        <v>19967542</v>
      </c>
    </row>
    <row r="40" spans="1:18">
      <c r="A40" s="10">
        <f t="shared" si="4"/>
        <v>38</v>
      </c>
      <c r="B40" s="8" t="s">
        <v>408</v>
      </c>
      <c r="C40" s="26" t="s">
        <v>84</v>
      </c>
      <c r="D40" s="4" t="s">
        <v>85</v>
      </c>
      <c r="E40" s="10">
        <v>3000</v>
      </c>
      <c r="F40" s="64">
        <v>45717</v>
      </c>
      <c r="G40" s="64">
        <v>45747</v>
      </c>
      <c r="H40" s="10">
        <v>1</v>
      </c>
      <c r="I40" s="66">
        <v>22021000</v>
      </c>
      <c r="J40" s="67">
        <v>0.93</v>
      </c>
      <c r="K40" s="10" t="s">
        <v>703</v>
      </c>
      <c r="L40" s="69">
        <f t="shared" si="0"/>
        <v>0.97499999999999998</v>
      </c>
      <c r="M40" s="69">
        <v>0.98409999999999997</v>
      </c>
      <c r="N40" s="70">
        <v>0</v>
      </c>
      <c r="O40" s="22">
        <f t="shared" si="1"/>
        <v>0</v>
      </c>
      <c r="P40" s="22">
        <f t="shared" si="2"/>
        <v>20479530</v>
      </c>
      <c r="Q40" s="25">
        <f t="shared" si="3"/>
        <v>20479530</v>
      </c>
    </row>
    <row r="41" spans="1:18">
      <c r="A41" s="10">
        <f t="shared" si="4"/>
        <v>39</v>
      </c>
      <c r="B41" s="8" t="s">
        <v>408</v>
      </c>
      <c r="C41" s="26" t="s">
        <v>86</v>
      </c>
      <c r="D41" s="4" t="s">
        <v>87</v>
      </c>
      <c r="E41" s="10">
        <v>3000</v>
      </c>
      <c r="F41" s="64">
        <v>45717</v>
      </c>
      <c r="G41" s="64">
        <v>45747</v>
      </c>
      <c r="H41" s="10">
        <v>1</v>
      </c>
      <c r="I41" s="66">
        <v>22021000</v>
      </c>
      <c r="J41" s="67">
        <v>0.93</v>
      </c>
      <c r="K41" s="10" t="s">
        <v>702</v>
      </c>
      <c r="L41" s="69">
        <f t="shared" si="0"/>
        <v>0.97499999999999998</v>
      </c>
      <c r="M41" s="69">
        <v>0.95620000000000005</v>
      </c>
      <c r="N41" s="70">
        <v>0.25</v>
      </c>
      <c r="O41" s="22">
        <f t="shared" si="1"/>
        <v>5119883</v>
      </c>
      <c r="P41" s="22">
        <f t="shared" si="2"/>
        <v>20479530</v>
      </c>
      <c r="Q41" s="25">
        <f t="shared" si="3"/>
        <v>15359647</v>
      </c>
    </row>
    <row r="42" spans="1:18">
      <c r="A42" s="10">
        <f t="shared" si="4"/>
        <v>40</v>
      </c>
      <c r="B42" s="8" t="s">
        <v>408</v>
      </c>
      <c r="C42" s="26" t="s">
        <v>88</v>
      </c>
      <c r="D42" s="4" t="s">
        <v>89</v>
      </c>
      <c r="E42" s="10">
        <v>3000</v>
      </c>
      <c r="F42" s="64">
        <v>45717</v>
      </c>
      <c r="G42" s="64">
        <v>45747</v>
      </c>
      <c r="H42" s="10">
        <v>0</v>
      </c>
      <c r="I42" s="66">
        <v>22021000</v>
      </c>
      <c r="J42" s="67">
        <v>0.93</v>
      </c>
      <c r="K42" s="10" t="s">
        <v>703</v>
      </c>
      <c r="L42" s="69">
        <f t="shared" si="0"/>
        <v>0.97499999999999998</v>
      </c>
      <c r="M42" s="69" t="e">
        <v>#N/A</v>
      </c>
      <c r="N42" s="70">
        <v>0</v>
      </c>
      <c r="O42" s="22">
        <f t="shared" si="1"/>
        <v>0</v>
      </c>
      <c r="P42" s="22">
        <f t="shared" si="2"/>
        <v>0</v>
      </c>
      <c r="Q42" s="25">
        <f t="shared" si="3"/>
        <v>0</v>
      </c>
      <c r="R42" s="18">
        <v>45677</v>
      </c>
    </row>
    <row r="43" spans="1:18">
      <c r="A43" s="10">
        <f t="shared" si="4"/>
        <v>41</v>
      </c>
      <c r="B43" s="8" t="s">
        <v>408</v>
      </c>
      <c r="C43" s="26" t="s">
        <v>90</v>
      </c>
      <c r="D43" s="4" t="s">
        <v>91</v>
      </c>
      <c r="E43" s="10">
        <v>3000</v>
      </c>
      <c r="F43" s="64">
        <v>45717</v>
      </c>
      <c r="G43" s="64">
        <v>45747</v>
      </c>
      <c r="H43" s="10">
        <v>1</v>
      </c>
      <c r="I43" s="66">
        <v>22021000</v>
      </c>
      <c r="J43" s="67">
        <v>0.93</v>
      </c>
      <c r="K43" s="10" t="s">
        <v>703</v>
      </c>
      <c r="L43" s="69">
        <f t="shared" si="0"/>
        <v>0.97499999999999998</v>
      </c>
      <c r="M43" s="69">
        <v>0.96709999999999996</v>
      </c>
      <c r="N43" s="70">
        <v>0.15</v>
      </c>
      <c r="O43" s="22">
        <f t="shared" si="1"/>
        <v>3071930</v>
      </c>
      <c r="P43" s="22">
        <f t="shared" si="2"/>
        <v>20479530</v>
      </c>
      <c r="Q43" s="25">
        <f t="shared" si="3"/>
        <v>17407600</v>
      </c>
    </row>
    <row r="44" spans="1:18">
      <c r="A44" s="10">
        <f t="shared" si="4"/>
        <v>42</v>
      </c>
      <c r="B44" s="8" t="s">
        <v>409</v>
      </c>
      <c r="C44" s="26" t="s">
        <v>92</v>
      </c>
      <c r="D44" s="4" t="s">
        <v>93</v>
      </c>
      <c r="E44" s="10">
        <v>1500</v>
      </c>
      <c r="F44" s="64">
        <v>45717</v>
      </c>
      <c r="G44" s="64">
        <v>45747</v>
      </c>
      <c r="H44" s="10">
        <v>1</v>
      </c>
      <c r="I44" s="66">
        <v>9274000</v>
      </c>
      <c r="J44" s="67">
        <v>0.93</v>
      </c>
      <c r="K44" s="10" t="s">
        <v>702</v>
      </c>
      <c r="L44" s="69">
        <f t="shared" si="0"/>
        <v>0.97499999999999998</v>
      </c>
      <c r="M44" s="69">
        <v>1</v>
      </c>
      <c r="N44" s="70">
        <v>0</v>
      </c>
      <c r="O44" s="22">
        <f t="shared" si="1"/>
        <v>0</v>
      </c>
      <c r="P44" s="22">
        <f t="shared" si="2"/>
        <v>8624820</v>
      </c>
      <c r="Q44" s="25">
        <f t="shared" si="3"/>
        <v>8624820</v>
      </c>
    </row>
    <row r="45" spans="1:18">
      <c r="A45" s="10">
        <f t="shared" si="4"/>
        <v>43</v>
      </c>
      <c r="B45" s="8" t="s">
        <v>409</v>
      </c>
      <c r="C45" s="26" t="s">
        <v>94</v>
      </c>
      <c r="D45" s="4" t="s">
        <v>95</v>
      </c>
      <c r="E45" s="10">
        <v>3000</v>
      </c>
      <c r="F45" s="64">
        <v>45717</v>
      </c>
      <c r="G45" s="64">
        <v>45747</v>
      </c>
      <c r="H45" s="10">
        <v>1</v>
      </c>
      <c r="I45" s="66">
        <v>22021000</v>
      </c>
      <c r="J45" s="67">
        <v>0.93</v>
      </c>
      <c r="K45" s="10" t="s">
        <v>701</v>
      </c>
      <c r="L45" s="69">
        <f t="shared" si="0"/>
        <v>0.99</v>
      </c>
      <c r="M45" s="69">
        <v>1</v>
      </c>
      <c r="N45" s="70">
        <v>0</v>
      </c>
      <c r="O45" s="22">
        <f t="shared" si="1"/>
        <v>0</v>
      </c>
      <c r="P45" s="22">
        <f t="shared" si="2"/>
        <v>20479530</v>
      </c>
      <c r="Q45" s="25">
        <f t="shared" si="3"/>
        <v>20479530</v>
      </c>
    </row>
    <row r="46" spans="1:18">
      <c r="A46" s="10">
        <f t="shared" si="4"/>
        <v>44</v>
      </c>
      <c r="B46" s="8" t="s">
        <v>409</v>
      </c>
      <c r="C46" s="26" t="s">
        <v>96</v>
      </c>
      <c r="D46" s="4" t="s">
        <v>97</v>
      </c>
      <c r="E46" s="10">
        <v>3000</v>
      </c>
      <c r="F46" s="64">
        <v>45717</v>
      </c>
      <c r="G46" s="64">
        <v>45747</v>
      </c>
      <c r="H46" s="10">
        <v>1</v>
      </c>
      <c r="I46" s="66">
        <v>22021000</v>
      </c>
      <c r="J46" s="67">
        <v>0.93</v>
      </c>
      <c r="K46" s="10" t="s">
        <v>701</v>
      </c>
      <c r="L46" s="69">
        <f t="shared" si="0"/>
        <v>0.99</v>
      </c>
      <c r="M46" s="69">
        <v>0.99639999999999995</v>
      </c>
      <c r="N46" s="70">
        <v>0</v>
      </c>
      <c r="O46" s="22">
        <f t="shared" si="1"/>
        <v>0</v>
      </c>
      <c r="P46" s="22">
        <f t="shared" si="2"/>
        <v>20479530</v>
      </c>
      <c r="Q46" s="25">
        <f t="shared" si="3"/>
        <v>20479530</v>
      </c>
    </row>
    <row r="47" spans="1:18">
      <c r="A47" s="10">
        <f t="shared" si="4"/>
        <v>45</v>
      </c>
      <c r="B47" s="8" t="s">
        <v>409</v>
      </c>
      <c r="C47" s="26" t="s">
        <v>98</v>
      </c>
      <c r="D47" s="4" t="s">
        <v>99</v>
      </c>
      <c r="E47" s="10">
        <v>6000</v>
      </c>
      <c r="F47" s="64">
        <v>45717</v>
      </c>
      <c r="G47" s="64">
        <v>45747</v>
      </c>
      <c r="H47" s="10">
        <v>1</v>
      </c>
      <c r="I47" s="66">
        <v>33031500</v>
      </c>
      <c r="J47" s="67">
        <v>0.93</v>
      </c>
      <c r="K47" s="10" t="s">
        <v>701</v>
      </c>
      <c r="L47" s="69">
        <f t="shared" si="0"/>
        <v>0.99</v>
      </c>
      <c r="M47" s="69">
        <v>0.9879</v>
      </c>
      <c r="N47" s="70">
        <v>0.05</v>
      </c>
      <c r="O47" s="22">
        <f t="shared" si="1"/>
        <v>1535965</v>
      </c>
      <c r="P47" s="22">
        <f t="shared" si="2"/>
        <v>30719295</v>
      </c>
      <c r="Q47" s="25">
        <f t="shared" si="3"/>
        <v>29183330</v>
      </c>
    </row>
    <row r="48" spans="1:18">
      <c r="A48" s="10">
        <f t="shared" si="4"/>
        <v>46</v>
      </c>
      <c r="B48" s="8" t="s">
        <v>409</v>
      </c>
      <c r="C48" s="26" t="s">
        <v>100</v>
      </c>
      <c r="D48" s="4" t="s">
        <v>101</v>
      </c>
      <c r="E48" s="10">
        <v>3000</v>
      </c>
      <c r="F48" s="64">
        <v>45717</v>
      </c>
      <c r="G48" s="64">
        <v>45747</v>
      </c>
      <c r="H48" s="10">
        <v>1</v>
      </c>
      <c r="I48" s="66">
        <v>22021000</v>
      </c>
      <c r="J48" s="67">
        <v>0.93</v>
      </c>
      <c r="K48" s="10" t="s">
        <v>701</v>
      </c>
      <c r="L48" s="69">
        <f t="shared" si="0"/>
        <v>0.99</v>
      </c>
      <c r="M48" s="69">
        <v>0.997</v>
      </c>
      <c r="N48" s="70">
        <v>0</v>
      </c>
      <c r="O48" s="22">
        <f t="shared" si="1"/>
        <v>0</v>
      </c>
      <c r="P48" s="22">
        <f t="shared" si="2"/>
        <v>20479530</v>
      </c>
      <c r="Q48" s="25">
        <f t="shared" si="3"/>
        <v>20479530</v>
      </c>
    </row>
    <row r="49" spans="1:18">
      <c r="A49" s="10">
        <f t="shared" si="4"/>
        <v>47</v>
      </c>
      <c r="B49" s="8" t="s">
        <v>409</v>
      </c>
      <c r="C49" s="26" t="s">
        <v>102</v>
      </c>
      <c r="D49" s="4" t="s">
        <v>103</v>
      </c>
      <c r="E49" s="10">
        <v>3000</v>
      </c>
      <c r="F49" s="64">
        <v>45717</v>
      </c>
      <c r="G49" s="64">
        <v>45747</v>
      </c>
      <c r="H49" s="10">
        <v>1</v>
      </c>
      <c r="I49" s="66">
        <v>22021000</v>
      </c>
      <c r="J49" s="67">
        <v>0.93</v>
      </c>
      <c r="K49" s="10" t="s">
        <v>702</v>
      </c>
      <c r="L49" s="69">
        <f t="shared" si="0"/>
        <v>0.97499999999999998</v>
      </c>
      <c r="M49" s="69">
        <v>0.99219999999999997</v>
      </c>
      <c r="N49" s="70">
        <v>0</v>
      </c>
      <c r="O49" s="22">
        <f t="shared" si="1"/>
        <v>0</v>
      </c>
      <c r="P49" s="22">
        <f t="shared" si="2"/>
        <v>20479530</v>
      </c>
      <c r="Q49" s="25">
        <f t="shared" si="3"/>
        <v>20479530</v>
      </c>
    </row>
    <row r="50" spans="1:18">
      <c r="A50" s="10">
        <f t="shared" si="4"/>
        <v>48</v>
      </c>
      <c r="B50" s="9" t="s">
        <v>409</v>
      </c>
      <c r="C50" s="26" t="s">
        <v>104</v>
      </c>
      <c r="D50" s="4" t="s">
        <v>105</v>
      </c>
      <c r="E50" s="10">
        <v>3000</v>
      </c>
      <c r="F50" s="64">
        <v>45717</v>
      </c>
      <c r="G50" s="64">
        <v>45747</v>
      </c>
      <c r="H50" s="10">
        <v>1</v>
      </c>
      <c r="I50" s="66">
        <v>22021000</v>
      </c>
      <c r="J50" s="67">
        <v>0.93</v>
      </c>
      <c r="K50" s="10" t="s">
        <v>701</v>
      </c>
      <c r="L50" s="69">
        <f t="shared" si="0"/>
        <v>0.99</v>
      </c>
      <c r="M50" s="69">
        <v>0.90200000000000002</v>
      </c>
      <c r="N50" s="70">
        <v>0.35</v>
      </c>
      <c r="O50" s="22">
        <f t="shared" si="1"/>
        <v>7167836</v>
      </c>
      <c r="P50" s="22">
        <f t="shared" si="2"/>
        <v>20479530</v>
      </c>
      <c r="Q50" s="25">
        <f t="shared" si="3"/>
        <v>13311694</v>
      </c>
    </row>
    <row r="51" spans="1:18">
      <c r="A51" s="10">
        <f t="shared" si="4"/>
        <v>49</v>
      </c>
      <c r="B51" s="8" t="s">
        <v>410</v>
      </c>
      <c r="C51" s="2" t="s">
        <v>106</v>
      </c>
      <c r="D51" s="3" t="s">
        <v>107</v>
      </c>
      <c r="E51" s="10">
        <v>4500</v>
      </c>
      <c r="F51" s="64">
        <v>45717</v>
      </c>
      <c r="G51" s="64">
        <v>45747</v>
      </c>
      <c r="H51" s="10">
        <v>1</v>
      </c>
      <c r="I51" s="22">
        <v>31167550</v>
      </c>
      <c r="J51" s="67">
        <v>0.93</v>
      </c>
      <c r="K51" s="10" t="s">
        <v>702</v>
      </c>
      <c r="L51" s="69">
        <f t="shared" si="0"/>
        <v>0.97499999999999998</v>
      </c>
      <c r="M51" s="69">
        <v>0.99570000000000003</v>
      </c>
      <c r="N51" s="70">
        <v>0</v>
      </c>
      <c r="O51" s="22">
        <f t="shared" si="1"/>
        <v>0</v>
      </c>
      <c r="P51" s="22">
        <f t="shared" si="2"/>
        <v>28985822</v>
      </c>
      <c r="Q51" s="25">
        <f t="shared" si="3"/>
        <v>28985822</v>
      </c>
    </row>
    <row r="52" spans="1:18">
      <c r="A52" s="10">
        <f t="shared" si="4"/>
        <v>50</v>
      </c>
      <c r="B52" s="8" t="s">
        <v>410</v>
      </c>
      <c r="C52" s="2" t="s">
        <v>108</v>
      </c>
      <c r="D52" s="3" t="s">
        <v>109</v>
      </c>
      <c r="E52" s="10">
        <v>6000</v>
      </c>
      <c r="F52" s="64">
        <v>45717</v>
      </c>
      <c r="G52" s="64">
        <v>45747</v>
      </c>
      <c r="H52" s="10">
        <v>1</v>
      </c>
      <c r="I52" s="22">
        <v>38067700</v>
      </c>
      <c r="J52" s="67">
        <v>0.93</v>
      </c>
      <c r="K52" s="10" t="s">
        <v>701</v>
      </c>
      <c r="L52" s="69">
        <f t="shared" si="0"/>
        <v>0.99</v>
      </c>
      <c r="M52" s="69">
        <v>0.75429999999999997</v>
      </c>
      <c r="N52" s="70">
        <v>0.35</v>
      </c>
      <c r="O52" s="22">
        <f t="shared" si="1"/>
        <v>12391036</v>
      </c>
      <c r="P52" s="22">
        <f t="shared" si="2"/>
        <v>35402961</v>
      </c>
      <c r="Q52" s="25">
        <f t="shared" si="3"/>
        <v>23011925</v>
      </c>
    </row>
    <row r="53" spans="1:18">
      <c r="A53" s="10">
        <f t="shared" si="4"/>
        <v>51</v>
      </c>
      <c r="B53" s="8" t="s">
        <v>410</v>
      </c>
      <c r="C53" s="2" t="s">
        <v>110</v>
      </c>
      <c r="D53" s="3" t="s">
        <v>111</v>
      </c>
      <c r="E53" s="10">
        <v>4500</v>
      </c>
      <c r="F53" s="64">
        <v>45717</v>
      </c>
      <c r="G53" s="64">
        <v>45747</v>
      </c>
      <c r="H53" s="10">
        <v>1</v>
      </c>
      <c r="I53" s="22">
        <v>31167550</v>
      </c>
      <c r="J53" s="67">
        <v>0.93</v>
      </c>
      <c r="K53" s="10" t="s">
        <v>701</v>
      </c>
      <c r="L53" s="69">
        <f t="shared" si="0"/>
        <v>0.99</v>
      </c>
      <c r="M53" s="69">
        <v>0.93869999999999998</v>
      </c>
      <c r="N53" s="70">
        <v>0.35</v>
      </c>
      <c r="O53" s="22">
        <f t="shared" si="1"/>
        <v>10145038</v>
      </c>
      <c r="P53" s="22">
        <f t="shared" si="2"/>
        <v>28985822</v>
      </c>
      <c r="Q53" s="25">
        <f t="shared" si="3"/>
        <v>18840784</v>
      </c>
    </row>
    <row r="54" spans="1:18">
      <c r="A54" s="10">
        <f t="shared" si="4"/>
        <v>52</v>
      </c>
      <c r="B54" s="8" t="s">
        <v>410</v>
      </c>
      <c r="C54" s="2" t="s">
        <v>112</v>
      </c>
      <c r="D54" s="3" t="s">
        <v>113</v>
      </c>
      <c r="E54" s="10">
        <v>6000</v>
      </c>
      <c r="F54" s="64">
        <v>45717</v>
      </c>
      <c r="G54" s="64">
        <v>45747</v>
      </c>
      <c r="H54" s="10">
        <v>1</v>
      </c>
      <c r="I54" s="22">
        <v>38067700</v>
      </c>
      <c r="J54" s="67">
        <v>0.93</v>
      </c>
      <c r="K54" s="10" t="s">
        <v>703</v>
      </c>
      <c r="L54" s="69">
        <f t="shared" si="0"/>
        <v>0.97499999999999998</v>
      </c>
      <c r="M54" s="69">
        <v>0.98529999999999995</v>
      </c>
      <c r="N54" s="70">
        <v>0</v>
      </c>
      <c r="O54" s="22">
        <f t="shared" si="1"/>
        <v>0</v>
      </c>
      <c r="P54" s="22">
        <f t="shared" si="2"/>
        <v>35402961</v>
      </c>
      <c r="Q54" s="25">
        <f t="shared" si="3"/>
        <v>35402961</v>
      </c>
    </row>
    <row r="55" spans="1:18">
      <c r="A55" s="10">
        <f t="shared" si="4"/>
        <v>53</v>
      </c>
      <c r="B55" s="8" t="s">
        <v>410</v>
      </c>
      <c r="C55" s="2" t="s">
        <v>114</v>
      </c>
      <c r="D55" s="3" t="s">
        <v>115</v>
      </c>
      <c r="E55" s="10">
        <v>6000</v>
      </c>
      <c r="F55" s="64">
        <v>45717</v>
      </c>
      <c r="G55" s="64">
        <v>45747</v>
      </c>
      <c r="H55" s="10">
        <v>1</v>
      </c>
      <c r="I55" s="22">
        <v>38067700</v>
      </c>
      <c r="J55" s="67">
        <v>0.93</v>
      </c>
      <c r="K55" s="10" t="s">
        <v>701</v>
      </c>
      <c r="L55" s="69">
        <f t="shared" si="0"/>
        <v>0.99</v>
      </c>
      <c r="M55" s="69">
        <v>0.92910000000000004</v>
      </c>
      <c r="N55" s="70">
        <v>0.35</v>
      </c>
      <c r="O55" s="22">
        <f t="shared" si="1"/>
        <v>12391036</v>
      </c>
      <c r="P55" s="22">
        <f t="shared" si="2"/>
        <v>35402961</v>
      </c>
      <c r="Q55" s="25">
        <f t="shared" si="3"/>
        <v>23011925</v>
      </c>
    </row>
    <row r="56" spans="1:18">
      <c r="A56" s="10">
        <f t="shared" si="4"/>
        <v>54</v>
      </c>
      <c r="B56" s="8" t="s">
        <v>410</v>
      </c>
      <c r="C56" s="2" t="s">
        <v>116</v>
      </c>
      <c r="D56" s="3" t="s">
        <v>117</v>
      </c>
      <c r="E56" s="10">
        <v>4500</v>
      </c>
      <c r="F56" s="64">
        <v>45717</v>
      </c>
      <c r="G56" s="64">
        <v>45747</v>
      </c>
      <c r="H56" s="10">
        <v>1</v>
      </c>
      <c r="I56" s="22">
        <v>31167550</v>
      </c>
      <c r="J56" s="67">
        <v>0.93</v>
      </c>
      <c r="K56" s="10" t="s">
        <v>701</v>
      </c>
      <c r="L56" s="69">
        <f t="shared" si="0"/>
        <v>0.99</v>
      </c>
      <c r="M56" s="69">
        <v>0.998</v>
      </c>
      <c r="N56" s="70">
        <v>0</v>
      </c>
      <c r="O56" s="22">
        <f t="shared" si="1"/>
        <v>0</v>
      </c>
      <c r="P56" s="22">
        <f t="shared" si="2"/>
        <v>28985822</v>
      </c>
      <c r="Q56" s="25">
        <f t="shared" si="3"/>
        <v>28985822</v>
      </c>
    </row>
    <row r="57" spans="1:18">
      <c r="A57" s="10">
        <f t="shared" si="4"/>
        <v>55</v>
      </c>
      <c r="B57" s="8" t="s">
        <v>410</v>
      </c>
      <c r="C57" s="2" t="s">
        <v>118</v>
      </c>
      <c r="D57" s="3" t="s">
        <v>119</v>
      </c>
      <c r="E57" s="10">
        <v>4500</v>
      </c>
      <c r="F57" s="64">
        <v>45717</v>
      </c>
      <c r="G57" s="64">
        <v>45747</v>
      </c>
      <c r="H57" s="10">
        <v>0</v>
      </c>
      <c r="I57" s="22">
        <v>31167550</v>
      </c>
      <c r="J57" s="67">
        <v>0.93</v>
      </c>
      <c r="K57" s="10" t="s">
        <v>701</v>
      </c>
      <c r="L57" s="69">
        <f t="shared" si="0"/>
        <v>0.99</v>
      </c>
      <c r="M57" s="69" t="e">
        <v>#N/A</v>
      </c>
      <c r="N57" s="70">
        <v>0</v>
      </c>
      <c r="O57" s="22">
        <f t="shared" si="1"/>
        <v>0</v>
      </c>
      <c r="P57" s="22">
        <f t="shared" si="2"/>
        <v>0</v>
      </c>
      <c r="Q57" s="25">
        <f t="shared" si="3"/>
        <v>0</v>
      </c>
      <c r="R57" s="18">
        <v>45675</v>
      </c>
    </row>
    <row r="58" spans="1:18">
      <c r="A58" s="10">
        <f t="shared" si="4"/>
        <v>56</v>
      </c>
      <c r="B58" s="8" t="s">
        <v>410</v>
      </c>
      <c r="C58" s="2" t="s">
        <v>120</v>
      </c>
      <c r="D58" s="3" t="s">
        <v>121</v>
      </c>
      <c r="E58" s="10">
        <v>3000</v>
      </c>
      <c r="F58" s="64">
        <v>45717</v>
      </c>
      <c r="G58" s="64">
        <v>45747</v>
      </c>
      <c r="H58" s="10">
        <v>0</v>
      </c>
      <c r="I58" s="22">
        <v>22548250</v>
      </c>
      <c r="J58" s="67">
        <v>0.93</v>
      </c>
      <c r="K58" s="10" t="s">
        <v>701</v>
      </c>
      <c r="L58" s="69">
        <f t="shared" si="0"/>
        <v>0.99</v>
      </c>
      <c r="M58" s="69" t="e">
        <v>#N/A</v>
      </c>
      <c r="N58" s="70">
        <v>0</v>
      </c>
      <c r="O58" s="22">
        <f t="shared" si="1"/>
        <v>0</v>
      </c>
      <c r="P58" s="22">
        <f t="shared" si="2"/>
        <v>0</v>
      </c>
      <c r="Q58" s="25">
        <f t="shared" si="3"/>
        <v>0</v>
      </c>
      <c r="R58" s="18">
        <v>45691</v>
      </c>
    </row>
    <row r="59" spans="1:18">
      <c r="A59" s="10">
        <f t="shared" si="4"/>
        <v>57</v>
      </c>
      <c r="B59" s="8" t="s">
        <v>410</v>
      </c>
      <c r="C59" s="2" t="s">
        <v>122</v>
      </c>
      <c r="D59" s="3" t="s">
        <v>123</v>
      </c>
      <c r="E59" s="10">
        <v>6000</v>
      </c>
      <c r="F59" s="64">
        <v>45717</v>
      </c>
      <c r="G59" s="64">
        <v>45747</v>
      </c>
      <c r="H59" s="10">
        <v>1</v>
      </c>
      <c r="I59" s="22">
        <v>38067700</v>
      </c>
      <c r="J59" s="67">
        <v>0.93</v>
      </c>
      <c r="K59" s="10" t="s">
        <v>701</v>
      </c>
      <c r="L59" s="69">
        <f t="shared" si="0"/>
        <v>0.99</v>
      </c>
      <c r="M59" s="69">
        <v>0.95589999999999997</v>
      </c>
      <c r="N59" s="70">
        <v>0.25</v>
      </c>
      <c r="O59" s="22">
        <f t="shared" si="1"/>
        <v>8850740</v>
      </c>
      <c r="P59" s="22">
        <f t="shared" si="2"/>
        <v>35402961</v>
      </c>
      <c r="Q59" s="25">
        <f t="shared" si="3"/>
        <v>26552221</v>
      </c>
    </row>
    <row r="60" spans="1:18">
      <c r="A60" s="10">
        <f t="shared" si="4"/>
        <v>58</v>
      </c>
      <c r="B60" s="8" t="s">
        <v>410</v>
      </c>
      <c r="C60" s="2" t="s">
        <v>124</v>
      </c>
      <c r="D60" s="3" t="s">
        <v>125</v>
      </c>
      <c r="E60" s="10">
        <v>4500</v>
      </c>
      <c r="F60" s="64">
        <v>45717</v>
      </c>
      <c r="G60" s="64">
        <v>45747</v>
      </c>
      <c r="H60" s="10">
        <v>0</v>
      </c>
      <c r="I60" s="22">
        <v>31167550</v>
      </c>
      <c r="J60" s="67">
        <v>0.93</v>
      </c>
      <c r="K60" s="10" t="s">
        <v>704</v>
      </c>
      <c r="L60" s="69">
        <f t="shared" si="0"/>
        <v>0.99399999999999999</v>
      </c>
      <c r="M60" s="69" t="e">
        <v>#N/A</v>
      </c>
      <c r="N60" s="70">
        <v>0</v>
      </c>
      <c r="O60" s="22">
        <f t="shared" si="1"/>
        <v>0</v>
      </c>
      <c r="P60" s="22">
        <f t="shared" si="2"/>
        <v>0</v>
      </c>
      <c r="Q60" s="25">
        <f t="shared" si="3"/>
        <v>0</v>
      </c>
      <c r="R60" s="18">
        <v>45697</v>
      </c>
    </row>
    <row r="61" spans="1:18">
      <c r="A61" s="10">
        <f t="shared" si="4"/>
        <v>59</v>
      </c>
      <c r="B61" s="8" t="s">
        <v>410</v>
      </c>
      <c r="C61" s="2" t="s">
        <v>126</v>
      </c>
      <c r="D61" s="3" t="s">
        <v>127</v>
      </c>
      <c r="E61" s="10">
        <v>4500</v>
      </c>
      <c r="F61" s="64">
        <v>45717</v>
      </c>
      <c r="G61" s="64">
        <v>45747</v>
      </c>
      <c r="H61" s="10">
        <v>1</v>
      </c>
      <c r="I61" s="22">
        <v>31167550</v>
      </c>
      <c r="J61" s="67">
        <v>0.93</v>
      </c>
      <c r="K61" s="10" t="s">
        <v>703</v>
      </c>
      <c r="L61" s="69">
        <f t="shared" si="0"/>
        <v>0.97499999999999998</v>
      </c>
      <c r="M61" s="69">
        <v>0.51339999999999997</v>
      </c>
      <c r="N61" s="70">
        <v>0.35</v>
      </c>
      <c r="O61" s="22">
        <f t="shared" si="1"/>
        <v>10145038</v>
      </c>
      <c r="P61" s="22">
        <f t="shared" si="2"/>
        <v>28985822</v>
      </c>
      <c r="Q61" s="25">
        <f t="shared" si="3"/>
        <v>18840784</v>
      </c>
    </row>
    <row r="62" spans="1:18">
      <c r="A62" s="10">
        <f t="shared" si="4"/>
        <v>60</v>
      </c>
      <c r="B62" s="8" t="s">
        <v>410</v>
      </c>
      <c r="C62" s="2" t="s">
        <v>128</v>
      </c>
      <c r="D62" s="3" t="s">
        <v>129</v>
      </c>
      <c r="E62" s="10">
        <v>6000</v>
      </c>
      <c r="F62" s="64">
        <v>45717</v>
      </c>
      <c r="G62" s="64">
        <v>45747</v>
      </c>
      <c r="H62" s="10">
        <v>0</v>
      </c>
      <c r="I62" s="22">
        <v>38067700</v>
      </c>
      <c r="J62" s="67">
        <v>0.93</v>
      </c>
      <c r="K62" s="10" t="s">
        <v>704</v>
      </c>
      <c r="L62" s="69">
        <f t="shared" si="0"/>
        <v>0.99399999999999999</v>
      </c>
      <c r="M62" s="69">
        <v>0.9889</v>
      </c>
      <c r="N62" s="70">
        <v>0.2</v>
      </c>
      <c r="O62" s="22">
        <f t="shared" si="1"/>
        <v>0</v>
      </c>
      <c r="P62" s="22">
        <f t="shared" si="2"/>
        <v>0</v>
      </c>
      <c r="Q62" s="25">
        <f t="shared" si="3"/>
        <v>0</v>
      </c>
      <c r="R62" s="18">
        <v>45674</v>
      </c>
    </row>
    <row r="63" spans="1:18">
      <c r="A63" s="10">
        <f t="shared" si="4"/>
        <v>61</v>
      </c>
      <c r="B63" s="8" t="s">
        <v>410</v>
      </c>
      <c r="C63" s="2" t="s">
        <v>130</v>
      </c>
      <c r="D63" s="3" t="s">
        <v>131</v>
      </c>
      <c r="E63" s="10">
        <v>6000</v>
      </c>
      <c r="F63" s="64">
        <v>45717</v>
      </c>
      <c r="G63" s="64">
        <v>45747</v>
      </c>
      <c r="H63" s="10">
        <v>1</v>
      </c>
      <c r="I63" s="22">
        <v>38067700</v>
      </c>
      <c r="J63" s="67">
        <v>0.93</v>
      </c>
      <c r="K63" s="10" t="s">
        <v>703</v>
      </c>
      <c r="L63" s="69">
        <f t="shared" si="0"/>
        <v>0.97499999999999998</v>
      </c>
      <c r="M63" s="69">
        <v>0.73560000000000003</v>
      </c>
      <c r="N63" s="70">
        <v>0.35</v>
      </c>
      <c r="O63" s="22">
        <f t="shared" si="1"/>
        <v>12391036</v>
      </c>
      <c r="P63" s="22">
        <f t="shared" si="2"/>
        <v>35402961</v>
      </c>
      <c r="Q63" s="25">
        <f t="shared" si="3"/>
        <v>23011925</v>
      </c>
    </row>
    <row r="64" spans="1:18" ht="28.8">
      <c r="A64" s="10">
        <f t="shared" si="4"/>
        <v>62</v>
      </c>
      <c r="B64" s="8" t="s">
        <v>410</v>
      </c>
      <c r="C64" s="2" t="s">
        <v>132</v>
      </c>
      <c r="D64" s="3" t="s">
        <v>133</v>
      </c>
      <c r="E64" s="10">
        <v>4500</v>
      </c>
      <c r="F64" s="64">
        <v>45717</v>
      </c>
      <c r="G64" s="64">
        <v>45747</v>
      </c>
      <c r="H64" s="10">
        <v>1</v>
      </c>
      <c r="I64" s="22">
        <v>31167550</v>
      </c>
      <c r="J64" s="67">
        <v>0.93</v>
      </c>
      <c r="K64" s="10" t="s">
        <v>703</v>
      </c>
      <c r="L64" s="69">
        <f t="shared" si="0"/>
        <v>0.97499999999999998</v>
      </c>
      <c r="M64" s="69">
        <v>0.52939999999999998</v>
      </c>
      <c r="N64" s="70">
        <v>0.35</v>
      </c>
      <c r="O64" s="22">
        <f t="shared" si="1"/>
        <v>10145038</v>
      </c>
      <c r="P64" s="22">
        <f t="shared" si="2"/>
        <v>28985822</v>
      </c>
      <c r="Q64" s="25">
        <f t="shared" si="3"/>
        <v>18840784</v>
      </c>
    </row>
    <row r="65" spans="1:18">
      <c r="A65" s="10">
        <f t="shared" si="4"/>
        <v>63</v>
      </c>
      <c r="B65" s="8" t="s">
        <v>410</v>
      </c>
      <c r="C65" s="2" t="s">
        <v>134</v>
      </c>
      <c r="D65" s="3" t="s">
        <v>135</v>
      </c>
      <c r="E65" s="10">
        <v>7500</v>
      </c>
      <c r="F65" s="64">
        <v>45717</v>
      </c>
      <c r="G65" s="64">
        <v>45747</v>
      </c>
      <c r="H65" s="10">
        <v>1</v>
      </c>
      <c r="I65" s="22">
        <v>56601550</v>
      </c>
      <c r="J65" s="67">
        <v>0.93</v>
      </c>
      <c r="K65" s="10" t="s">
        <v>704</v>
      </c>
      <c r="L65" s="69">
        <f t="shared" si="0"/>
        <v>0.99399999999999999</v>
      </c>
      <c r="M65" s="69">
        <v>0.94720000000000004</v>
      </c>
      <c r="N65" s="70">
        <v>0.35</v>
      </c>
      <c r="O65" s="22">
        <f t="shared" si="1"/>
        <v>18423805</v>
      </c>
      <c r="P65" s="22">
        <f t="shared" si="2"/>
        <v>52639442</v>
      </c>
      <c r="Q65" s="25">
        <f t="shared" si="3"/>
        <v>34215637</v>
      </c>
      <c r="R65" s="18">
        <v>45752</v>
      </c>
    </row>
    <row r="66" spans="1:18">
      <c r="A66" s="10">
        <f t="shared" si="4"/>
        <v>64</v>
      </c>
      <c r="B66" s="8" t="s">
        <v>410</v>
      </c>
      <c r="C66" s="2" t="s">
        <v>136</v>
      </c>
      <c r="D66" s="3" t="s">
        <v>137</v>
      </c>
      <c r="E66" s="10">
        <v>3000</v>
      </c>
      <c r="F66" s="64">
        <v>45717</v>
      </c>
      <c r="G66" s="64">
        <v>45747</v>
      </c>
      <c r="H66" s="10">
        <v>1</v>
      </c>
      <c r="I66" s="22">
        <v>22548250</v>
      </c>
      <c r="J66" s="67">
        <v>0.93</v>
      </c>
      <c r="K66" s="10" t="s">
        <v>702</v>
      </c>
      <c r="L66" s="69">
        <f t="shared" si="0"/>
        <v>0.97499999999999998</v>
      </c>
      <c r="M66" s="69">
        <v>0.9607</v>
      </c>
      <c r="N66" s="70">
        <v>0.15</v>
      </c>
      <c r="O66" s="22">
        <f t="shared" si="1"/>
        <v>3145481</v>
      </c>
      <c r="P66" s="22">
        <f t="shared" si="2"/>
        <v>20969873</v>
      </c>
      <c r="Q66" s="25">
        <f t="shared" si="3"/>
        <v>17824392</v>
      </c>
    </row>
    <row r="67" spans="1:18">
      <c r="A67" s="10">
        <f t="shared" si="4"/>
        <v>65</v>
      </c>
      <c r="B67" s="8" t="s">
        <v>410</v>
      </c>
      <c r="C67" s="2" t="s">
        <v>138</v>
      </c>
      <c r="D67" s="3" t="s">
        <v>139</v>
      </c>
      <c r="E67" s="10">
        <v>3000</v>
      </c>
      <c r="F67" s="64">
        <v>45717</v>
      </c>
      <c r="G67" s="64">
        <v>45747</v>
      </c>
      <c r="H67" s="10">
        <v>1</v>
      </c>
      <c r="I67" s="22">
        <v>22548250</v>
      </c>
      <c r="J67" s="67">
        <v>0.93</v>
      </c>
      <c r="K67" s="10" t="s">
        <v>702</v>
      </c>
      <c r="L67" s="69">
        <f t="shared" si="0"/>
        <v>0.97499999999999998</v>
      </c>
      <c r="M67" s="69">
        <v>0.84</v>
      </c>
      <c r="N67" s="70">
        <v>0.35</v>
      </c>
      <c r="O67" s="22">
        <f t="shared" si="1"/>
        <v>7339455</v>
      </c>
      <c r="P67" s="22">
        <f t="shared" si="2"/>
        <v>20969873</v>
      </c>
      <c r="Q67" s="25">
        <f t="shared" si="3"/>
        <v>13630418</v>
      </c>
    </row>
    <row r="68" spans="1:18">
      <c r="A68" s="10">
        <f t="shared" si="4"/>
        <v>66</v>
      </c>
      <c r="B68" s="8" t="s">
        <v>410</v>
      </c>
      <c r="C68" s="2" t="s">
        <v>140</v>
      </c>
      <c r="D68" s="3" t="s">
        <v>141</v>
      </c>
      <c r="E68" s="10">
        <v>6000</v>
      </c>
      <c r="F68" s="64">
        <v>45717</v>
      </c>
      <c r="G68" s="64">
        <v>45747</v>
      </c>
      <c r="H68" s="10">
        <v>1</v>
      </c>
      <c r="I68" s="22">
        <v>38067700</v>
      </c>
      <c r="J68" s="67">
        <v>0.93</v>
      </c>
      <c r="K68" s="10" t="s">
        <v>703</v>
      </c>
      <c r="L68" s="69">
        <f t="shared" ref="L68:L131" si="5">IF(K68="Diamond",0.994,IF(K68="Platinum",0.994,IF(K68="Gold",0.99,IF(K68="Silver",0.975,IF(K68="Bronze",0.975)))))</f>
        <v>0.97499999999999998</v>
      </c>
      <c r="M68" s="69">
        <v>0.97709999999999997</v>
      </c>
      <c r="N68" s="70">
        <v>0</v>
      </c>
      <c r="O68" s="22">
        <f t="shared" ref="O68:O131" si="6">ROUND((H68*I68*J68)*N68,0)</f>
        <v>0</v>
      </c>
      <c r="P68" s="22">
        <f t="shared" ref="P68:P131" si="7">ROUND(H68*I68*J68,0)</f>
        <v>35402961</v>
      </c>
      <c r="Q68" s="25">
        <f t="shared" ref="Q68:Q131" si="8">P68-O68</f>
        <v>35402961</v>
      </c>
    </row>
    <row r="69" spans="1:18" ht="28.8">
      <c r="A69" s="10">
        <f t="shared" ref="A69:A132" si="9">A68+1</f>
        <v>67</v>
      </c>
      <c r="B69" s="8" t="s">
        <v>410</v>
      </c>
      <c r="C69" s="2" t="s">
        <v>142</v>
      </c>
      <c r="D69" s="3" t="s">
        <v>143</v>
      </c>
      <c r="E69" s="10">
        <v>6000</v>
      </c>
      <c r="F69" s="64">
        <v>45717</v>
      </c>
      <c r="G69" s="64">
        <v>45747</v>
      </c>
      <c r="H69" s="10">
        <v>1</v>
      </c>
      <c r="I69" s="22">
        <v>38067700</v>
      </c>
      <c r="J69" s="67">
        <v>0.93</v>
      </c>
      <c r="K69" s="10" t="s">
        <v>701</v>
      </c>
      <c r="L69" s="69">
        <f t="shared" si="5"/>
        <v>0.99</v>
      </c>
      <c r="M69" s="69">
        <v>0.57630000000000003</v>
      </c>
      <c r="N69" s="70">
        <v>0.35</v>
      </c>
      <c r="O69" s="22">
        <f t="shared" si="6"/>
        <v>12391036</v>
      </c>
      <c r="P69" s="22">
        <f t="shared" si="7"/>
        <v>35402961</v>
      </c>
      <c r="Q69" s="25">
        <f t="shared" si="8"/>
        <v>23011925</v>
      </c>
    </row>
    <row r="70" spans="1:18">
      <c r="A70" s="10">
        <f t="shared" si="9"/>
        <v>68</v>
      </c>
      <c r="B70" s="8" t="s">
        <v>410</v>
      </c>
      <c r="C70" s="2" t="s">
        <v>144</v>
      </c>
      <c r="D70" s="3" t="s">
        <v>145</v>
      </c>
      <c r="E70" s="10">
        <v>3000</v>
      </c>
      <c r="F70" s="64">
        <v>45717</v>
      </c>
      <c r="G70" s="64">
        <v>45747</v>
      </c>
      <c r="H70" s="10">
        <v>1</v>
      </c>
      <c r="I70" s="22">
        <v>22548250</v>
      </c>
      <c r="J70" s="67">
        <v>0.93</v>
      </c>
      <c r="K70" s="10" t="s">
        <v>703</v>
      </c>
      <c r="L70" s="69">
        <f t="shared" si="5"/>
        <v>0.97499999999999998</v>
      </c>
      <c r="M70" s="69">
        <v>0.97889999999999999</v>
      </c>
      <c r="N70" s="70">
        <v>0</v>
      </c>
      <c r="O70" s="22">
        <f t="shared" si="6"/>
        <v>0</v>
      </c>
      <c r="P70" s="22">
        <f t="shared" si="7"/>
        <v>20969873</v>
      </c>
      <c r="Q70" s="25">
        <f t="shared" si="8"/>
        <v>20969873</v>
      </c>
    </row>
    <row r="71" spans="1:18">
      <c r="A71" s="10">
        <f t="shared" si="9"/>
        <v>69</v>
      </c>
      <c r="B71" s="8" t="s">
        <v>410</v>
      </c>
      <c r="C71" s="2" t="s">
        <v>146</v>
      </c>
      <c r="D71" s="3" t="s">
        <v>147</v>
      </c>
      <c r="E71" s="10">
        <v>4500</v>
      </c>
      <c r="F71" s="64">
        <v>45717</v>
      </c>
      <c r="G71" s="64">
        <v>45747</v>
      </c>
      <c r="H71" s="10">
        <v>1</v>
      </c>
      <c r="I71" s="22">
        <v>31167550</v>
      </c>
      <c r="J71" s="67">
        <v>0.93</v>
      </c>
      <c r="K71" s="10" t="s">
        <v>702</v>
      </c>
      <c r="L71" s="69">
        <f t="shared" si="5"/>
        <v>0.97499999999999998</v>
      </c>
      <c r="M71" s="69">
        <v>0.74529999999999996</v>
      </c>
      <c r="N71" s="70">
        <v>0.35</v>
      </c>
      <c r="O71" s="22">
        <f t="shared" si="6"/>
        <v>10145038</v>
      </c>
      <c r="P71" s="22">
        <f t="shared" si="7"/>
        <v>28985822</v>
      </c>
      <c r="Q71" s="25">
        <f t="shared" si="8"/>
        <v>18840784</v>
      </c>
    </row>
    <row r="72" spans="1:18">
      <c r="A72" s="10">
        <f t="shared" si="9"/>
        <v>70</v>
      </c>
      <c r="B72" s="8" t="s">
        <v>410</v>
      </c>
      <c r="C72" s="2" t="s">
        <v>148</v>
      </c>
      <c r="D72" s="3" t="s">
        <v>149</v>
      </c>
      <c r="E72" s="10">
        <v>4500</v>
      </c>
      <c r="F72" s="64">
        <v>45717</v>
      </c>
      <c r="G72" s="64">
        <v>45747</v>
      </c>
      <c r="H72" s="10">
        <v>1</v>
      </c>
      <c r="I72" s="22">
        <v>31167550</v>
      </c>
      <c r="J72" s="67">
        <v>0.93</v>
      </c>
      <c r="K72" s="10" t="s">
        <v>703</v>
      </c>
      <c r="L72" s="69">
        <f t="shared" si="5"/>
        <v>0.97499999999999998</v>
      </c>
      <c r="M72" s="69">
        <v>0.5403</v>
      </c>
      <c r="N72" s="70">
        <v>0.3</v>
      </c>
      <c r="O72" s="22">
        <f t="shared" si="6"/>
        <v>8695746</v>
      </c>
      <c r="P72" s="22">
        <f t="shared" si="7"/>
        <v>28985822</v>
      </c>
      <c r="Q72" s="25">
        <f t="shared" si="8"/>
        <v>20290076</v>
      </c>
    </row>
    <row r="73" spans="1:18">
      <c r="A73" s="10">
        <f t="shared" si="9"/>
        <v>71</v>
      </c>
      <c r="B73" s="8" t="s">
        <v>410</v>
      </c>
      <c r="C73" s="2" t="s">
        <v>150</v>
      </c>
      <c r="D73" s="3" t="s">
        <v>151</v>
      </c>
      <c r="E73" s="10">
        <v>4500</v>
      </c>
      <c r="F73" s="64">
        <v>45717</v>
      </c>
      <c r="G73" s="64">
        <v>45747</v>
      </c>
      <c r="H73" s="10">
        <v>1</v>
      </c>
      <c r="I73" s="22">
        <v>31167550</v>
      </c>
      <c r="J73" s="67">
        <v>0.93</v>
      </c>
      <c r="K73" s="10" t="s">
        <v>703</v>
      </c>
      <c r="L73" s="69">
        <f t="shared" si="5"/>
        <v>0.97499999999999998</v>
      </c>
      <c r="M73" s="69">
        <v>0.77780000000000005</v>
      </c>
      <c r="N73" s="70">
        <v>0.35</v>
      </c>
      <c r="O73" s="22">
        <f t="shared" si="6"/>
        <v>10145038</v>
      </c>
      <c r="P73" s="22">
        <f t="shared" si="7"/>
        <v>28985822</v>
      </c>
      <c r="Q73" s="25">
        <f t="shared" si="8"/>
        <v>18840784</v>
      </c>
    </row>
    <row r="74" spans="1:18" ht="28.8">
      <c r="A74" s="10">
        <f t="shared" si="9"/>
        <v>72</v>
      </c>
      <c r="B74" s="8" t="s">
        <v>410</v>
      </c>
      <c r="C74" s="2" t="s">
        <v>152</v>
      </c>
      <c r="D74" s="3" t="s">
        <v>153</v>
      </c>
      <c r="E74" s="10">
        <v>4500</v>
      </c>
      <c r="F74" s="64">
        <v>45717</v>
      </c>
      <c r="G74" s="64">
        <v>45747</v>
      </c>
      <c r="H74" s="10">
        <v>1</v>
      </c>
      <c r="I74" s="22">
        <v>31167550</v>
      </c>
      <c r="J74" s="67">
        <v>0.93</v>
      </c>
      <c r="K74" s="10" t="s">
        <v>702</v>
      </c>
      <c r="L74" s="69">
        <f t="shared" si="5"/>
        <v>0.97499999999999998</v>
      </c>
      <c r="M74" s="69">
        <v>0.91890000000000005</v>
      </c>
      <c r="N74" s="70">
        <v>0.35</v>
      </c>
      <c r="O74" s="22">
        <f t="shared" si="6"/>
        <v>10145038</v>
      </c>
      <c r="P74" s="22">
        <f t="shared" si="7"/>
        <v>28985822</v>
      </c>
      <c r="Q74" s="25">
        <f t="shared" si="8"/>
        <v>18840784</v>
      </c>
    </row>
    <row r="75" spans="1:18">
      <c r="A75" s="10">
        <f t="shared" si="9"/>
        <v>73</v>
      </c>
      <c r="B75" s="8" t="s">
        <v>410</v>
      </c>
      <c r="C75" s="2" t="s">
        <v>154</v>
      </c>
      <c r="D75" s="3" t="s">
        <v>155</v>
      </c>
      <c r="E75" s="10">
        <v>6000</v>
      </c>
      <c r="F75" s="64">
        <v>45717</v>
      </c>
      <c r="G75" s="64">
        <v>45747</v>
      </c>
      <c r="H75" s="10">
        <v>1</v>
      </c>
      <c r="I75" s="22">
        <v>38067700</v>
      </c>
      <c r="J75" s="67">
        <v>0.93</v>
      </c>
      <c r="K75" s="10" t="s">
        <v>701</v>
      </c>
      <c r="L75" s="69">
        <f t="shared" si="5"/>
        <v>0.99</v>
      </c>
      <c r="M75" s="69">
        <v>0.35959999999999998</v>
      </c>
      <c r="N75" s="70">
        <v>0.35</v>
      </c>
      <c r="O75" s="22">
        <f t="shared" si="6"/>
        <v>12391036</v>
      </c>
      <c r="P75" s="22">
        <f t="shared" si="7"/>
        <v>35402961</v>
      </c>
      <c r="Q75" s="25">
        <f t="shared" si="8"/>
        <v>23011925</v>
      </c>
    </row>
    <row r="76" spans="1:18">
      <c r="A76" s="10">
        <f t="shared" si="9"/>
        <v>74</v>
      </c>
      <c r="B76" s="8" t="s">
        <v>410</v>
      </c>
      <c r="C76" s="2" t="s">
        <v>156</v>
      </c>
      <c r="D76" s="3" t="s">
        <v>157</v>
      </c>
      <c r="E76" s="10">
        <v>4500</v>
      </c>
      <c r="F76" s="64">
        <v>45717</v>
      </c>
      <c r="G76" s="64">
        <v>45747</v>
      </c>
      <c r="H76" s="10">
        <v>1</v>
      </c>
      <c r="I76" s="22">
        <v>31167550</v>
      </c>
      <c r="J76" s="67">
        <v>0.93</v>
      </c>
      <c r="K76" s="10" t="s">
        <v>701</v>
      </c>
      <c r="L76" s="69">
        <f t="shared" si="5"/>
        <v>0.99</v>
      </c>
      <c r="M76" s="69">
        <v>0.74719999999999998</v>
      </c>
      <c r="N76" s="70">
        <v>0.35</v>
      </c>
      <c r="O76" s="22">
        <f t="shared" si="6"/>
        <v>10145038</v>
      </c>
      <c r="P76" s="22">
        <f t="shared" si="7"/>
        <v>28985822</v>
      </c>
      <c r="Q76" s="25">
        <f t="shared" si="8"/>
        <v>18840784</v>
      </c>
    </row>
    <row r="77" spans="1:18">
      <c r="A77" s="10">
        <f t="shared" si="9"/>
        <v>75</v>
      </c>
      <c r="B77" s="8" t="s">
        <v>410</v>
      </c>
      <c r="C77" s="2" t="s">
        <v>158</v>
      </c>
      <c r="D77" s="3" t="s">
        <v>159</v>
      </c>
      <c r="E77" s="10">
        <v>4500</v>
      </c>
      <c r="F77" s="64">
        <v>45717</v>
      </c>
      <c r="G77" s="64">
        <v>45747</v>
      </c>
      <c r="H77" s="10">
        <v>1</v>
      </c>
      <c r="I77" s="22">
        <v>31167550</v>
      </c>
      <c r="J77" s="67">
        <v>0.93</v>
      </c>
      <c r="K77" s="10" t="s">
        <v>702</v>
      </c>
      <c r="L77" s="69">
        <f t="shared" si="5"/>
        <v>0.97499999999999998</v>
      </c>
      <c r="M77" s="69">
        <v>0.53449999999999998</v>
      </c>
      <c r="N77" s="70">
        <v>0.35</v>
      </c>
      <c r="O77" s="22">
        <f t="shared" si="6"/>
        <v>10145038</v>
      </c>
      <c r="P77" s="22">
        <f t="shared" si="7"/>
        <v>28985822</v>
      </c>
      <c r="Q77" s="25">
        <f t="shared" si="8"/>
        <v>18840784</v>
      </c>
    </row>
    <row r="78" spans="1:18">
      <c r="A78" s="10">
        <f t="shared" si="9"/>
        <v>76</v>
      </c>
      <c r="B78" s="8" t="s">
        <v>410</v>
      </c>
      <c r="C78" s="2" t="s">
        <v>160</v>
      </c>
      <c r="D78" s="3" t="s">
        <v>161</v>
      </c>
      <c r="E78" s="10">
        <v>3000</v>
      </c>
      <c r="F78" s="64">
        <v>45717</v>
      </c>
      <c r="G78" s="64">
        <v>45747</v>
      </c>
      <c r="H78" s="10">
        <v>1</v>
      </c>
      <c r="I78" s="22">
        <v>22548250</v>
      </c>
      <c r="J78" s="67">
        <v>0.93</v>
      </c>
      <c r="K78" s="10" t="s">
        <v>703</v>
      </c>
      <c r="L78" s="69">
        <f t="shared" si="5"/>
        <v>0.97499999999999998</v>
      </c>
      <c r="M78" s="69">
        <v>0.80210000000000004</v>
      </c>
      <c r="N78" s="70">
        <v>0.35</v>
      </c>
      <c r="O78" s="22">
        <f t="shared" si="6"/>
        <v>7339455</v>
      </c>
      <c r="P78" s="22">
        <f t="shared" si="7"/>
        <v>20969873</v>
      </c>
      <c r="Q78" s="25">
        <f t="shared" si="8"/>
        <v>13630418</v>
      </c>
    </row>
    <row r="79" spans="1:18">
      <c r="A79" s="10">
        <f t="shared" si="9"/>
        <v>77</v>
      </c>
      <c r="B79" s="8" t="s">
        <v>410</v>
      </c>
      <c r="C79" s="2" t="s">
        <v>162</v>
      </c>
      <c r="D79" s="3" t="s">
        <v>163</v>
      </c>
      <c r="E79" s="10">
        <v>4500</v>
      </c>
      <c r="F79" s="64">
        <v>45717</v>
      </c>
      <c r="G79" s="64">
        <v>45747</v>
      </c>
      <c r="H79" s="10">
        <v>1</v>
      </c>
      <c r="I79" s="22">
        <v>31167550</v>
      </c>
      <c r="J79" s="67">
        <v>0.93</v>
      </c>
      <c r="K79" s="10" t="s">
        <v>704</v>
      </c>
      <c r="L79" s="69">
        <f t="shared" si="5"/>
        <v>0.99399999999999999</v>
      </c>
      <c r="M79" s="69">
        <v>0.96519999999999995</v>
      </c>
      <c r="N79" s="70">
        <v>0.35</v>
      </c>
      <c r="O79" s="22">
        <f t="shared" si="6"/>
        <v>10145038</v>
      </c>
      <c r="P79" s="22">
        <f t="shared" si="7"/>
        <v>28985822</v>
      </c>
      <c r="Q79" s="25">
        <f t="shared" si="8"/>
        <v>18840784</v>
      </c>
    </row>
    <row r="80" spans="1:18" ht="28.8">
      <c r="A80" s="10">
        <f t="shared" si="9"/>
        <v>78</v>
      </c>
      <c r="B80" s="8" t="s">
        <v>410</v>
      </c>
      <c r="C80" s="2" t="s">
        <v>164</v>
      </c>
      <c r="D80" s="3" t="s">
        <v>165</v>
      </c>
      <c r="E80" s="10">
        <v>4500</v>
      </c>
      <c r="F80" s="64">
        <v>45717</v>
      </c>
      <c r="G80" s="64">
        <v>45747</v>
      </c>
      <c r="H80" s="10">
        <v>1</v>
      </c>
      <c r="I80" s="22">
        <v>31167550</v>
      </c>
      <c r="J80" s="67">
        <v>0.93</v>
      </c>
      <c r="K80" s="10" t="s">
        <v>703</v>
      </c>
      <c r="L80" s="69">
        <f t="shared" si="5"/>
        <v>0.97499999999999998</v>
      </c>
      <c r="M80" s="69">
        <v>0.5111</v>
      </c>
      <c r="N80" s="70">
        <v>0.35</v>
      </c>
      <c r="O80" s="22">
        <f t="shared" si="6"/>
        <v>10145038</v>
      </c>
      <c r="P80" s="22">
        <f t="shared" si="7"/>
        <v>28985822</v>
      </c>
      <c r="Q80" s="25">
        <f t="shared" si="8"/>
        <v>18840784</v>
      </c>
    </row>
    <row r="81" spans="1:17">
      <c r="A81" s="10">
        <f t="shared" si="9"/>
        <v>79</v>
      </c>
      <c r="B81" s="8" t="s">
        <v>410</v>
      </c>
      <c r="C81" s="2" t="s">
        <v>166</v>
      </c>
      <c r="D81" s="3" t="s">
        <v>167</v>
      </c>
      <c r="E81" s="10">
        <v>6000</v>
      </c>
      <c r="F81" s="64">
        <v>45717</v>
      </c>
      <c r="G81" s="64">
        <v>45747</v>
      </c>
      <c r="H81" s="10">
        <v>1</v>
      </c>
      <c r="I81" s="22">
        <v>38067700</v>
      </c>
      <c r="J81" s="67">
        <v>0.93</v>
      </c>
      <c r="K81" s="10" t="s">
        <v>703</v>
      </c>
      <c r="L81" s="69">
        <f t="shared" si="5"/>
        <v>0.97499999999999998</v>
      </c>
      <c r="M81" s="69">
        <v>0.8256</v>
      </c>
      <c r="N81" s="70">
        <v>0.35</v>
      </c>
      <c r="O81" s="22">
        <f t="shared" si="6"/>
        <v>12391036</v>
      </c>
      <c r="P81" s="22">
        <f t="shared" si="7"/>
        <v>35402961</v>
      </c>
      <c r="Q81" s="25">
        <f t="shared" si="8"/>
        <v>23011925</v>
      </c>
    </row>
    <row r="82" spans="1:17">
      <c r="A82" s="10">
        <f t="shared" si="9"/>
        <v>80</v>
      </c>
      <c r="B82" s="8" t="s">
        <v>410</v>
      </c>
      <c r="C82" s="2" t="s">
        <v>168</v>
      </c>
      <c r="D82" s="3" t="s">
        <v>169</v>
      </c>
      <c r="E82" s="10">
        <v>6000</v>
      </c>
      <c r="F82" s="64">
        <v>45717</v>
      </c>
      <c r="G82" s="64">
        <v>45747</v>
      </c>
      <c r="H82" s="10">
        <v>1</v>
      </c>
      <c r="I82" s="22">
        <v>38067700</v>
      </c>
      <c r="J82" s="67">
        <v>0.93</v>
      </c>
      <c r="K82" s="10" t="s">
        <v>704</v>
      </c>
      <c r="L82" s="69">
        <f t="shared" si="5"/>
        <v>0.99399999999999999</v>
      </c>
      <c r="M82" s="69">
        <v>1</v>
      </c>
      <c r="N82" s="70">
        <v>0</v>
      </c>
      <c r="O82" s="22">
        <f t="shared" si="6"/>
        <v>0</v>
      </c>
      <c r="P82" s="22">
        <f t="shared" si="7"/>
        <v>35402961</v>
      </c>
      <c r="Q82" s="25">
        <f t="shared" si="8"/>
        <v>35402961</v>
      </c>
    </row>
    <row r="83" spans="1:17">
      <c r="A83" s="10">
        <f t="shared" si="9"/>
        <v>81</v>
      </c>
      <c r="B83" s="8" t="s">
        <v>410</v>
      </c>
      <c r="C83" s="2" t="s">
        <v>170</v>
      </c>
      <c r="D83" s="3" t="s">
        <v>171</v>
      </c>
      <c r="E83" s="10">
        <v>4500</v>
      </c>
      <c r="F83" s="64">
        <v>45717</v>
      </c>
      <c r="G83" s="64">
        <v>45747</v>
      </c>
      <c r="H83" s="10">
        <v>1</v>
      </c>
      <c r="I83" s="22">
        <v>31167550</v>
      </c>
      <c r="J83" s="67">
        <v>0.93</v>
      </c>
      <c r="K83" s="10" t="s">
        <v>701</v>
      </c>
      <c r="L83" s="69">
        <f t="shared" si="5"/>
        <v>0.99</v>
      </c>
      <c r="M83" s="69">
        <v>0.95209999999999995</v>
      </c>
      <c r="N83" s="70">
        <v>0.25</v>
      </c>
      <c r="O83" s="22">
        <f t="shared" si="6"/>
        <v>7246455</v>
      </c>
      <c r="P83" s="22">
        <f t="shared" si="7"/>
        <v>28985822</v>
      </c>
      <c r="Q83" s="25">
        <f t="shared" si="8"/>
        <v>21739367</v>
      </c>
    </row>
    <row r="84" spans="1:17">
      <c r="A84" s="10">
        <f t="shared" si="9"/>
        <v>82</v>
      </c>
      <c r="B84" s="8" t="s">
        <v>410</v>
      </c>
      <c r="C84" s="2" t="s">
        <v>172</v>
      </c>
      <c r="D84" s="3" t="s">
        <v>173</v>
      </c>
      <c r="E84" s="10">
        <v>4500</v>
      </c>
      <c r="F84" s="64">
        <v>45717</v>
      </c>
      <c r="G84" s="64">
        <v>45747</v>
      </c>
      <c r="H84" s="10">
        <v>1</v>
      </c>
      <c r="I84" s="22">
        <v>31167550</v>
      </c>
      <c r="J84" s="67">
        <v>0.93</v>
      </c>
      <c r="K84" s="10" t="s">
        <v>703</v>
      </c>
      <c r="L84" s="69">
        <f t="shared" si="5"/>
        <v>0.97499999999999998</v>
      </c>
      <c r="M84" s="69">
        <v>1</v>
      </c>
      <c r="N84" s="70">
        <v>0</v>
      </c>
      <c r="O84" s="22">
        <f t="shared" si="6"/>
        <v>0</v>
      </c>
      <c r="P84" s="22">
        <f t="shared" si="7"/>
        <v>28985822</v>
      </c>
      <c r="Q84" s="25">
        <f t="shared" si="8"/>
        <v>28985822</v>
      </c>
    </row>
    <row r="85" spans="1:17">
      <c r="A85" s="10">
        <f t="shared" si="9"/>
        <v>83</v>
      </c>
      <c r="B85" s="8" t="s">
        <v>410</v>
      </c>
      <c r="C85" s="2" t="s">
        <v>174</v>
      </c>
      <c r="D85" s="3" t="s">
        <v>175</v>
      </c>
      <c r="E85" s="10">
        <v>7500</v>
      </c>
      <c r="F85" s="64">
        <v>45717</v>
      </c>
      <c r="G85" s="64">
        <v>45747</v>
      </c>
      <c r="H85" s="10">
        <v>1</v>
      </c>
      <c r="I85" s="22">
        <v>56601550</v>
      </c>
      <c r="J85" s="67">
        <v>0.93</v>
      </c>
      <c r="K85" s="10" t="s">
        <v>701</v>
      </c>
      <c r="L85" s="69">
        <f t="shared" si="5"/>
        <v>0.99</v>
      </c>
      <c r="M85" s="69">
        <v>0.89190000000000003</v>
      </c>
      <c r="N85" s="70">
        <v>0.35</v>
      </c>
      <c r="O85" s="22">
        <f t="shared" si="6"/>
        <v>18423805</v>
      </c>
      <c r="P85" s="22">
        <f t="shared" si="7"/>
        <v>52639442</v>
      </c>
      <c r="Q85" s="25">
        <f t="shared" si="8"/>
        <v>34215637</v>
      </c>
    </row>
    <row r="86" spans="1:17">
      <c r="A86" s="10">
        <f t="shared" si="9"/>
        <v>84</v>
      </c>
      <c r="B86" s="8" t="s">
        <v>410</v>
      </c>
      <c r="C86" s="2" t="s">
        <v>176</v>
      </c>
      <c r="D86" s="3" t="s">
        <v>177</v>
      </c>
      <c r="E86" s="10">
        <v>4500</v>
      </c>
      <c r="F86" s="64">
        <v>45717</v>
      </c>
      <c r="G86" s="64">
        <v>45747</v>
      </c>
      <c r="H86" s="10">
        <v>1</v>
      </c>
      <c r="I86" s="22">
        <v>31167550</v>
      </c>
      <c r="J86" s="67">
        <v>0.93</v>
      </c>
      <c r="K86" s="10" t="s">
        <v>701</v>
      </c>
      <c r="L86" s="69">
        <f t="shared" si="5"/>
        <v>0.99</v>
      </c>
      <c r="M86" s="69">
        <v>0.67910000000000004</v>
      </c>
      <c r="N86" s="70">
        <v>0.35</v>
      </c>
      <c r="O86" s="22">
        <f t="shared" si="6"/>
        <v>10145038</v>
      </c>
      <c r="P86" s="22">
        <f t="shared" si="7"/>
        <v>28985822</v>
      </c>
      <c r="Q86" s="25">
        <f t="shared" si="8"/>
        <v>18840784</v>
      </c>
    </row>
    <row r="87" spans="1:17">
      <c r="A87" s="10">
        <f t="shared" si="9"/>
        <v>85</v>
      </c>
      <c r="B87" s="8" t="s">
        <v>410</v>
      </c>
      <c r="C87" s="2" t="s">
        <v>178</v>
      </c>
      <c r="D87" s="3" t="s">
        <v>179</v>
      </c>
      <c r="E87" s="10">
        <v>6000</v>
      </c>
      <c r="F87" s="64">
        <v>45717</v>
      </c>
      <c r="G87" s="64">
        <v>45747</v>
      </c>
      <c r="H87" s="10">
        <v>1</v>
      </c>
      <c r="I87" s="22">
        <v>38067700</v>
      </c>
      <c r="J87" s="67">
        <v>0.93</v>
      </c>
      <c r="K87" s="10" t="s">
        <v>701</v>
      </c>
      <c r="L87" s="69">
        <f t="shared" si="5"/>
        <v>0.99</v>
      </c>
      <c r="M87" s="69">
        <v>0.93489999999999995</v>
      </c>
      <c r="N87" s="70">
        <v>0.35</v>
      </c>
      <c r="O87" s="22">
        <f t="shared" si="6"/>
        <v>12391036</v>
      </c>
      <c r="P87" s="22">
        <f t="shared" si="7"/>
        <v>35402961</v>
      </c>
      <c r="Q87" s="25">
        <f t="shared" si="8"/>
        <v>23011925</v>
      </c>
    </row>
    <row r="88" spans="1:17">
      <c r="A88" s="10">
        <f t="shared" si="9"/>
        <v>86</v>
      </c>
      <c r="B88" s="8" t="s">
        <v>410</v>
      </c>
      <c r="C88" s="2" t="s">
        <v>180</v>
      </c>
      <c r="D88" s="3" t="s">
        <v>181</v>
      </c>
      <c r="E88" s="10">
        <v>6000</v>
      </c>
      <c r="F88" s="64">
        <v>45717</v>
      </c>
      <c r="G88" s="64">
        <v>45747</v>
      </c>
      <c r="H88" s="10">
        <v>1</v>
      </c>
      <c r="I88" s="22">
        <v>38067700</v>
      </c>
      <c r="J88" s="67">
        <v>0.93</v>
      </c>
      <c r="K88" s="10" t="s">
        <v>701</v>
      </c>
      <c r="L88" s="69">
        <f t="shared" si="5"/>
        <v>0.99</v>
      </c>
      <c r="M88" s="69">
        <v>0.99860000000000004</v>
      </c>
      <c r="N88" s="70">
        <v>0</v>
      </c>
      <c r="O88" s="22">
        <f t="shared" si="6"/>
        <v>0</v>
      </c>
      <c r="P88" s="22">
        <f t="shared" si="7"/>
        <v>35402961</v>
      </c>
      <c r="Q88" s="25">
        <f t="shared" si="8"/>
        <v>35402961</v>
      </c>
    </row>
    <row r="89" spans="1:17" ht="28.8">
      <c r="A89" s="10">
        <f t="shared" si="9"/>
        <v>87</v>
      </c>
      <c r="B89" s="8" t="s">
        <v>410</v>
      </c>
      <c r="C89" s="2" t="s">
        <v>182</v>
      </c>
      <c r="D89" s="3" t="s">
        <v>183</v>
      </c>
      <c r="E89" s="10">
        <v>4500</v>
      </c>
      <c r="F89" s="64">
        <v>45717</v>
      </c>
      <c r="G89" s="64">
        <v>45747</v>
      </c>
      <c r="H89" s="10">
        <v>1</v>
      </c>
      <c r="I89" s="22">
        <v>31167550</v>
      </c>
      <c r="J89" s="67">
        <v>0.93</v>
      </c>
      <c r="K89" s="10" t="s">
        <v>703</v>
      </c>
      <c r="L89" s="69">
        <f t="shared" si="5"/>
        <v>0.97499999999999998</v>
      </c>
      <c r="M89" s="69">
        <v>0.99939999999999996</v>
      </c>
      <c r="N89" s="70">
        <v>0</v>
      </c>
      <c r="O89" s="22">
        <f t="shared" si="6"/>
        <v>0</v>
      </c>
      <c r="P89" s="22">
        <f t="shared" si="7"/>
        <v>28985822</v>
      </c>
      <c r="Q89" s="25">
        <f t="shared" si="8"/>
        <v>28985822</v>
      </c>
    </row>
    <row r="90" spans="1:17">
      <c r="A90" s="10">
        <f t="shared" si="9"/>
        <v>88</v>
      </c>
      <c r="B90" s="8" t="s">
        <v>410</v>
      </c>
      <c r="C90" s="2" t="s">
        <v>184</v>
      </c>
      <c r="D90" s="3" t="s">
        <v>185</v>
      </c>
      <c r="E90" s="10">
        <v>6000</v>
      </c>
      <c r="F90" s="64">
        <v>45717</v>
      </c>
      <c r="G90" s="64">
        <v>45747</v>
      </c>
      <c r="H90" s="10">
        <v>1</v>
      </c>
      <c r="I90" s="22">
        <v>38067700</v>
      </c>
      <c r="J90" s="67">
        <v>0.93</v>
      </c>
      <c r="K90" s="10" t="s">
        <v>701</v>
      </c>
      <c r="L90" s="69">
        <f t="shared" si="5"/>
        <v>0.99</v>
      </c>
      <c r="M90" s="69">
        <v>0.77180000000000004</v>
      </c>
      <c r="N90" s="70">
        <v>0.35</v>
      </c>
      <c r="O90" s="22">
        <f t="shared" si="6"/>
        <v>12391036</v>
      </c>
      <c r="P90" s="22">
        <f t="shared" si="7"/>
        <v>35402961</v>
      </c>
      <c r="Q90" s="25">
        <f t="shared" si="8"/>
        <v>23011925</v>
      </c>
    </row>
    <row r="91" spans="1:17">
      <c r="A91" s="10">
        <f t="shared" si="9"/>
        <v>89</v>
      </c>
      <c r="B91" s="8" t="s">
        <v>410</v>
      </c>
      <c r="C91" s="2" t="s">
        <v>186</v>
      </c>
      <c r="D91" s="3" t="s">
        <v>187</v>
      </c>
      <c r="E91" s="10">
        <v>6000</v>
      </c>
      <c r="F91" s="64">
        <v>45717</v>
      </c>
      <c r="G91" s="64">
        <v>45747</v>
      </c>
      <c r="H91" s="10">
        <v>1</v>
      </c>
      <c r="I91" s="22">
        <v>38067700</v>
      </c>
      <c r="J91" s="67">
        <v>0.93</v>
      </c>
      <c r="K91" s="10" t="s">
        <v>704</v>
      </c>
      <c r="L91" s="69">
        <f t="shared" si="5"/>
        <v>0.99399999999999999</v>
      </c>
      <c r="M91" s="69">
        <v>0.9879</v>
      </c>
      <c r="N91" s="70">
        <v>0.2</v>
      </c>
      <c r="O91" s="22">
        <f t="shared" si="6"/>
        <v>7080592</v>
      </c>
      <c r="P91" s="22">
        <f t="shared" si="7"/>
        <v>35402961</v>
      </c>
      <c r="Q91" s="25">
        <f t="shared" si="8"/>
        <v>28322369</v>
      </c>
    </row>
    <row r="92" spans="1:17">
      <c r="A92" s="10">
        <f t="shared" si="9"/>
        <v>90</v>
      </c>
      <c r="B92" s="8" t="s">
        <v>410</v>
      </c>
      <c r="C92" s="2" t="s">
        <v>188</v>
      </c>
      <c r="D92" s="3" t="s">
        <v>189</v>
      </c>
      <c r="E92" s="10">
        <v>6000</v>
      </c>
      <c r="F92" s="64">
        <v>45717</v>
      </c>
      <c r="G92" s="64">
        <v>45747</v>
      </c>
      <c r="H92" s="10">
        <v>1</v>
      </c>
      <c r="I92" s="22">
        <v>38067700</v>
      </c>
      <c r="J92" s="67">
        <v>0.93</v>
      </c>
      <c r="K92" s="10" t="s">
        <v>701</v>
      </c>
      <c r="L92" s="69">
        <f t="shared" si="5"/>
        <v>0.99</v>
      </c>
      <c r="M92" s="69">
        <v>0.86719999999999997</v>
      </c>
      <c r="N92" s="70">
        <v>0.35</v>
      </c>
      <c r="O92" s="22">
        <f t="shared" si="6"/>
        <v>12391036</v>
      </c>
      <c r="P92" s="22">
        <f t="shared" si="7"/>
        <v>35402961</v>
      </c>
      <c r="Q92" s="25">
        <f t="shared" si="8"/>
        <v>23011925</v>
      </c>
    </row>
    <row r="93" spans="1:17">
      <c r="A93" s="10">
        <f t="shared" si="9"/>
        <v>91</v>
      </c>
      <c r="B93" s="8" t="s">
        <v>410</v>
      </c>
      <c r="C93" s="2" t="s">
        <v>190</v>
      </c>
      <c r="D93" s="3" t="s">
        <v>191</v>
      </c>
      <c r="E93" s="10">
        <v>6000</v>
      </c>
      <c r="F93" s="64">
        <v>45717</v>
      </c>
      <c r="G93" s="64">
        <v>45747</v>
      </c>
      <c r="H93" s="10">
        <v>1</v>
      </c>
      <c r="I93" s="22">
        <v>38067700</v>
      </c>
      <c r="J93" s="67">
        <v>0.93</v>
      </c>
      <c r="K93" s="10" t="s">
        <v>701</v>
      </c>
      <c r="L93" s="69">
        <f t="shared" si="5"/>
        <v>0.99</v>
      </c>
      <c r="M93" s="69">
        <v>0.99419999999999997</v>
      </c>
      <c r="N93" s="70">
        <v>0</v>
      </c>
      <c r="O93" s="22">
        <f t="shared" si="6"/>
        <v>0</v>
      </c>
      <c r="P93" s="22">
        <f t="shared" si="7"/>
        <v>35402961</v>
      </c>
      <c r="Q93" s="25">
        <f t="shared" si="8"/>
        <v>35402961</v>
      </c>
    </row>
    <row r="94" spans="1:17">
      <c r="A94" s="10">
        <f t="shared" si="9"/>
        <v>92</v>
      </c>
      <c r="B94" s="8" t="s">
        <v>410</v>
      </c>
      <c r="C94" s="2" t="s">
        <v>192</v>
      </c>
      <c r="D94" s="3" t="s">
        <v>193</v>
      </c>
      <c r="E94" s="10">
        <v>6000</v>
      </c>
      <c r="F94" s="64">
        <v>45717</v>
      </c>
      <c r="G94" s="64">
        <v>45747</v>
      </c>
      <c r="H94" s="10">
        <v>1</v>
      </c>
      <c r="I94" s="22">
        <v>38067700</v>
      </c>
      <c r="J94" s="67">
        <v>0.93</v>
      </c>
      <c r="K94" s="10" t="s">
        <v>701</v>
      </c>
      <c r="L94" s="69">
        <f t="shared" si="5"/>
        <v>0.99</v>
      </c>
      <c r="M94" s="69">
        <v>0.81</v>
      </c>
      <c r="N94" s="70">
        <v>0.35</v>
      </c>
      <c r="O94" s="22">
        <f t="shared" si="6"/>
        <v>12391036</v>
      </c>
      <c r="P94" s="22">
        <f t="shared" si="7"/>
        <v>35402961</v>
      </c>
      <c r="Q94" s="25">
        <f t="shared" si="8"/>
        <v>23011925</v>
      </c>
    </row>
    <row r="95" spans="1:17">
      <c r="A95" s="10">
        <f t="shared" si="9"/>
        <v>93</v>
      </c>
      <c r="B95" s="8" t="s">
        <v>410</v>
      </c>
      <c r="C95" s="2" t="s">
        <v>194</v>
      </c>
      <c r="D95" s="3" t="s">
        <v>195</v>
      </c>
      <c r="E95" s="10">
        <v>4500</v>
      </c>
      <c r="F95" s="64">
        <v>45717</v>
      </c>
      <c r="G95" s="64">
        <v>45747</v>
      </c>
      <c r="H95" s="10">
        <v>1</v>
      </c>
      <c r="I95" s="22">
        <v>31167550</v>
      </c>
      <c r="J95" s="67">
        <v>0.93</v>
      </c>
      <c r="K95" s="10" t="s">
        <v>701</v>
      </c>
      <c r="L95" s="69">
        <f t="shared" si="5"/>
        <v>0.99</v>
      </c>
      <c r="M95" s="69">
        <v>0.95699999999999996</v>
      </c>
      <c r="N95" s="70">
        <v>0.35</v>
      </c>
      <c r="O95" s="22">
        <f t="shared" si="6"/>
        <v>10145038</v>
      </c>
      <c r="P95" s="22">
        <f t="shared" si="7"/>
        <v>28985822</v>
      </c>
      <c r="Q95" s="25">
        <f t="shared" si="8"/>
        <v>18840784</v>
      </c>
    </row>
    <row r="96" spans="1:17">
      <c r="A96" s="10">
        <f t="shared" si="9"/>
        <v>94</v>
      </c>
      <c r="B96" s="8" t="s">
        <v>410</v>
      </c>
      <c r="C96" s="2" t="s">
        <v>196</v>
      </c>
      <c r="D96" s="3" t="s">
        <v>197</v>
      </c>
      <c r="E96" s="10">
        <v>7500</v>
      </c>
      <c r="F96" s="64">
        <v>45717</v>
      </c>
      <c r="G96" s="64">
        <v>45747</v>
      </c>
      <c r="H96" s="10">
        <v>1</v>
      </c>
      <c r="I96" s="22">
        <v>56601550</v>
      </c>
      <c r="J96" s="67">
        <v>0.93</v>
      </c>
      <c r="K96" s="10" t="s">
        <v>704</v>
      </c>
      <c r="L96" s="69">
        <f t="shared" si="5"/>
        <v>0.99399999999999999</v>
      </c>
      <c r="M96" s="69">
        <v>0.89170000000000005</v>
      </c>
      <c r="N96" s="70">
        <v>0.35</v>
      </c>
      <c r="O96" s="22">
        <f t="shared" si="6"/>
        <v>18423805</v>
      </c>
      <c r="P96" s="22">
        <f t="shared" si="7"/>
        <v>52639442</v>
      </c>
      <c r="Q96" s="25">
        <f t="shared" si="8"/>
        <v>34215637</v>
      </c>
    </row>
    <row r="97" spans="1:18" ht="28.8">
      <c r="A97" s="10">
        <f t="shared" si="9"/>
        <v>95</v>
      </c>
      <c r="B97" s="8" t="s">
        <v>410</v>
      </c>
      <c r="C97" s="2" t="s">
        <v>198</v>
      </c>
      <c r="D97" s="3" t="s">
        <v>199</v>
      </c>
      <c r="E97" s="10">
        <v>6000</v>
      </c>
      <c r="F97" s="64">
        <v>45717</v>
      </c>
      <c r="G97" s="64">
        <v>45747</v>
      </c>
      <c r="H97" s="10">
        <v>1</v>
      </c>
      <c r="I97" s="22">
        <v>38067700</v>
      </c>
      <c r="J97" s="67">
        <v>0.93</v>
      </c>
      <c r="K97" s="10" t="s">
        <v>704</v>
      </c>
      <c r="L97" s="69">
        <f t="shared" si="5"/>
        <v>0.99399999999999999</v>
      </c>
      <c r="M97" s="69">
        <v>0.90659999999999996</v>
      </c>
      <c r="N97" s="70">
        <v>0.35</v>
      </c>
      <c r="O97" s="22">
        <f t="shared" si="6"/>
        <v>12391036</v>
      </c>
      <c r="P97" s="22">
        <f t="shared" si="7"/>
        <v>35402961</v>
      </c>
      <c r="Q97" s="25">
        <f t="shared" si="8"/>
        <v>23011925</v>
      </c>
    </row>
    <row r="98" spans="1:18">
      <c r="A98" s="10">
        <f t="shared" si="9"/>
        <v>96</v>
      </c>
      <c r="B98" s="8" t="s">
        <v>410</v>
      </c>
      <c r="C98" s="2" t="s">
        <v>200</v>
      </c>
      <c r="D98" s="3" t="s">
        <v>201</v>
      </c>
      <c r="E98" s="10">
        <v>3000</v>
      </c>
      <c r="F98" s="64">
        <v>45717</v>
      </c>
      <c r="G98" s="64">
        <v>45747</v>
      </c>
      <c r="H98" s="10">
        <v>1</v>
      </c>
      <c r="I98" s="22">
        <v>22548250</v>
      </c>
      <c r="J98" s="67">
        <v>0.93</v>
      </c>
      <c r="K98" s="10" t="s">
        <v>702</v>
      </c>
      <c r="L98" s="69">
        <f t="shared" si="5"/>
        <v>0.97499999999999998</v>
      </c>
      <c r="M98" s="69">
        <v>0.91679999999999995</v>
      </c>
      <c r="N98" s="70">
        <v>0.35</v>
      </c>
      <c r="O98" s="22">
        <f t="shared" si="6"/>
        <v>7339455</v>
      </c>
      <c r="P98" s="22">
        <f t="shared" si="7"/>
        <v>20969873</v>
      </c>
      <c r="Q98" s="25">
        <f t="shared" si="8"/>
        <v>13630418</v>
      </c>
    </row>
    <row r="99" spans="1:18">
      <c r="A99" s="10">
        <f t="shared" si="9"/>
        <v>97</v>
      </c>
      <c r="B99" s="8" t="s">
        <v>410</v>
      </c>
      <c r="C99" s="2" t="s">
        <v>202</v>
      </c>
      <c r="D99" s="3" t="s">
        <v>203</v>
      </c>
      <c r="E99" s="10">
        <v>6000</v>
      </c>
      <c r="F99" s="64">
        <v>45717</v>
      </c>
      <c r="G99" s="64">
        <v>45747</v>
      </c>
      <c r="H99" s="10">
        <v>1</v>
      </c>
      <c r="I99" s="22">
        <v>38067700</v>
      </c>
      <c r="J99" s="67">
        <v>0.93</v>
      </c>
      <c r="K99" s="10" t="s">
        <v>701</v>
      </c>
      <c r="L99" s="69">
        <f t="shared" si="5"/>
        <v>0.99</v>
      </c>
      <c r="M99" s="69">
        <v>0.67330000000000001</v>
      </c>
      <c r="N99" s="70">
        <v>0.35</v>
      </c>
      <c r="O99" s="22">
        <f t="shared" si="6"/>
        <v>12391036</v>
      </c>
      <c r="P99" s="22">
        <f t="shared" si="7"/>
        <v>35402961</v>
      </c>
      <c r="Q99" s="25">
        <f t="shared" si="8"/>
        <v>23011925</v>
      </c>
    </row>
    <row r="100" spans="1:18">
      <c r="A100" s="10">
        <f t="shared" si="9"/>
        <v>98</v>
      </c>
      <c r="B100" s="8" t="s">
        <v>410</v>
      </c>
      <c r="C100" s="2" t="s">
        <v>204</v>
      </c>
      <c r="D100" s="3" t="s">
        <v>205</v>
      </c>
      <c r="E100" s="10">
        <v>6000</v>
      </c>
      <c r="F100" s="64">
        <v>45717</v>
      </c>
      <c r="G100" s="64">
        <v>45747</v>
      </c>
      <c r="H100" s="10">
        <v>1</v>
      </c>
      <c r="I100" s="22">
        <v>38067700</v>
      </c>
      <c r="J100" s="67">
        <v>0.93</v>
      </c>
      <c r="K100" s="10" t="s">
        <v>701</v>
      </c>
      <c r="L100" s="69">
        <f t="shared" si="5"/>
        <v>0.99</v>
      </c>
      <c r="M100" s="69">
        <v>0.78879999999999995</v>
      </c>
      <c r="N100" s="70">
        <v>0.25</v>
      </c>
      <c r="O100" s="22">
        <f t="shared" si="6"/>
        <v>8850740</v>
      </c>
      <c r="P100" s="22">
        <f t="shared" si="7"/>
        <v>35402961</v>
      </c>
      <c r="Q100" s="25">
        <f t="shared" si="8"/>
        <v>26552221</v>
      </c>
    </row>
    <row r="101" spans="1:18">
      <c r="A101" s="10">
        <f t="shared" si="9"/>
        <v>99</v>
      </c>
      <c r="B101" s="8" t="s">
        <v>410</v>
      </c>
      <c r="C101" s="2" t="s">
        <v>206</v>
      </c>
      <c r="D101" s="3" t="s">
        <v>207</v>
      </c>
      <c r="E101" s="10">
        <v>3000</v>
      </c>
      <c r="F101" s="64">
        <v>45717</v>
      </c>
      <c r="G101" s="64">
        <v>45747</v>
      </c>
      <c r="H101" s="10">
        <v>1</v>
      </c>
      <c r="I101" s="22">
        <v>22548250</v>
      </c>
      <c r="J101" s="67">
        <v>0.93</v>
      </c>
      <c r="K101" s="10" t="s">
        <v>702</v>
      </c>
      <c r="L101" s="69">
        <f t="shared" si="5"/>
        <v>0.97499999999999998</v>
      </c>
      <c r="M101" s="69">
        <v>0.51219999999999999</v>
      </c>
      <c r="N101" s="70">
        <v>0.35</v>
      </c>
      <c r="O101" s="22">
        <f t="shared" si="6"/>
        <v>7339455</v>
      </c>
      <c r="P101" s="22">
        <f t="shared" si="7"/>
        <v>20969873</v>
      </c>
      <c r="Q101" s="25">
        <f t="shared" si="8"/>
        <v>13630418</v>
      </c>
    </row>
    <row r="102" spans="1:18">
      <c r="A102" s="10">
        <f t="shared" si="9"/>
        <v>100</v>
      </c>
      <c r="B102" s="8" t="s">
        <v>410</v>
      </c>
      <c r="C102" s="2" t="s">
        <v>208</v>
      </c>
      <c r="D102" s="3" t="s">
        <v>209</v>
      </c>
      <c r="E102" s="10">
        <v>4500</v>
      </c>
      <c r="F102" s="64">
        <v>45717</v>
      </c>
      <c r="G102" s="64">
        <v>45747</v>
      </c>
      <c r="H102" s="10">
        <v>1</v>
      </c>
      <c r="I102" s="22">
        <v>31167550</v>
      </c>
      <c r="J102" s="67">
        <v>0.93</v>
      </c>
      <c r="K102" s="10" t="s">
        <v>701</v>
      </c>
      <c r="L102" s="69">
        <f t="shared" si="5"/>
        <v>0.99</v>
      </c>
      <c r="M102" s="69">
        <v>0.76390000000000002</v>
      </c>
      <c r="N102" s="70">
        <v>0.35</v>
      </c>
      <c r="O102" s="22">
        <f t="shared" si="6"/>
        <v>10145038</v>
      </c>
      <c r="P102" s="22">
        <f t="shared" si="7"/>
        <v>28985822</v>
      </c>
      <c r="Q102" s="25">
        <f t="shared" si="8"/>
        <v>18840784</v>
      </c>
    </row>
    <row r="103" spans="1:18">
      <c r="A103" s="10">
        <f t="shared" si="9"/>
        <v>101</v>
      </c>
      <c r="B103" s="8" t="s">
        <v>410</v>
      </c>
      <c r="C103" s="2" t="s">
        <v>210</v>
      </c>
      <c r="D103" s="3" t="s">
        <v>211</v>
      </c>
      <c r="E103" s="10">
        <v>4500</v>
      </c>
      <c r="F103" s="64">
        <v>45717</v>
      </c>
      <c r="G103" s="64">
        <v>45747</v>
      </c>
      <c r="H103" s="10">
        <v>1</v>
      </c>
      <c r="I103" s="22">
        <v>31167550</v>
      </c>
      <c r="J103" s="67">
        <v>0.93</v>
      </c>
      <c r="K103" s="10" t="s">
        <v>702</v>
      </c>
      <c r="L103" s="69">
        <f t="shared" si="5"/>
        <v>0.97499999999999998</v>
      </c>
      <c r="M103" s="69">
        <v>0.50990000000000002</v>
      </c>
      <c r="N103" s="70">
        <v>0.35</v>
      </c>
      <c r="O103" s="22">
        <f t="shared" si="6"/>
        <v>10145038</v>
      </c>
      <c r="P103" s="22">
        <f t="shared" si="7"/>
        <v>28985822</v>
      </c>
      <c r="Q103" s="25">
        <f t="shared" si="8"/>
        <v>18840784</v>
      </c>
    </row>
    <row r="104" spans="1:18">
      <c r="A104" s="10">
        <f t="shared" si="9"/>
        <v>102</v>
      </c>
      <c r="B104" s="8" t="s">
        <v>410</v>
      </c>
      <c r="C104" s="2" t="s">
        <v>212</v>
      </c>
      <c r="D104" s="3" t="s">
        <v>213</v>
      </c>
      <c r="E104" s="10">
        <v>4500</v>
      </c>
      <c r="F104" s="64">
        <v>45717</v>
      </c>
      <c r="G104" s="64">
        <v>45747</v>
      </c>
      <c r="H104" s="10">
        <v>0</v>
      </c>
      <c r="I104" s="22">
        <v>31167550</v>
      </c>
      <c r="J104" s="67">
        <v>0.93</v>
      </c>
      <c r="K104" s="10" t="s">
        <v>701</v>
      </c>
      <c r="L104" s="69">
        <f t="shared" si="5"/>
        <v>0.99</v>
      </c>
      <c r="M104" s="69" t="e">
        <v>#N/A</v>
      </c>
      <c r="N104" s="70">
        <v>0</v>
      </c>
      <c r="O104" s="22">
        <f t="shared" si="6"/>
        <v>0</v>
      </c>
      <c r="P104" s="22">
        <f t="shared" si="7"/>
        <v>0</v>
      </c>
      <c r="Q104" s="25">
        <f t="shared" si="8"/>
        <v>0</v>
      </c>
      <c r="R104" s="18">
        <v>45708</v>
      </c>
    </row>
    <row r="105" spans="1:18">
      <c r="A105" s="10">
        <f t="shared" si="9"/>
        <v>103</v>
      </c>
      <c r="B105" s="8" t="s">
        <v>410</v>
      </c>
      <c r="C105" s="2" t="s">
        <v>214</v>
      </c>
      <c r="D105" s="3" t="s">
        <v>215</v>
      </c>
      <c r="E105" s="10">
        <v>6000</v>
      </c>
      <c r="F105" s="64">
        <v>45717</v>
      </c>
      <c r="G105" s="64">
        <v>45747</v>
      </c>
      <c r="H105" s="10">
        <v>0</v>
      </c>
      <c r="I105" s="22">
        <v>38067700</v>
      </c>
      <c r="J105" s="67">
        <v>0.93</v>
      </c>
      <c r="K105" s="10" t="s">
        <v>701</v>
      </c>
      <c r="L105" s="69">
        <f t="shared" si="5"/>
        <v>0.99</v>
      </c>
      <c r="M105" s="69" t="e">
        <v>#N/A</v>
      </c>
      <c r="N105" s="70">
        <v>0</v>
      </c>
      <c r="O105" s="22">
        <f t="shared" si="6"/>
        <v>0</v>
      </c>
      <c r="P105" s="22">
        <f t="shared" si="7"/>
        <v>0</v>
      </c>
      <c r="Q105" s="25">
        <f t="shared" si="8"/>
        <v>0</v>
      </c>
      <c r="R105" s="18">
        <v>45673</v>
      </c>
    </row>
    <row r="106" spans="1:18">
      <c r="A106" s="10">
        <f t="shared" si="9"/>
        <v>104</v>
      </c>
      <c r="B106" s="8" t="s">
        <v>410</v>
      </c>
      <c r="C106" s="2" t="s">
        <v>216</v>
      </c>
      <c r="D106" s="3" t="s">
        <v>217</v>
      </c>
      <c r="E106" s="10">
        <v>4500</v>
      </c>
      <c r="F106" s="64">
        <v>45717</v>
      </c>
      <c r="G106" s="64">
        <v>45747</v>
      </c>
      <c r="H106" s="10">
        <v>1</v>
      </c>
      <c r="I106" s="22">
        <v>31167550</v>
      </c>
      <c r="J106" s="67">
        <v>0.93</v>
      </c>
      <c r="K106" s="10" t="s">
        <v>701</v>
      </c>
      <c r="L106" s="69">
        <f t="shared" si="5"/>
        <v>0.99</v>
      </c>
      <c r="M106" s="69">
        <v>0.877</v>
      </c>
      <c r="N106" s="70">
        <v>0.35</v>
      </c>
      <c r="O106" s="22">
        <f t="shared" si="6"/>
        <v>10145038</v>
      </c>
      <c r="P106" s="22">
        <f t="shared" si="7"/>
        <v>28985822</v>
      </c>
      <c r="Q106" s="25">
        <f t="shared" si="8"/>
        <v>18840784</v>
      </c>
    </row>
    <row r="107" spans="1:18">
      <c r="A107" s="10">
        <f t="shared" si="9"/>
        <v>105</v>
      </c>
      <c r="B107" s="8" t="s">
        <v>410</v>
      </c>
      <c r="C107" s="2" t="s">
        <v>218</v>
      </c>
      <c r="D107" s="3" t="s">
        <v>219</v>
      </c>
      <c r="E107" s="10">
        <v>4500</v>
      </c>
      <c r="F107" s="64">
        <v>45717</v>
      </c>
      <c r="G107" s="64">
        <v>45747</v>
      </c>
      <c r="H107" s="10">
        <v>0</v>
      </c>
      <c r="I107" s="22">
        <v>31167550</v>
      </c>
      <c r="J107" s="67">
        <v>0.93</v>
      </c>
      <c r="K107" s="10" t="s">
        <v>703</v>
      </c>
      <c r="L107" s="69">
        <f t="shared" si="5"/>
        <v>0.97499999999999998</v>
      </c>
      <c r="M107" s="69" t="e">
        <v>#N/A</v>
      </c>
      <c r="N107" s="70">
        <v>0</v>
      </c>
      <c r="O107" s="22">
        <f t="shared" si="6"/>
        <v>0</v>
      </c>
      <c r="P107" s="22">
        <f t="shared" si="7"/>
        <v>0</v>
      </c>
      <c r="Q107" s="25">
        <f t="shared" si="8"/>
        <v>0</v>
      </c>
      <c r="R107" s="18">
        <v>45710</v>
      </c>
    </row>
    <row r="108" spans="1:18" ht="28.8">
      <c r="A108" s="10">
        <f t="shared" si="9"/>
        <v>106</v>
      </c>
      <c r="B108" s="8" t="s">
        <v>410</v>
      </c>
      <c r="C108" s="2" t="s">
        <v>220</v>
      </c>
      <c r="D108" s="3" t="s">
        <v>221</v>
      </c>
      <c r="E108" s="10">
        <v>3000</v>
      </c>
      <c r="F108" s="64">
        <v>45717</v>
      </c>
      <c r="G108" s="64">
        <v>45747</v>
      </c>
      <c r="H108" s="10">
        <v>1</v>
      </c>
      <c r="I108" s="22">
        <v>22548250</v>
      </c>
      <c r="J108" s="67">
        <v>0.93</v>
      </c>
      <c r="K108" s="10" t="s">
        <v>702</v>
      </c>
      <c r="L108" s="69">
        <f t="shared" si="5"/>
        <v>0.97499999999999998</v>
      </c>
      <c r="M108" s="69">
        <v>0.93879999999999997</v>
      </c>
      <c r="N108" s="70">
        <v>0.35</v>
      </c>
      <c r="O108" s="22">
        <f t="shared" si="6"/>
        <v>7339455</v>
      </c>
      <c r="P108" s="22">
        <f t="shared" si="7"/>
        <v>20969873</v>
      </c>
      <c r="Q108" s="25">
        <f t="shared" si="8"/>
        <v>13630418</v>
      </c>
    </row>
    <row r="109" spans="1:18">
      <c r="A109" s="10">
        <f t="shared" si="9"/>
        <v>107</v>
      </c>
      <c r="B109" s="8" t="s">
        <v>410</v>
      </c>
      <c r="C109" s="2" t="s">
        <v>222</v>
      </c>
      <c r="D109" s="3" t="s">
        <v>223</v>
      </c>
      <c r="E109" s="10">
        <v>3000</v>
      </c>
      <c r="F109" s="64">
        <v>45717</v>
      </c>
      <c r="G109" s="64">
        <v>45747</v>
      </c>
      <c r="H109" s="10">
        <v>1</v>
      </c>
      <c r="I109" s="22">
        <v>22548250</v>
      </c>
      <c r="J109" s="67">
        <v>0.93</v>
      </c>
      <c r="K109" s="10" t="s">
        <v>702</v>
      </c>
      <c r="L109" s="69">
        <f t="shared" si="5"/>
        <v>0.97499999999999998</v>
      </c>
      <c r="M109" s="69">
        <v>0.56859999999999999</v>
      </c>
      <c r="N109" s="70">
        <v>0.35</v>
      </c>
      <c r="O109" s="22">
        <f t="shared" si="6"/>
        <v>7339455</v>
      </c>
      <c r="P109" s="22">
        <f t="shared" si="7"/>
        <v>20969873</v>
      </c>
      <c r="Q109" s="25">
        <f t="shared" si="8"/>
        <v>13630418</v>
      </c>
    </row>
    <row r="110" spans="1:18">
      <c r="A110" s="10">
        <f t="shared" si="9"/>
        <v>108</v>
      </c>
      <c r="B110" s="8" t="s">
        <v>410</v>
      </c>
      <c r="C110" s="2" t="s">
        <v>224</v>
      </c>
      <c r="D110" s="3" t="s">
        <v>225</v>
      </c>
      <c r="E110" s="10">
        <v>6000</v>
      </c>
      <c r="F110" s="64">
        <v>45717</v>
      </c>
      <c r="G110" s="64">
        <v>45747</v>
      </c>
      <c r="H110" s="10">
        <v>1</v>
      </c>
      <c r="I110" s="22">
        <v>38067700</v>
      </c>
      <c r="J110" s="67">
        <v>0.93</v>
      </c>
      <c r="K110" s="10" t="s">
        <v>701</v>
      </c>
      <c r="L110" s="69">
        <f t="shared" si="5"/>
        <v>0.99</v>
      </c>
      <c r="M110" s="69">
        <v>0.66859999999999997</v>
      </c>
      <c r="N110" s="70">
        <v>0.35</v>
      </c>
      <c r="O110" s="22">
        <f t="shared" si="6"/>
        <v>12391036</v>
      </c>
      <c r="P110" s="22">
        <f t="shared" si="7"/>
        <v>35402961</v>
      </c>
      <c r="Q110" s="25">
        <f t="shared" si="8"/>
        <v>23011925</v>
      </c>
    </row>
    <row r="111" spans="1:18">
      <c r="A111" s="10">
        <f t="shared" si="9"/>
        <v>109</v>
      </c>
      <c r="B111" s="8" t="s">
        <v>410</v>
      </c>
      <c r="C111" s="2" t="s">
        <v>226</v>
      </c>
      <c r="D111" s="3" t="s">
        <v>227</v>
      </c>
      <c r="E111" s="10">
        <v>6000</v>
      </c>
      <c r="F111" s="64">
        <v>45717</v>
      </c>
      <c r="G111" s="64">
        <v>45747</v>
      </c>
      <c r="H111" s="10">
        <v>1</v>
      </c>
      <c r="I111" s="22">
        <v>38067700</v>
      </c>
      <c r="J111" s="67">
        <v>0.93</v>
      </c>
      <c r="K111" s="10" t="s">
        <v>703</v>
      </c>
      <c r="L111" s="69">
        <f t="shared" si="5"/>
        <v>0.97499999999999998</v>
      </c>
      <c r="M111" s="69">
        <v>0.62370000000000003</v>
      </c>
      <c r="N111" s="70">
        <v>0.35</v>
      </c>
      <c r="O111" s="22">
        <f t="shared" si="6"/>
        <v>12391036</v>
      </c>
      <c r="P111" s="22">
        <f t="shared" si="7"/>
        <v>35402961</v>
      </c>
      <c r="Q111" s="25">
        <f t="shared" si="8"/>
        <v>23011925</v>
      </c>
    </row>
    <row r="112" spans="1:18">
      <c r="A112" s="10">
        <f t="shared" si="9"/>
        <v>110</v>
      </c>
      <c r="B112" s="8" t="s">
        <v>410</v>
      </c>
      <c r="C112" s="2" t="s">
        <v>228</v>
      </c>
      <c r="D112" s="3" t="s">
        <v>229</v>
      </c>
      <c r="E112" s="10">
        <v>4500</v>
      </c>
      <c r="F112" s="64">
        <v>45717</v>
      </c>
      <c r="G112" s="64">
        <v>45747</v>
      </c>
      <c r="H112" s="10">
        <v>1</v>
      </c>
      <c r="I112" s="22">
        <v>31167550</v>
      </c>
      <c r="J112" s="67">
        <v>0.93</v>
      </c>
      <c r="K112" s="10" t="s">
        <v>702</v>
      </c>
      <c r="L112" s="69">
        <f t="shared" si="5"/>
        <v>0.97499999999999998</v>
      </c>
      <c r="M112" s="69">
        <v>0.2722</v>
      </c>
      <c r="N112" s="70">
        <v>0.35</v>
      </c>
      <c r="O112" s="22">
        <f t="shared" si="6"/>
        <v>10145038</v>
      </c>
      <c r="P112" s="22">
        <f t="shared" si="7"/>
        <v>28985822</v>
      </c>
      <c r="Q112" s="25">
        <f t="shared" si="8"/>
        <v>18840784</v>
      </c>
    </row>
    <row r="113" spans="1:18">
      <c r="A113" s="10">
        <f t="shared" si="9"/>
        <v>111</v>
      </c>
      <c r="B113" s="8" t="s">
        <v>410</v>
      </c>
      <c r="C113" s="2" t="s">
        <v>230</v>
      </c>
      <c r="D113" s="3" t="s">
        <v>231</v>
      </c>
      <c r="E113" s="10">
        <v>4500</v>
      </c>
      <c r="F113" s="64">
        <v>45717</v>
      </c>
      <c r="G113" s="64">
        <v>45747</v>
      </c>
      <c r="H113" s="10">
        <v>1</v>
      </c>
      <c r="I113" s="22">
        <v>31167550</v>
      </c>
      <c r="J113" s="67">
        <v>0.93</v>
      </c>
      <c r="K113" s="10" t="s">
        <v>702</v>
      </c>
      <c r="L113" s="69">
        <f t="shared" si="5"/>
        <v>0.97499999999999998</v>
      </c>
      <c r="M113" s="69">
        <v>0.85540000000000005</v>
      </c>
      <c r="N113" s="70">
        <v>0.35</v>
      </c>
      <c r="O113" s="22">
        <f t="shared" si="6"/>
        <v>10145038</v>
      </c>
      <c r="P113" s="22">
        <f t="shared" si="7"/>
        <v>28985822</v>
      </c>
      <c r="Q113" s="25">
        <f t="shared" si="8"/>
        <v>18840784</v>
      </c>
    </row>
    <row r="114" spans="1:18">
      <c r="A114" s="10">
        <f t="shared" si="9"/>
        <v>112</v>
      </c>
      <c r="B114" s="8" t="s">
        <v>410</v>
      </c>
      <c r="C114" s="2" t="s">
        <v>232</v>
      </c>
      <c r="D114" s="3" t="s">
        <v>233</v>
      </c>
      <c r="E114" s="10">
        <v>3000</v>
      </c>
      <c r="F114" s="64">
        <v>45717</v>
      </c>
      <c r="G114" s="64">
        <v>45747</v>
      </c>
      <c r="H114" s="10">
        <v>1</v>
      </c>
      <c r="I114" s="22">
        <v>22548250</v>
      </c>
      <c r="J114" s="67">
        <v>0.93</v>
      </c>
      <c r="K114" s="10" t="s">
        <v>701</v>
      </c>
      <c r="L114" s="69">
        <f t="shared" si="5"/>
        <v>0.99</v>
      </c>
      <c r="M114" s="69">
        <v>0.94450000000000001</v>
      </c>
      <c r="N114" s="70">
        <v>0.35</v>
      </c>
      <c r="O114" s="22">
        <f t="shared" si="6"/>
        <v>7339455</v>
      </c>
      <c r="P114" s="22">
        <f t="shared" si="7"/>
        <v>20969873</v>
      </c>
      <c r="Q114" s="25">
        <f t="shared" si="8"/>
        <v>13630418</v>
      </c>
    </row>
    <row r="115" spans="1:18">
      <c r="A115" s="10">
        <f t="shared" si="9"/>
        <v>113</v>
      </c>
      <c r="B115" s="8" t="s">
        <v>410</v>
      </c>
      <c r="C115" s="2" t="s">
        <v>234</v>
      </c>
      <c r="D115" s="3" t="s">
        <v>235</v>
      </c>
      <c r="E115" s="10">
        <v>6000</v>
      </c>
      <c r="F115" s="64">
        <v>45717</v>
      </c>
      <c r="G115" s="64">
        <v>45747</v>
      </c>
      <c r="H115" s="10">
        <v>1</v>
      </c>
      <c r="I115" s="22">
        <v>38067700</v>
      </c>
      <c r="J115" s="67">
        <v>0.93</v>
      </c>
      <c r="K115" s="10" t="s">
        <v>701</v>
      </c>
      <c r="L115" s="69">
        <f t="shared" si="5"/>
        <v>0.99</v>
      </c>
      <c r="M115" s="69">
        <v>0.97470000000000001</v>
      </c>
      <c r="N115" s="70">
        <v>0.25</v>
      </c>
      <c r="O115" s="22">
        <f t="shared" si="6"/>
        <v>8850740</v>
      </c>
      <c r="P115" s="22">
        <f t="shared" si="7"/>
        <v>35402961</v>
      </c>
      <c r="Q115" s="25">
        <f t="shared" si="8"/>
        <v>26552221</v>
      </c>
    </row>
    <row r="116" spans="1:18">
      <c r="A116" s="10">
        <f t="shared" si="9"/>
        <v>114</v>
      </c>
      <c r="B116" s="8" t="s">
        <v>410</v>
      </c>
      <c r="C116" s="2" t="s">
        <v>236</v>
      </c>
      <c r="D116" s="3" t="s">
        <v>237</v>
      </c>
      <c r="E116" s="10">
        <v>6000</v>
      </c>
      <c r="F116" s="64">
        <v>45717</v>
      </c>
      <c r="G116" s="64">
        <v>45747</v>
      </c>
      <c r="H116" s="10">
        <v>1</v>
      </c>
      <c r="I116" s="22">
        <v>38067700</v>
      </c>
      <c r="J116" s="67">
        <v>0.93</v>
      </c>
      <c r="K116" s="10" t="s">
        <v>704</v>
      </c>
      <c r="L116" s="69">
        <f t="shared" si="5"/>
        <v>0.99399999999999999</v>
      </c>
      <c r="M116" s="69">
        <v>0.99980000000000002</v>
      </c>
      <c r="N116" s="70">
        <v>0</v>
      </c>
      <c r="O116" s="22">
        <f t="shared" si="6"/>
        <v>0</v>
      </c>
      <c r="P116" s="22">
        <f t="shared" si="7"/>
        <v>35402961</v>
      </c>
      <c r="Q116" s="25">
        <f t="shared" si="8"/>
        <v>35402961</v>
      </c>
    </row>
    <row r="117" spans="1:18">
      <c r="A117" s="10">
        <f t="shared" si="9"/>
        <v>115</v>
      </c>
      <c r="B117" s="8" t="s">
        <v>410</v>
      </c>
      <c r="C117" s="2" t="s">
        <v>238</v>
      </c>
      <c r="D117" s="3" t="s">
        <v>239</v>
      </c>
      <c r="E117" s="10">
        <v>3000</v>
      </c>
      <c r="F117" s="64">
        <v>45717</v>
      </c>
      <c r="G117" s="64">
        <v>45747</v>
      </c>
      <c r="H117" s="10">
        <v>1</v>
      </c>
      <c r="I117" s="22">
        <v>22548250</v>
      </c>
      <c r="J117" s="67">
        <v>0.93</v>
      </c>
      <c r="K117" s="10" t="s">
        <v>702</v>
      </c>
      <c r="L117" s="69">
        <f t="shared" si="5"/>
        <v>0.97499999999999998</v>
      </c>
      <c r="M117" s="69">
        <v>1</v>
      </c>
      <c r="N117" s="70">
        <v>0</v>
      </c>
      <c r="O117" s="22">
        <f t="shared" si="6"/>
        <v>0</v>
      </c>
      <c r="P117" s="22">
        <f t="shared" si="7"/>
        <v>20969873</v>
      </c>
      <c r="Q117" s="25">
        <f t="shared" si="8"/>
        <v>20969873</v>
      </c>
    </row>
    <row r="118" spans="1:18">
      <c r="A118" s="10">
        <f t="shared" si="9"/>
        <v>116</v>
      </c>
      <c r="B118" s="8" t="s">
        <v>410</v>
      </c>
      <c r="C118" s="2" t="s">
        <v>240</v>
      </c>
      <c r="D118" s="3" t="s">
        <v>241</v>
      </c>
      <c r="E118" s="10">
        <v>6000</v>
      </c>
      <c r="F118" s="64">
        <v>45717</v>
      </c>
      <c r="G118" s="64">
        <v>45747</v>
      </c>
      <c r="H118" s="10">
        <v>1</v>
      </c>
      <c r="I118" s="22">
        <v>38067700</v>
      </c>
      <c r="J118" s="67">
        <v>0.93</v>
      </c>
      <c r="K118" s="10" t="s">
        <v>704</v>
      </c>
      <c r="L118" s="69">
        <f t="shared" si="5"/>
        <v>0.99399999999999999</v>
      </c>
      <c r="M118" s="69">
        <v>0.97640000000000005</v>
      </c>
      <c r="N118" s="70">
        <v>0.25</v>
      </c>
      <c r="O118" s="22">
        <f t="shared" si="6"/>
        <v>8850740</v>
      </c>
      <c r="P118" s="22">
        <f t="shared" si="7"/>
        <v>35402961</v>
      </c>
      <c r="Q118" s="25">
        <f t="shared" si="8"/>
        <v>26552221</v>
      </c>
    </row>
    <row r="119" spans="1:18">
      <c r="A119" s="10">
        <f t="shared" si="9"/>
        <v>117</v>
      </c>
      <c r="B119" s="8" t="s">
        <v>410</v>
      </c>
      <c r="C119" s="2" t="s">
        <v>242</v>
      </c>
      <c r="D119" s="3" t="s">
        <v>243</v>
      </c>
      <c r="E119" s="10">
        <v>7500</v>
      </c>
      <c r="F119" s="64">
        <v>45717</v>
      </c>
      <c r="G119" s="64">
        <v>45747</v>
      </c>
      <c r="H119" s="10">
        <v>1</v>
      </c>
      <c r="I119" s="22">
        <v>56601550</v>
      </c>
      <c r="J119" s="67">
        <v>0.93</v>
      </c>
      <c r="K119" s="10" t="s">
        <v>701</v>
      </c>
      <c r="L119" s="69">
        <f t="shared" si="5"/>
        <v>0.99</v>
      </c>
      <c r="M119" s="69">
        <v>0.91159999999999997</v>
      </c>
      <c r="N119" s="70">
        <v>0.3</v>
      </c>
      <c r="O119" s="22">
        <f t="shared" si="6"/>
        <v>15791832</v>
      </c>
      <c r="P119" s="22">
        <f t="shared" si="7"/>
        <v>52639442</v>
      </c>
      <c r="Q119" s="25">
        <f t="shared" si="8"/>
        <v>36847610</v>
      </c>
    </row>
    <row r="120" spans="1:18">
      <c r="A120" s="10">
        <f t="shared" si="9"/>
        <v>118</v>
      </c>
      <c r="B120" s="8" t="s">
        <v>410</v>
      </c>
      <c r="C120" s="2" t="s">
        <v>244</v>
      </c>
      <c r="D120" s="3" t="s">
        <v>245</v>
      </c>
      <c r="E120" s="10">
        <v>4500</v>
      </c>
      <c r="F120" s="64">
        <v>45717</v>
      </c>
      <c r="G120" s="64">
        <v>45747</v>
      </c>
      <c r="H120" s="10">
        <v>1</v>
      </c>
      <c r="I120" s="22">
        <v>31167550</v>
      </c>
      <c r="J120" s="67">
        <v>0.93</v>
      </c>
      <c r="K120" s="10" t="s">
        <v>702</v>
      </c>
      <c r="L120" s="69">
        <f t="shared" si="5"/>
        <v>0.97499999999999998</v>
      </c>
      <c r="M120" s="69">
        <v>0.51680000000000004</v>
      </c>
      <c r="N120" s="70">
        <v>0.35</v>
      </c>
      <c r="O120" s="22">
        <f t="shared" si="6"/>
        <v>10145038</v>
      </c>
      <c r="P120" s="22">
        <f t="shared" si="7"/>
        <v>28985822</v>
      </c>
      <c r="Q120" s="25">
        <f t="shared" si="8"/>
        <v>18840784</v>
      </c>
    </row>
    <row r="121" spans="1:18">
      <c r="A121" s="10">
        <f t="shared" si="9"/>
        <v>119</v>
      </c>
      <c r="B121" s="8" t="s">
        <v>410</v>
      </c>
      <c r="C121" s="2" t="s">
        <v>246</v>
      </c>
      <c r="D121" s="3" t="s">
        <v>247</v>
      </c>
      <c r="E121" s="10">
        <v>6000</v>
      </c>
      <c r="F121" s="64">
        <v>45717</v>
      </c>
      <c r="G121" s="64">
        <v>45747</v>
      </c>
      <c r="H121" s="10">
        <v>1</v>
      </c>
      <c r="I121" s="22">
        <v>38067700</v>
      </c>
      <c r="J121" s="67">
        <v>0.93</v>
      </c>
      <c r="K121" s="10" t="s">
        <v>703</v>
      </c>
      <c r="L121" s="69">
        <f t="shared" si="5"/>
        <v>0.97499999999999998</v>
      </c>
      <c r="M121" s="69">
        <v>0.79569999999999996</v>
      </c>
      <c r="N121" s="70">
        <v>0.35</v>
      </c>
      <c r="O121" s="22">
        <f t="shared" si="6"/>
        <v>12391036</v>
      </c>
      <c r="P121" s="22">
        <f t="shared" si="7"/>
        <v>35402961</v>
      </c>
      <c r="Q121" s="25">
        <f t="shared" si="8"/>
        <v>23011925</v>
      </c>
    </row>
    <row r="122" spans="1:18">
      <c r="A122" s="10">
        <f t="shared" si="9"/>
        <v>120</v>
      </c>
      <c r="B122" s="8" t="s">
        <v>410</v>
      </c>
      <c r="C122" s="2" t="s">
        <v>248</v>
      </c>
      <c r="D122" s="3" t="s">
        <v>249</v>
      </c>
      <c r="E122" s="10">
        <v>6000</v>
      </c>
      <c r="F122" s="64">
        <v>45717</v>
      </c>
      <c r="G122" s="64">
        <v>45747</v>
      </c>
      <c r="H122" s="10">
        <v>1</v>
      </c>
      <c r="I122" s="22">
        <v>38067700</v>
      </c>
      <c r="J122" s="67">
        <v>0.93</v>
      </c>
      <c r="K122" s="10" t="s">
        <v>701</v>
      </c>
      <c r="L122" s="69">
        <f t="shared" si="5"/>
        <v>0.99</v>
      </c>
      <c r="M122" s="69">
        <v>0.74670000000000003</v>
      </c>
      <c r="N122" s="70">
        <v>0.35</v>
      </c>
      <c r="O122" s="22">
        <f t="shared" si="6"/>
        <v>12391036</v>
      </c>
      <c r="P122" s="22">
        <f t="shared" si="7"/>
        <v>35402961</v>
      </c>
      <c r="Q122" s="25">
        <f t="shared" si="8"/>
        <v>23011925</v>
      </c>
      <c r="R122" s="18">
        <v>45754</v>
      </c>
    </row>
    <row r="123" spans="1:18">
      <c r="A123" s="10">
        <f t="shared" si="9"/>
        <v>121</v>
      </c>
      <c r="B123" s="8" t="s">
        <v>410</v>
      </c>
      <c r="C123" s="2" t="s">
        <v>250</v>
      </c>
      <c r="D123" s="3" t="s">
        <v>251</v>
      </c>
      <c r="E123" s="10">
        <v>4500</v>
      </c>
      <c r="F123" s="64">
        <v>45717</v>
      </c>
      <c r="G123" s="64">
        <v>45747</v>
      </c>
      <c r="H123" s="10">
        <v>1</v>
      </c>
      <c r="I123" s="22">
        <v>31167550</v>
      </c>
      <c r="J123" s="67">
        <v>0.93</v>
      </c>
      <c r="K123" s="10" t="s">
        <v>702</v>
      </c>
      <c r="L123" s="69">
        <f t="shared" si="5"/>
        <v>0.97499999999999998</v>
      </c>
      <c r="M123" s="69">
        <v>0.81410000000000005</v>
      </c>
      <c r="N123" s="70">
        <v>0.35</v>
      </c>
      <c r="O123" s="22">
        <f t="shared" si="6"/>
        <v>10145038</v>
      </c>
      <c r="P123" s="22">
        <f t="shared" si="7"/>
        <v>28985822</v>
      </c>
      <c r="Q123" s="25">
        <f t="shared" si="8"/>
        <v>18840784</v>
      </c>
    </row>
    <row r="124" spans="1:18">
      <c r="A124" s="10">
        <f t="shared" si="9"/>
        <v>122</v>
      </c>
      <c r="B124" s="8" t="s">
        <v>410</v>
      </c>
      <c r="C124" s="2" t="s">
        <v>252</v>
      </c>
      <c r="D124" s="3" t="s">
        <v>253</v>
      </c>
      <c r="E124" s="10">
        <v>7500</v>
      </c>
      <c r="F124" s="64">
        <v>45717</v>
      </c>
      <c r="G124" s="64">
        <v>45747</v>
      </c>
      <c r="H124" s="10">
        <v>1</v>
      </c>
      <c r="I124" s="22">
        <v>56601550</v>
      </c>
      <c r="J124" s="67">
        <v>0.93</v>
      </c>
      <c r="K124" s="10" t="s">
        <v>702</v>
      </c>
      <c r="L124" s="69">
        <f t="shared" si="5"/>
        <v>0.97499999999999998</v>
      </c>
      <c r="M124" s="69">
        <v>0.5222</v>
      </c>
      <c r="N124" s="70">
        <v>0.35</v>
      </c>
      <c r="O124" s="22">
        <f t="shared" si="6"/>
        <v>18423805</v>
      </c>
      <c r="P124" s="22">
        <f t="shared" si="7"/>
        <v>52639442</v>
      </c>
      <c r="Q124" s="25">
        <f t="shared" si="8"/>
        <v>34215637</v>
      </c>
    </row>
    <row r="125" spans="1:18">
      <c r="A125" s="10">
        <f t="shared" si="9"/>
        <v>123</v>
      </c>
      <c r="B125" s="8" t="s">
        <v>410</v>
      </c>
      <c r="C125" s="2" t="s">
        <v>254</v>
      </c>
      <c r="D125" s="3" t="s">
        <v>255</v>
      </c>
      <c r="E125" s="10">
        <v>3000</v>
      </c>
      <c r="F125" s="64">
        <v>45717</v>
      </c>
      <c r="G125" s="64">
        <v>45747</v>
      </c>
      <c r="H125" s="10">
        <v>1</v>
      </c>
      <c r="I125" s="22">
        <v>22548250</v>
      </c>
      <c r="J125" s="67">
        <v>0.93</v>
      </c>
      <c r="K125" s="10" t="s">
        <v>702</v>
      </c>
      <c r="L125" s="69">
        <f t="shared" si="5"/>
        <v>0.97499999999999998</v>
      </c>
      <c r="M125" s="69">
        <v>0.5202</v>
      </c>
      <c r="N125" s="70">
        <v>0.35</v>
      </c>
      <c r="O125" s="22">
        <f t="shared" si="6"/>
        <v>7339455</v>
      </c>
      <c r="P125" s="22">
        <f t="shared" si="7"/>
        <v>20969873</v>
      </c>
      <c r="Q125" s="25">
        <f t="shared" si="8"/>
        <v>13630418</v>
      </c>
    </row>
    <row r="126" spans="1:18">
      <c r="A126" s="10">
        <f t="shared" si="9"/>
        <v>124</v>
      </c>
      <c r="B126" s="8" t="s">
        <v>410</v>
      </c>
      <c r="C126" s="2" t="s">
        <v>256</v>
      </c>
      <c r="D126" s="3" t="s">
        <v>257</v>
      </c>
      <c r="E126" s="10">
        <v>4500</v>
      </c>
      <c r="F126" s="64">
        <v>45717</v>
      </c>
      <c r="G126" s="64">
        <v>45747</v>
      </c>
      <c r="H126" s="10">
        <v>1</v>
      </c>
      <c r="I126" s="22">
        <v>31167550</v>
      </c>
      <c r="J126" s="67">
        <v>0.93</v>
      </c>
      <c r="K126" s="10" t="s">
        <v>702</v>
      </c>
      <c r="L126" s="69">
        <f t="shared" si="5"/>
        <v>0.97499999999999998</v>
      </c>
      <c r="M126" s="69">
        <v>0.69769999999999999</v>
      </c>
      <c r="N126" s="70">
        <v>0.35</v>
      </c>
      <c r="O126" s="22">
        <f t="shared" si="6"/>
        <v>10145038</v>
      </c>
      <c r="P126" s="22">
        <f t="shared" si="7"/>
        <v>28985822</v>
      </c>
      <c r="Q126" s="25">
        <f t="shared" si="8"/>
        <v>18840784</v>
      </c>
    </row>
    <row r="127" spans="1:18">
      <c r="A127" s="10">
        <f t="shared" si="9"/>
        <v>125</v>
      </c>
      <c r="B127" s="8" t="s">
        <v>410</v>
      </c>
      <c r="C127" s="2" t="s">
        <v>258</v>
      </c>
      <c r="D127" s="3" t="s">
        <v>259</v>
      </c>
      <c r="E127" s="10">
        <v>3000</v>
      </c>
      <c r="F127" s="64">
        <v>45717</v>
      </c>
      <c r="G127" s="64">
        <v>45747</v>
      </c>
      <c r="H127" s="10">
        <v>1</v>
      </c>
      <c r="I127" s="22">
        <v>22548250</v>
      </c>
      <c r="J127" s="67">
        <v>0.93</v>
      </c>
      <c r="K127" s="10" t="s">
        <v>702</v>
      </c>
      <c r="L127" s="69">
        <f t="shared" si="5"/>
        <v>0.97499999999999998</v>
      </c>
      <c r="M127" s="69">
        <v>0.77010000000000001</v>
      </c>
      <c r="N127" s="70">
        <v>0.35</v>
      </c>
      <c r="O127" s="22">
        <f t="shared" si="6"/>
        <v>7339455</v>
      </c>
      <c r="P127" s="22">
        <f t="shared" si="7"/>
        <v>20969873</v>
      </c>
      <c r="Q127" s="25">
        <f t="shared" si="8"/>
        <v>13630418</v>
      </c>
    </row>
    <row r="128" spans="1:18" ht="28.8">
      <c r="A128" s="10">
        <f t="shared" si="9"/>
        <v>126</v>
      </c>
      <c r="B128" s="8" t="s">
        <v>410</v>
      </c>
      <c r="C128" s="2" t="s">
        <v>260</v>
      </c>
      <c r="D128" s="3" t="s">
        <v>261</v>
      </c>
      <c r="E128" s="10">
        <v>3000</v>
      </c>
      <c r="F128" s="64">
        <v>45717</v>
      </c>
      <c r="G128" s="64">
        <v>45747</v>
      </c>
      <c r="H128" s="10">
        <v>1</v>
      </c>
      <c r="I128" s="22">
        <v>22548250</v>
      </c>
      <c r="J128" s="67">
        <v>0.93</v>
      </c>
      <c r="K128" s="10" t="s">
        <v>702</v>
      </c>
      <c r="L128" s="69">
        <f t="shared" si="5"/>
        <v>0.97499999999999998</v>
      </c>
      <c r="M128" s="69">
        <v>0.93530000000000002</v>
      </c>
      <c r="N128" s="70">
        <v>0.35</v>
      </c>
      <c r="O128" s="22">
        <f t="shared" si="6"/>
        <v>7339455</v>
      </c>
      <c r="P128" s="22">
        <f t="shared" si="7"/>
        <v>20969873</v>
      </c>
      <c r="Q128" s="25">
        <f t="shared" si="8"/>
        <v>13630418</v>
      </c>
    </row>
    <row r="129" spans="1:18" ht="28.8">
      <c r="A129" s="10">
        <f t="shared" si="9"/>
        <v>127</v>
      </c>
      <c r="B129" s="8" t="s">
        <v>410</v>
      </c>
      <c r="C129" s="2" t="s">
        <v>262</v>
      </c>
      <c r="D129" s="3" t="s">
        <v>263</v>
      </c>
      <c r="E129" s="10">
        <v>3000</v>
      </c>
      <c r="F129" s="64">
        <v>45717</v>
      </c>
      <c r="G129" s="64">
        <v>45747</v>
      </c>
      <c r="H129" s="10">
        <v>1</v>
      </c>
      <c r="I129" s="22">
        <v>22548250</v>
      </c>
      <c r="J129" s="67">
        <v>0.93</v>
      </c>
      <c r="K129" s="10" t="s">
        <v>702</v>
      </c>
      <c r="L129" s="69">
        <f t="shared" si="5"/>
        <v>0.97499999999999998</v>
      </c>
      <c r="M129" s="69">
        <v>0.86680000000000001</v>
      </c>
      <c r="N129" s="70">
        <v>0.35</v>
      </c>
      <c r="O129" s="22">
        <f t="shared" si="6"/>
        <v>7339455</v>
      </c>
      <c r="P129" s="22">
        <f t="shared" si="7"/>
        <v>20969873</v>
      </c>
      <c r="Q129" s="25">
        <f t="shared" si="8"/>
        <v>13630418</v>
      </c>
    </row>
    <row r="130" spans="1:18">
      <c r="A130" s="10">
        <f t="shared" si="9"/>
        <v>128</v>
      </c>
      <c r="B130" s="5" t="s">
        <v>411</v>
      </c>
      <c r="C130" s="5" t="s">
        <v>264</v>
      </c>
      <c r="D130" s="6" t="s">
        <v>265</v>
      </c>
      <c r="E130" s="10">
        <v>3000</v>
      </c>
      <c r="F130" s="64">
        <v>45717</v>
      </c>
      <c r="G130" s="64">
        <v>45747</v>
      </c>
      <c r="H130" s="10">
        <v>1</v>
      </c>
      <c r="I130" s="22">
        <v>22548250</v>
      </c>
      <c r="J130" s="67">
        <v>0.93</v>
      </c>
      <c r="K130" s="10" t="s">
        <v>702</v>
      </c>
      <c r="L130" s="69">
        <f t="shared" si="5"/>
        <v>0.97499999999999998</v>
      </c>
      <c r="M130" s="69">
        <v>0.56200000000000006</v>
      </c>
      <c r="N130" s="70">
        <v>0.35</v>
      </c>
      <c r="O130" s="22">
        <f t="shared" si="6"/>
        <v>7339455</v>
      </c>
      <c r="P130" s="22">
        <f t="shared" si="7"/>
        <v>20969873</v>
      </c>
      <c r="Q130" s="25">
        <f t="shared" si="8"/>
        <v>13630418</v>
      </c>
    </row>
    <row r="131" spans="1:18">
      <c r="A131" s="10">
        <f t="shared" si="9"/>
        <v>129</v>
      </c>
      <c r="B131" s="5" t="s">
        <v>411</v>
      </c>
      <c r="C131" s="5" t="s">
        <v>266</v>
      </c>
      <c r="D131" s="6" t="s">
        <v>267</v>
      </c>
      <c r="E131" s="10">
        <v>7500</v>
      </c>
      <c r="F131" s="64">
        <v>45717</v>
      </c>
      <c r="G131" s="64">
        <v>45747</v>
      </c>
      <c r="H131" s="10">
        <v>1</v>
      </c>
      <c r="I131" s="22">
        <v>56601550</v>
      </c>
      <c r="J131" s="67">
        <v>0.93</v>
      </c>
      <c r="K131" s="10" t="s">
        <v>702</v>
      </c>
      <c r="L131" s="69">
        <f t="shared" si="5"/>
        <v>0.97499999999999998</v>
      </c>
      <c r="M131" s="69">
        <v>0.67179999999999995</v>
      </c>
      <c r="N131" s="70">
        <v>0.35</v>
      </c>
      <c r="O131" s="22">
        <f t="shared" si="6"/>
        <v>18423805</v>
      </c>
      <c r="P131" s="22">
        <f t="shared" si="7"/>
        <v>52639442</v>
      </c>
      <c r="Q131" s="25">
        <f t="shared" si="8"/>
        <v>34215637</v>
      </c>
    </row>
    <row r="132" spans="1:18">
      <c r="A132" s="10">
        <f t="shared" si="9"/>
        <v>130</v>
      </c>
      <c r="B132" s="5" t="s">
        <v>411</v>
      </c>
      <c r="C132" s="5" t="s">
        <v>268</v>
      </c>
      <c r="D132" s="6" t="s">
        <v>269</v>
      </c>
      <c r="E132" s="10">
        <v>4500</v>
      </c>
      <c r="F132" s="64">
        <v>45717</v>
      </c>
      <c r="G132" s="64">
        <v>45747</v>
      </c>
      <c r="H132" s="10">
        <v>1</v>
      </c>
      <c r="I132" s="22">
        <v>31167550</v>
      </c>
      <c r="J132" s="67">
        <v>0.93</v>
      </c>
      <c r="K132" s="10" t="s">
        <v>701</v>
      </c>
      <c r="L132" s="69">
        <f t="shared" ref="L132:L195" si="10">IF(K132="Diamond",0.994,IF(K132="Platinum",0.994,IF(K132="Gold",0.99,IF(K132="Silver",0.975,IF(K132="Bronze",0.975)))))</f>
        <v>0.99</v>
      </c>
      <c r="M132" s="69">
        <v>0.69240000000000002</v>
      </c>
      <c r="N132" s="70">
        <v>0.35</v>
      </c>
      <c r="O132" s="22">
        <f t="shared" ref="O132:O195" si="11">ROUND((H132*I132*J132)*N132,0)</f>
        <v>10145038</v>
      </c>
      <c r="P132" s="22">
        <f t="shared" ref="P132:P195" si="12">ROUND(H132*I132*J132,0)</f>
        <v>28985822</v>
      </c>
      <c r="Q132" s="25">
        <f t="shared" ref="Q132:Q195" si="13">P132-O132</f>
        <v>18840784</v>
      </c>
    </row>
    <row r="133" spans="1:18">
      <c r="A133" s="10">
        <f t="shared" ref="A133:A196" si="14">A132+1</f>
        <v>131</v>
      </c>
      <c r="B133" s="5" t="s">
        <v>411</v>
      </c>
      <c r="C133" s="5" t="s">
        <v>270</v>
      </c>
      <c r="D133" s="6" t="s">
        <v>271</v>
      </c>
      <c r="E133" s="10">
        <v>6000</v>
      </c>
      <c r="F133" s="64">
        <v>45717</v>
      </c>
      <c r="G133" s="64">
        <v>45747</v>
      </c>
      <c r="H133" s="10">
        <v>1</v>
      </c>
      <c r="I133" s="22">
        <v>38067700</v>
      </c>
      <c r="J133" s="67">
        <v>0.93</v>
      </c>
      <c r="K133" s="10" t="s">
        <v>704</v>
      </c>
      <c r="L133" s="69">
        <f t="shared" si="10"/>
        <v>0.99399999999999999</v>
      </c>
      <c r="M133" s="69">
        <v>0.83089999999999997</v>
      </c>
      <c r="N133" s="70">
        <v>0.35</v>
      </c>
      <c r="O133" s="22">
        <f t="shared" si="11"/>
        <v>12391036</v>
      </c>
      <c r="P133" s="22">
        <f t="shared" si="12"/>
        <v>35402961</v>
      </c>
      <c r="Q133" s="25">
        <f t="shared" si="13"/>
        <v>23011925</v>
      </c>
    </row>
    <row r="134" spans="1:18">
      <c r="A134" s="10">
        <f t="shared" si="14"/>
        <v>132</v>
      </c>
      <c r="B134" s="5" t="s">
        <v>411</v>
      </c>
      <c r="C134" s="5" t="s">
        <v>272</v>
      </c>
      <c r="D134" s="6" t="s">
        <v>273</v>
      </c>
      <c r="E134" s="10">
        <v>3000</v>
      </c>
      <c r="F134" s="64">
        <v>45717</v>
      </c>
      <c r="G134" s="64">
        <v>45747</v>
      </c>
      <c r="H134" s="10">
        <v>0</v>
      </c>
      <c r="I134" s="22">
        <v>22548250</v>
      </c>
      <c r="J134" s="67">
        <v>0.93</v>
      </c>
      <c r="K134" s="10" t="s">
        <v>702</v>
      </c>
      <c r="L134" s="69">
        <f t="shared" si="10"/>
        <v>0.97499999999999998</v>
      </c>
      <c r="M134" s="69" t="e">
        <v>#N/A</v>
      </c>
      <c r="N134" s="70">
        <v>0</v>
      </c>
      <c r="O134" s="22">
        <f t="shared" si="11"/>
        <v>0</v>
      </c>
      <c r="P134" s="22">
        <f t="shared" si="12"/>
        <v>0</v>
      </c>
      <c r="Q134" s="25">
        <f t="shared" si="13"/>
        <v>0</v>
      </c>
      <c r="R134" s="18">
        <v>45716</v>
      </c>
    </row>
    <row r="135" spans="1:18">
      <c r="A135" s="10">
        <f t="shared" si="14"/>
        <v>133</v>
      </c>
      <c r="B135" s="5" t="s">
        <v>411</v>
      </c>
      <c r="C135" s="5" t="s">
        <v>274</v>
      </c>
      <c r="D135" s="6" t="s">
        <v>275</v>
      </c>
      <c r="E135" s="10">
        <v>1500</v>
      </c>
      <c r="F135" s="64">
        <v>45717</v>
      </c>
      <c r="G135" s="64">
        <v>45747</v>
      </c>
      <c r="H135" s="10">
        <v>1</v>
      </c>
      <c r="I135" s="22">
        <v>11774125</v>
      </c>
      <c r="J135" s="67">
        <v>0.93</v>
      </c>
      <c r="K135" s="10" t="s">
        <v>701</v>
      </c>
      <c r="L135" s="69">
        <f t="shared" si="10"/>
        <v>0.99</v>
      </c>
      <c r="M135" s="69">
        <v>0.60099999999999998</v>
      </c>
      <c r="N135" s="70">
        <v>0.35</v>
      </c>
      <c r="O135" s="22">
        <f t="shared" si="11"/>
        <v>3832478</v>
      </c>
      <c r="P135" s="22">
        <f t="shared" si="12"/>
        <v>10949936</v>
      </c>
      <c r="Q135" s="25">
        <f t="shared" si="13"/>
        <v>7117458</v>
      </c>
    </row>
    <row r="136" spans="1:18">
      <c r="A136" s="10">
        <f t="shared" si="14"/>
        <v>134</v>
      </c>
      <c r="B136" s="5" t="s">
        <v>411</v>
      </c>
      <c r="C136" s="5" t="s">
        <v>276</v>
      </c>
      <c r="D136" s="6" t="s">
        <v>277</v>
      </c>
      <c r="E136" s="10">
        <v>3000</v>
      </c>
      <c r="F136" s="64">
        <v>45717</v>
      </c>
      <c r="G136" s="64">
        <v>45747</v>
      </c>
      <c r="H136" s="10">
        <v>1</v>
      </c>
      <c r="I136" s="22">
        <v>22548250</v>
      </c>
      <c r="J136" s="67">
        <v>0.93</v>
      </c>
      <c r="K136" s="10" t="s">
        <v>703</v>
      </c>
      <c r="L136" s="69">
        <f t="shared" si="10"/>
        <v>0.97499999999999998</v>
      </c>
      <c r="M136" s="69">
        <v>0.59419999999999995</v>
      </c>
      <c r="N136" s="70">
        <v>0.35</v>
      </c>
      <c r="O136" s="22">
        <f t="shared" si="11"/>
        <v>7339455</v>
      </c>
      <c r="P136" s="22">
        <f t="shared" si="12"/>
        <v>20969873</v>
      </c>
      <c r="Q136" s="25">
        <f t="shared" si="13"/>
        <v>13630418</v>
      </c>
    </row>
    <row r="137" spans="1:18">
      <c r="A137" s="10">
        <f t="shared" si="14"/>
        <v>135</v>
      </c>
      <c r="B137" s="5" t="s">
        <v>411</v>
      </c>
      <c r="C137" s="5" t="s">
        <v>278</v>
      </c>
      <c r="D137" s="6" t="s">
        <v>279</v>
      </c>
      <c r="E137" s="10">
        <v>1500</v>
      </c>
      <c r="F137" s="64">
        <v>45717</v>
      </c>
      <c r="G137" s="64">
        <v>45747</v>
      </c>
      <c r="H137" s="10">
        <v>1</v>
      </c>
      <c r="I137" s="22">
        <v>11774125</v>
      </c>
      <c r="J137" s="67">
        <v>0.93</v>
      </c>
      <c r="K137" s="10" t="s">
        <v>702</v>
      </c>
      <c r="L137" s="69">
        <f t="shared" si="10"/>
        <v>0.97499999999999998</v>
      </c>
      <c r="M137" s="69">
        <v>0.29809999999999998</v>
      </c>
      <c r="N137" s="70">
        <v>0.35</v>
      </c>
      <c r="O137" s="22">
        <f t="shared" si="11"/>
        <v>3832478</v>
      </c>
      <c r="P137" s="22">
        <f t="shared" si="12"/>
        <v>10949936</v>
      </c>
      <c r="Q137" s="25">
        <f t="shared" si="13"/>
        <v>7117458</v>
      </c>
    </row>
    <row r="138" spans="1:18">
      <c r="A138" s="10">
        <f t="shared" si="14"/>
        <v>136</v>
      </c>
      <c r="B138" s="5" t="s">
        <v>411</v>
      </c>
      <c r="C138" s="5" t="s">
        <v>280</v>
      </c>
      <c r="D138" s="6" t="s">
        <v>281</v>
      </c>
      <c r="E138" s="10">
        <v>3000</v>
      </c>
      <c r="F138" s="64">
        <v>45717</v>
      </c>
      <c r="G138" s="64">
        <v>45747</v>
      </c>
      <c r="H138" s="10">
        <v>0</v>
      </c>
      <c r="I138" s="22">
        <v>22548250</v>
      </c>
      <c r="J138" s="67">
        <v>0.93</v>
      </c>
      <c r="K138" s="10" t="s">
        <v>701</v>
      </c>
      <c r="L138" s="69">
        <f t="shared" si="10"/>
        <v>0.99</v>
      </c>
      <c r="M138" s="69" t="e">
        <v>#N/A</v>
      </c>
      <c r="N138" s="70">
        <v>0</v>
      </c>
      <c r="O138" s="22">
        <f t="shared" si="11"/>
        <v>0</v>
      </c>
      <c r="P138" s="22">
        <f t="shared" si="12"/>
        <v>0</v>
      </c>
      <c r="Q138" s="25">
        <f t="shared" si="13"/>
        <v>0</v>
      </c>
      <c r="R138" s="18">
        <v>45716</v>
      </c>
    </row>
    <row r="139" spans="1:18">
      <c r="A139" s="10">
        <f t="shared" si="14"/>
        <v>137</v>
      </c>
      <c r="B139" s="5" t="s">
        <v>411</v>
      </c>
      <c r="C139" s="5" t="s">
        <v>282</v>
      </c>
      <c r="D139" s="6" t="s">
        <v>283</v>
      </c>
      <c r="E139" s="10">
        <v>3000</v>
      </c>
      <c r="F139" s="64">
        <v>45717</v>
      </c>
      <c r="G139" s="64">
        <v>45747</v>
      </c>
      <c r="H139" s="10">
        <v>1</v>
      </c>
      <c r="I139" s="22">
        <v>22548250</v>
      </c>
      <c r="J139" s="67">
        <v>0.93</v>
      </c>
      <c r="K139" s="10" t="s">
        <v>701</v>
      </c>
      <c r="L139" s="69">
        <f t="shared" si="10"/>
        <v>0.99</v>
      </c>
      <c r="M139" s="69">
        <v>0.74460000000000004</v>
      </c>
      <c r="N139" s="70">
        <v>0.35</v>
      </c>
      <c r="O139" s="22">
        <f t="shared" si="11"/>
        <v>7339455</v>
      </c>
      <c r="P139" s="22">
        <f t="shared" si="12"/>
        <v>20969873</v>
      </c>
      <c r="Q139" s="25">
        <f t="shared" si="13"/>
        <v>13630418</v>
      </c>
    </row>
    <row r="140" spans="1:18">
      <c r="A140" s="10">
        <f t="shared" si="14"/>
        <v>138</v>
      </c>
      <c r="B140" s="5" t="s">
        <v>411</v>
      </c>
      <c r="C140" s="5" t="s">
        <v>284</v>
      </c>
      <c r="D140" s="6" t="s">
        <v>285</v>
      </c>
      <c r="E140" s="10">
        <v>3000</v>
      </c>
      <c r="F140" s="64">
        <v>45717</v>
      </c>
      <c r="G140" s="64">
        <v>45747</v>
      </c>
      <c r="H140" s="10">
        <v>1</v>
      </c>
      <c r="I140" s="22">
        <v>22548250</v>
      </c>
      <c r="J140" s="67">
        <v>0.93</v>
      </c>
      <c r="K140" s="10" t="s">
        <v>701</v>
      </c>
      <c r="L140" s="69">
        <f t="shared" si="10"/>
        <v>0.99</v>
      </c>
      <c r="M140" s="69">
        <v>0.9446</v>
      </c>
      <c r="N140" s="70">
        <v>0.35</v>
      </c>
      <c r="O140" s="22">
        <f t="shared" si="11"/>
        <v>7339455</v>
      </c>
      <c r="P140" s="22">
        <f t="shared" si="12"/>
        <v>20969873</v>
      </c>
      <c r="Q140" s="25">
        <f t="shared" si="13"/>
        <v>13630418</v>
      </c>
    </row>
    <row r="141" spans="1:18">
      <c r="A141" s="10">
        <f t="shared" si="14"/>
        <v>139</v>
      </c>
      <c r="B141" s="5" t="s">
        <v>411</v>
      </c>
      <c r="C141" s="5" t="s">
        <v>286</v>
      </c>
      <c r="D141" s="6" t="s">
        <v>287</v>
      </c>
      <c r="E141" s="10">
        <v>3000</v>
      </c>
      <c r="F141" s="64">
        <v>45717</v>
      </c>
      <c r="G141" s="64">
        <v>45747</v>
      </c>
      <c r="H141" s="10">
        <v>1</v>
      </c>
      <c r="I141" s="22">
        <v>22548250</v>
      </c>
      <c r="J141" s="67">
        <v>0.93</v>
      </c>
      <c r="K141" s="10" t="s">
        <v>702</v>
      </c>
      <c r="L141" s="69">
        <f t="shared" si="10"/>
        <v>0.97499999999999998</v>
      </c>
      <c r="M141" s="69">
        <v>0.62119999999999997</v>
      </c>
      <c r="N141" s="70">
        <v>0.25</v>
      </c>
      <c r="O141" s="22">
        <f t="shared" si="11"/>
        <v>5242468</v>
      </c>
      <c r="P141" s="22">
        <f t="shared" si="12"/>
        <v>20969873</v>
      </c>
      <c r="Q141" s="25">
        <f t="shared" si="13"/>
        <v>15727405</v>
      </c>
    </row>
    <row r="142" spans="1:18">
      <c r="A142" s="10">
        <f t="shared" si="14"/>
        <v>140</v>
      </c>
      <c r="B142" s="5" t="s">
        <v>411</v>
      </c>
      <c r="C142" s="5" t="s">
        <v>288</v>
      </c>
      <c r="D142" s="6" t="s">
        <v>289</v>
      </c>
      <c r="E142" s="10">
        <v>4500</v>
      </c>
      <c r="F142" s="64">
        <v>45717</v>
      </c>
      <c r="G142" s="64">
        <v>45747</v>
      </c>
      <c r="H142" s="10">
        <v>1</v>
      </c>
      <c r="I142" s="22">
        <v>31167550</v>
      </c>
      <c r="J142" s="67">
        <v>0.93</v>
      </c>
      <c r="K142" s="10" t="s">
        <v>701</v>
      </c>
      <c r="L142" s="69">
        <f t="shared" si="10"/>
        <v>0.99</v>
      </c>
      <c r="M142" s="69">
        <v>0.50539999999999996</v>
      </c>
      <c r="N142" s="70">
        <v>0.35</v>
      </c>
      <c r="O142" s="22">
        <f t="shared" si="11"/>
        <v>10145038</v>
      </c>
      <c r="P142" s="22">
        <f t="shared" si="12"/>
        <v>28985822</v>
      </c>
      <c r="Q142" s="25">
        <f t="shared" si="13"/>
        <v>18840784</v>
      </c>
    </row>
    <row r="143" spans="1:18">
      <c r="A143" s="10">
        <f t="shared" si="14"/>
        <v>141</v>
      </c>
      <c r="B143" s="5" t="s">
        <v>411</v>
      </c>
      <c r="C143" s="5" t="s">
        <v>290</v>
      </c>
      <c r="D143" s="6" t="s">
        <v>291</v>
      </c>
      <c r="E143" s="10">
        <v>4500</v>
      </c>
      <c r="F143" s="64">
        <v>45717</v>
      </c>
      <c r="G143" s="64">
        <v>45747</v>
      </c>
      <c r="H143" s="10">
        <v>1</v>
      </c>
      <c r="I143" s="22">
        <v>31167550</v>
      </c>
      <c r="J143" s="67">
        <v>0.93</v>
      </c>
      <c r="K143" s="10" t="s">
        <v>702</v>
      </c>
      <c r="L143" s="69">
        <f t="shared" si="10"/>
        <v>0.97499999999999998</v>
      </c>
      <c r="M143" s="69">
        <v>0.99650000000000005</v>
      </c>
      <c r="N143" s="70">
        <v>0</v>
      </c>
      <c r="O143" s="22">
        <f t="shared" si="11"/>
        <v>0</v>
      </c>
      <c r="P143" s="22">
        <f t="shared" si="12"/>
        <v>28985822</v>
      </c>
      <c r="Q143" s="25">
        <f t="shared" si="13"/>
        <v>28985822</v>
      </c>
    </row>
    <row r="144" spans="1:18">
      <c r="A144" s="10">
        <f t="shared" si="14"/>
        <v>142</v>
      </c>
      <c r="B144" s="5" t="s">
        <v>411</v>
      </c>
      <c r="C144" s="5" t="s">
        <v>292</v>
      </c>
      <c r="D144" s="6" t="s">
        <v>293</v>
      </c>
      <c r="E144" s="10">
        <v>4500</v>
      </c>
      <c r="F144" s="64">
        <v>45717</v>
      </c>
      <c r="G144" s="64">
        <v>45747</v>
      </c>
      <c r="H144" s="10">
        <v>1</v>
      </c>
      <c r="I144" s="22">
        <v>31167550</v>
      </c>
      <c r="J144" s="67">
        <v>0.93</v>
      </c>
      <c r="K144" s="10" t="s">
        <v>702</v>
      </c>
      <c r="L144" s="69">
        <f t="shared" si="10"/>
        <v>0.97499999999999998</v>
      </c>
      <c r="M144" s="69">
        <v>1</v>
      </c>
      <c r="N144" s="70">
        <v>0</v>
      </c>
      <c r="O144" s="22">
        <f t="shared" si="11"/>
        <v>0</v>
      </c>
      <c r="P144" s="22">
        <f t="shared" si="12"/>
        <v>28985822</v>
      </c>
      <c r="Q144" s="25">
        <f t="shared" si="13"/>
        <v>28985822</v>
      </c>
    </row>
    <row r="145" spans="1:18">
      <c r="A145" s="10">
        <f t="shared" si="14"/>
        <v>143</v>
      </c>
      <c r="B145" s="5" t="s">
        <v>411</v>
      </c>
      <c r="C145" s="5" t="s">
        <v>294</v>
      </c>
      <c r="D145" s="6" t="s">
        <v>295</v>
      </c>
      <c r="E145" s="10">
        <v>1500</v>
      </c>
      <c r="F145" s="64">
        <v>45717</v>
      </c>
      <c r="G145" s="64">
        <v>45747</v>
      </c>
      <c r="H145" s="10">
        <v>0</v>
      </c>
      <c r="I145" s="22">
        <v>11774125</v>
      </c>
      <c r="J145" s="67">
        <v>0.93</v>
      </c>
      <c r="K145" s="10" t="s">
        <v>702</v>
      </c>
      <c r="L145" s="69">
        <f t="shared" si="10"/>
        <v>0.97499999999999998</v>
      </c>
      <c r="M145" s="69" t="e">
        <v>#N/A</v>
      </c>
      <c r="N145" s="70">
        <v>0</v>
      </c>
      <c r="O145" s="22">
        <f t="shared" si="11"/>
        <v>0</v>
      </c>
      <c r="P145" s="22">
        <f t="shared" si="12"/>
        <v>0</v>
      </c>
      <c r="Q145" s="25">
        <f t="shared" si="13"/>
        <v>0</v>
      </c>
      <c r="R145" s="18">
        <v>45716</v>
      </c>
    </row>
    <row r="146" spans="1:18">
      <c r="A146" s="10">
        <f t="shared" si="14"/>
        <v>144</v>
      </c>
      <c r="B146" s="5" t="s">
        <v>411</v>
      </c>
      <c r="C146" s="5" t="s">
        <v>296</v>
      </c>
      <c r="D146" s="6" t="s">
        <v>297</v>
      </c>
      <c r="E146" s="10">
        <v>4500</v>
      </c>
      <c r="F146" s="64">
        <v>45717</v>
      </c>
      <c r="G146" s="64">
        <v>45747</v>
      </c>
      <c r="H146" s="10">
        <v>1</v>
      </c>
      <c r="I146" s="22">
        <v>31167550</v>
      </c>
      <c r="J146" s="67">
        <v>0.93</v>
      </c>
      <c r="K146" s="10" t="s">
        <v>702</v>
      </c>
      <c r="L146" s="69">
        <f t="shared" si="10"/>
        <v>0.97499999999999998</v>
      </c>
      <c r="M146" s="69">
        <v>0.96989999999999998</v>
      </c>
      <c r="N146" s="70">
        <v>0.2</v>
      </c>
      <c r="O146" s="22">
        <f t="shared" si="11"/>
        <v>5797164</v>
      </c>
      <c r="P146" s="22">
        <f t="shared" si="12"/>
        <v>28985822</v>
      </c>
      <c r="Q146" s="25">
        <f t="shared" si="13"/>
        <v>23188658</v>
      </c>
    </row>
    <row r="147" spans="1:18">
      <c r="A147" s="10">
        <f t="shared" si="14"/>
        <v>145</v>
      </c>
      <c r="B147" s="5" t="s">
        <v>411</v>
      </c>
      <c r="C147" s="5" t="s">
        <v>298</v>
      </c>
      <c r="D147" s="6" t="s">
        <v>299</v>
      </c>
      <c r="E147" s="10">
        <v>4500</v>
      </c>
      <c r="F147" s="64">
        <v>45717</v>
      </c>
      <c r="G147" s="64">
        <v>45747</v>
      </c>
      <c r="H147" s="10">
        <v>1</v>
      </c>
      <c r="I147" s="22">
        <v>31167550</v>
      </c>
      <c r="J147" s="67">
        <v>0.93</v>
      </c>
      <c r="K147" s="10" t="s">
        <v>702</v>
      </c>
      <c r="L147" s="69">
        <f t="shared" si="10"/>
        <v>0.97499999999999998</v>
      </c>
      <c r="M147" s="69">
        <v>0.94569999999999999</v>
      </c>
      <c r="N147" s="70">
        <v>0.35</v>
      </c>
      <c r="O147" s="22">
        <f t="shared" si="11"/>
        <v>10145038</v>
      </c>
      <c r="P147" s="22">
        <f t="shared" si="12"/>
        <v>28985822</v>
      </c>
      <c r="Q147" s="25">
        <f t="shared" si="13"/>
        <v>18840784</v>
      </c>
    </row>
    <row r="148" spans="1:18">
      <c r="A148" s="10">
        <f t="shared" si="14"/>
        <v>146</v>
      </c>
      <c r="B148" s="5" t="s">
        <v>411</v>
      </c>
      <c r="C148" s="5" t="s">
        <v>300</v>
      </c>
      <c r="D148" s="6" t="s">
        <v>301</v>
      </c>
      <c r="E148" s="10">
        <v>4500</v>
      </c>
      <c r="F148" s="64">
        <v>45717</v>
      </c>
      <c r="G148" s="64">
        <v>45747</v>
      </c>
      <c r="H148" s="10">
        <v>1</v>
      </c>
      <c r="I148" s="22">
        <v>31167550</v>
      </c>
      <c r="J148" s="67">
        <v>0.93</v>
      </c>
      <c r="K148" s="10" t="s">
        <v>702</v>
      </c>
      <c r="L148" s="69">
        <f t="shared" si="10"/>
        <v>0.97499999999999998</v>
      </c>
      <c r="M148" s="69">
        <v>0.99939999999999996</v>
      </c>
      <c r="N148" s="70">
        <v>0</v>
      </c>
      <c r="O148" s="22">
        <f t="shared" si="11"/>
        <v>0</v>
      </c>
      <c r="P148" s="22">
        <f t="shared" si="12"/>
        <v>28985822</v>
      </c>
      <c r="Q148" s="25">
        <f t="shared" si="13"/>
        <v>28985822</v>
      </c>
    </row>
    <row r="149" spans="1:18">
      <c r="A149" s="10">
        <f t="shared" si="14"/>
        <v>147</v>
      </c>
      <c r="B149" s="5" t="s">
        <v>411</v>
      </c>
      <c r="C149" s="5" t="s">
        <v>302</v>
      </c>
      <c r="D149" s="6" t="s">
        <v>303</v>
      </c>
      <c r="E149" s="10">
        <v>1500</v>
      </c>
      <c r="F149" s="64">
        <v>45717</v>
      </c>
      <c r="G149" s="64">
        <v>45747</v>
      </c>
      <c r="H149" s="10">
        <v>1</v>
      </c>
      <c r="I149" s="22">
        <v>11774125</v>
      </c>
      <c r="J149" s="67">
        <v>0.93</v>
      </c>
      <c r="K149" s="10" t="s">
        <v>702</v>
      </c>
      <c r="L149" s="69">
        <f t="shared" si="10"/>
        <v>0.97499999999999998</v>
      </c>
      <c r="M149" s="69">
        <v>0.97009999999999996</v>
      </c>
      <c r="N149" s="70">
        <v>0.15</v>
      </c>
      <c r="O149" s="22">
        <f t="shared" si="11"/>
        <v>1642490</v>
      </c>
      <c r="P149" s="22">
        <f t="shared" si="12"/>
        <v>10949936</v>
      </c>
      <c r="Q149" s="25">
        <f t="shared" si="13"/>
        <v>9307446</v>
      </c>
    </row>
    <row r="150" spans="1:18">
      <c r="A150" s="10">
        <f t="shared" si="14"/>
        <v>148</v>
      </c>
      <c r="B150" s="5" t="s">
        <v>411</v>
      </c>
      <c r="C150" s="5" t="s">
        <v>304</v>
      </c>
      <c r="D150" s="6" t="s">
        <v>305</v>
      </c>
      <c r="E150" s="10">
        <v>1500</v>
      </c>
      <c r="F150" s="64">
        <v>45717</v>
      </c>
      <c r="G150" s="64">
        <v>45747</v>
      </c>
      <c r="H150" s="10">
        <v>0</v>
      </c>
      <c r="I150" s="22">
        <v>11774125</v>
      </c>
      <c r="J150" s="67">
        <v>0.93</v>
      </c>
      <c r="K150" s="10" t="s">
        <v>701</v>
      </c>
      <c r="L150" s="69">
        <f t="shared" si="10"/>
        <v>0.99</v>
      </c>
      <c r="M150" s="69" t="e">
        <v>#N/A</v>
      </c>
      <c r="N150" s="70">
        <v>0</v>
      </c>
      <c r="O150" s="22">
        <f t="shared" si="11"/>
        <v>0</v>
      </c>
      <c r="P150" s="22">
        <f t="shared" si="12"/>
        <v>0</v>
      </c>
      <c r="Q150" s="25">
        <f t="shared" si="13"/>
        <v>0</v>
      </c>
      <c r="R150" s="18">
        <v>45716</v>
      </c>
    </row>
    <row r="151" spans="1:18">
      <c r="A151" s="10">
        <f t="shared" si="14"/>
        <v>149</v>
      </c>
      <c r="B151" s="5" t="s">
        <v>411</v>
      </c>
      <c r="C151" s="5" t="s">
        <v>306</v>
      </c>
      <c r="D151" s="6" t="s">
        <v>307</v>
      </c>
      <c r="E151" s="10">
        <v>3000</v>
      </c>
      <c r="F151" s="64">
        <v>45717</v>
      </c>
      <c r="G151" s="64">
        <v>45747</v>
      </c>
      <c r="H151" s="10">
        <v>1</v>
      </c>
      <c r="I151" s="22">
        <v>22548250</v>
      </c>
      <c r="J151" s="67">
        <v>0.93</v>
      </c>
      <c r="K151" s="10" t="s">
        <v>703</v>
      </c>
      <c r="L151" s="69">
        <f t="shared" si="10"/>
        <v>0.97499999999999998</v>
      </c>
      <c r="M151" s="69">
        <v>0.76919999999999999</v>
      </c>
      <c r="N151" s="70">
        <v>0.35</v>
      </c>
      <c r="O151" s="22">
        <f t="shared" si="11"/>
        <v>7339455</v>
      </c>
      <c r="P151" s="22">
        <f t="shared" si="12"/>
        <v>20969873</v>
      </c>
      <c r="Q151" s="25">
        <f t="shared" si="13"/>
        <v>13630418</v>
      </c>
    </row>
    <row r="152" spans="1:18">
      <c r="A152" s="10">
        <f t="shared" si="14"/>
        <v>150</v>
      </c>
      <c r="B152" s="5" t="s">
        <v>411</v>
      </c>
      <c r="C152" s="5" t="s">
        <v>308</v>
      </c>
      <c r="D152" s="6" t="s">
        <v>309</v>
      </c>
      <c r="E152" s="10">
        <v>1500</v>
      </c>
      <c r="F152" s="64">
        <v>45717</v>
      </c>
      <c r="G152" s="64">
        <v>45747</v>
      </c>
      <c r="H152" s="10">
        <v>1</v>
      </c>
      <c r="I152" s="22">
        <v>11774125</v>
      </c>
      <c r="J152" s="67">
        <v>0.93</v>
      </c>
      <c r="K152" s="10" t="s">
        <v>702</v>
      </c>
      <c r="L152" s="69">
        <f t="shared" si="10"/>
        <v>0.97499999999999998</v>
      </c>
      <c r="M152" s="69">
        <v>0.34420000000000001</v>
      </c>
      <c r="N152" s="70">
        <v>0.35</v>
      </c>
      <c r="O152" s="22">
        <f t="shared" si="11"/>
        <v>3832478</v>
      </c>
      <c r="P152" s="22">
        <f t="shared" si="12"/>
        <v>10949936</v>
      </c>
      <c r="Q152" s="25">
        <f t="shared" si="13"/>
        <v>7117458</v>
      </c>
    </row>
    <row r="153" spans="1:18">
      <c r="A153" s="10">
        <f t="shared" si="14"/>
        <v>151</v>
      </c>
      <c r="B153" s="5" t="s">
        <v>411</v>
      </c>
      <c r="C153" s="5" t="s">
        <v>310</v>
      </c>
      <c r="D153" s="6" t="s">
        <v>311</v>
      </c>
      <c r="E153" s="10">
        <v>1500</v>
      </c>
      <c r="F153" s="64">
        <v>45717</v>
      </c>
      <c r="G153" s="64">
        <v>45747</v>
      </c>
      <c r="H153" s="10">
        <v>1</v>
      </c>
      <c r="I153" s="22">
        <v>11774125</v>
      </c>
      <c r="J153" s="67">
        <v>0.93</v>
      </c>
      <c r="K153" s="10" t="s">
        <v>702</v>
      </c>
      <c r="L153" s="69">
        <f t="shared" si="10"/>
        <v>0.97499999999999998</v>
      </c>
      <c r="M153" s="69">
        <v>0.54530000000000001</v>
      </c>
      <c r="N153" s="70">
        <v>0.35</v>
      </c>
      <c r="O153" s="22">
        <f t="shared" si="11"/>
        <v>3832478</v>
      </c>
      <c r="P153" s="22">
        <f t="shared" si="12"/>
        <v>10949936</v>
      </c>
      <c r="Q153" s="25">
        <f t="shared" si="13"/>
        <v>7117458</v>
      </c>
    </row>
    <row r="154" spans="1:18">
      <c r="A154" s="10">
        <f t="shared" si="14"/>
        <v>152</v>
      </c>
      <c r="B154" s="5" t="s">
        <v>411</v>
      </c>
      <c r="C154" s="5" t="s">
        <v>312</v>
      </c>
      <c r="D154" s="6" t="s">
        <v>313</v>
      </c>
      <c r="E154" s="10">
        <v>3000</v>
      </c>
      <c r="F154" s="64">
        <v>45717</v>
      </c>
      <c r="G154" s="64">
        <v>45747</v>
      </c>
      <c r="H154" s="10">
        <v>1</v>
      </c>
      <c r="I154" s="22">
        <v>22548250</v>
      </c>
      <c r="J154" s="67">
        <v>0.93</v>
      </c>
      <c r="K154" s="10" t="s">
        <v>702</v>
      </c>
      <c r="L154" s="69">
        <f t="shared" si="10"/>
        <v>0.97499999999999998</v>
      </c>
      <c r="M154" s="69">
        <v>0.45090000000000002</v>
      </c>
      <c r="N154" s="70">
        <v>0.35</v>
      </c>
      <c r="O154" s="22">
        <f t="shared" si="11"/>
        <v>7339455</v>
      </c>
      <c r="P154" s="22">
        <f t="shared" si="12"/>
        <v>20969873</v>
      </c>
      <c r="Q154" s="25">
        <f t="shared" si="13"/>
        <v>13630418</v>
      </c>
    </row>
    <row r="155" spans="1:18">
      <c r="A155" s="10">
        <f t="shared" si="14"/>
        <v>153</v>
      </c>
      <c r="B155" s="5" t="s">
        <v>411</v>
      </c>
      <c r="C155" s="5" t="s">
        <v>314</v>
      </c>
      <c r="D155" s="6" t="s">
        <v>315</v>
      </c>
      <c r="E155" s="10">
        <v>1500</v>
      </c>
      <c r="F155" s="64">
        <v>45717</v>
      </c>
      <c r="G155" s="64">
        <v>45747</v>
      </c>
      <c r="H155" s="10">
        <v>1</v>
      </c>
      <c r="I155" s="22">
        <v>11774125</v>
      </c>
      <c r="J155" s="67">
        <v>0.93</v>
      </c>
      <c r="K155" s="10" t="s">
        <v>703</v>
      </c>
      <c r="L155" s="69">
        <f t="shared" si="10"/>
        <v>0.97499999999999998</v>
      </c>
      <c r="M155" s="69">
        <v>0.88919999999999999</v>
      </c>
      <c r="N155" s="70">
        <v>0.35</v>
      </c>
      <c r="O155" s="22">
        <f t="shared" si="11"/>
        <v>3832478</v>
      </c>
      <c r="P155" s="22">
        <f t="shared" si="12"/>
        <v>10949936</v>
      </c>
      <c r="Q155" s="25">
        <f t="shared" si="13"/>
        <v>7117458</v>
      </c>
    </row>
    <row r="156" spans="1:18">
      <c r="A156" s="10">
        <f t="shared" si="14"/>
        <v>154</v>
      </c>
      <c r="B156" s="5" t="s">
        <v>411</v>
      </c>
      <c r="C156" s="5" t="s">
        <v>316</v>
      </c>
      <c r="D156" s="6" t="s">
        <v>317</v>
      </c>
      <c r="E156" s="10">
        <v>3000</v>
      </c>
      <c r="F156" s="64">
        <v>45717</v>
      </c>
      <c r="G156" s="64">
        <v>45747</v>
      </c>
      <c r="H156" s="10">
        <v>1</v>
      </c>
      <c r="I156" s="22">
        <v>22548250</v>
      </c>
      <c r="J156" s="67">
        <v>0.93</v>
      </c>
      <c r="K156" s="10" t="s">
        <v>703</v>
      </c>
      <c r="L156" s="69">
        <f t="shared" si="10"/>
        <v>0.97499999999999998</v>
      </c>
      <c r="M156" s="69">
        <v>0.8054</v>
      </c>
      <c r="N156" s="70">
        <v>0.35</v>
      </c>
      <c r="O156" s="22">
        <f t="shared" si="11"/>
        <v>7339455</v>
      </c>
      <c r="P156" s="22">
        <f t="shared" si="12"/>
        <v>20969873</v>
      </c>
      <c r="Q156" s="25">
        <f t="shared" si="13"/>
        <v>13630418</v>
      </c>
    </row>
    <row r="157" spans="1:18">
      <c r="A157" s="10">
        <f t="shared" si="14"/>
        <v>155</v>
      </c>
      <c r="B157" s="5" t="s">
        <v>411</v>
      </c>
      <c r="C157" s="5" t="s">
        <v>318</v>
      </c>
      <c r="D157" s="6" t="s">
        <v>319</v>
      </c>
      <c r="E157" s="10">
        <v>1500</v>
      </c>
      <c r="F157" s="64">
        <v>45717</v>
      </c>
      <c r="G157" s="64">
        <v>45747</v>
      </c>
      <c r="H157" s="10">
        <v>1</v>
      </c>
      <c r="I157" s="22">
        <v>11774125</v>
      </c>
      <c r="J157" s="67">
        <v>0.93</v>
      </c>
      <c r="K157" s="10" t="s">
        <v>702</v>
      </c>
      <c r="L157" s="69">
        <f t="shared" si="10"/>
        <v>0.97499999999999998</v>
      </c>
      <c r="M157" s="69">
        <v>0.51729999999999998</v>
      </c>
      <c r="N157" s="70">
        <v>0.35</v>
      </c>
      <c r="O157" s="22">
        <f t="shared" si="11"/>
        <v>3832478</v>
      </c>
      <c r="P157" s="22">
        <f t="shared" si="12"/>
        <v>10949936</v>
      </c>
      <c r="Q157" s="25">
        <f t="shared" si="13"/>
        <v>7117458</v>
      </c>
    </row>
    <row r="158" spans="1:18" ht="28.8">
      <c r="A158" s="10">
        <f t="shared" si="14"/>
        <v>156</v>
      </c>
      <c r="B158" s="5" t="s">
        <v>411</v>
      </c>
      <c r="C158" s="5" t="s">
        <v>320</v>
      </c>
      <c r="D158" s="6" t="s">
        <v>321</v>
      </c>
      <c r="E158" s="10">
        <v>4500</v>
      </c>
      <c r="F158" s="64">
        <v>45717</v>
      </c>
      <c r="G158" s="64">
        <v>45747</v>
      </c>
      <c r="H158" s="10">
        <v>1</v>
      </c>
      <c r="I158" s="22">
        <v>31167550</v>
      </c>
      <c r="J158" s="67">
        <v>0.93</v>
      </c>
      <c r="K158" s="10" t="s">
        <v>702</v>
      </c>
      <c r="L158" s="69">
        <f t="shared" si="10"/>
        <v>0.97499999999999998</v>
      </c>
      <c r="M158" s="69">
        <v>0.97409999999999997</v>
      </c>
      <c r="N158" s="70">
        <v>0.1</v>
      </c>
      <c r="O158" s="22">
        <f t="shared" si="11"/>
        <v>2898582</v>
      </c>
      <c r="P158" s="22">
        <f t="shared" si="12"/>
        <v>28985822</v>
      </c>
      <c r="Q158" s="25">
        <f t="shared" si="13"/>
        <v>26087240</v>
      </c>
    </row>
    <row r="159" spans="1:18">
      <c r="A159" s="10">
        <f t="shared" si="14"/>
        <v>157</v>
      </c>
      <c r="B159" s="5" t="s">
        <v>411</v>
      </c>
      <c r="C159" s="5" t="s">
        <v>322</v>
      </c>
      <c r="D159" s="6" t="s">
        <v>323</v>
      </c>
      <c r="E159" s="10">
        <v>4500</v>
      </c>
      <c r="F159" s="64">
        <v>45717</v>
      </c>
      <c r="G159" s="64">
        <v>45747</v>
      </c>
      <c r="H159" s="10">
        <v>1</v>
      </c>
      <c r="I159" s="22">
        <v>31167550</v>
      </c>
      <c r="J159" s="67">
        <v>0.93</v>
      </c>
      <c r="K159" s="10" t="s">
        <v>704</v>
      </c>
      <c r="L159" s="69">
        <f t="shared" si="10"/>
        <v>0.99399999999999999</v>
      </c>
      <c r="M159" s="69">
        <v>0.9365</v>
      </c>
      <c r="N159" s="70">
        <v>0.35</v>
      </c>
      <c r="O159" s="22">
        <f t="shared" si="11"/>
        <v>10145038</v>
      </c>
      <c r="P159" s="22">
        <f t="shared" si="12"/>
        <v>28985822</v>
      </c>
      <c r="Q159" s="25">
        <f t="shared" si="13"/>
        <v>18840784</v>
      </c>
    </row>
    <row r="160" spans="1:18">
      <c r="A160" s="10">
        <f t="shared" si="14"/>
        <v>158</v>
      </c>
      <c r="B160" s="5" t="s">
        <v>411</v>
      </c>
      <c r="C160" s="5" t="s">
        <v>324</v>
      </c>
      <c r="D160" s="6" t="s">
        <v>325</v>
      </c>
      <c r="E160" s="10">
        <v>4500</v>
      </c>
      <c r="F160" s="64">
        <v>45717</v>
      </c>
      <c r="G160" s="64">
        <v>45747</v>
      </c>
      <c r="H160" s="10">
        <v>1</v>
      </c>
      <c r="I160" s="22">
        <v>31167550</v>
      </c>
      <c r="J160" s="67">
        <v>0.93</v>
      </c>
      <c r="K160" s="10" t="s">
        <v>701</v>
      </c>
      <c r="L160" s="69">
        <f t="shared" si="10"/>
        <v>0.99</v>
      </c>
      <c r="M160" s="69">
        <v>0.93689999999999996</v>
      </c>
      <c r="N160" s="70">
        <v>0.35</v>
      </c>
      <c r="O160" s="22">
        <f t="shared" si="11"/>
        <v>10145038</v>
      </c>
      <c r="P160" s="22">
        <f t="shared" si="12"/>
        <v>28985822</v>
      </c>
      <c r="Q160" s="25">
        <f t="shared" si="13"/>
        <v>18840784</v>
      </c>
      <c r="R160" s="18">
        <v>45747</v>
      </c>
    </row>
    <row r="161" spans="1:18">
      <c r="A161" s="10">
        <f t="shared" si="14"/>
        <v>159</v>
      </c>
      <c r="B161" s="5" t="s">
        <v>411</v>
      </c>
      <c r="C161" s="5" t="s">
        <v>326</v>
      </c>
      <c r="D161" s="6" t="s">
        <v>327</v>
      </c>
      <c r="E161" s="10">
        <v>7500</v>
      </c>
      <c r="F161" s="64">
        <v>45717</v>
      </c>
      <c r="G161" s="64">
        <v>45747</v>
      </c>
      <c r="H161" s="10">
        <v>1</v>
      </c>
      <c r="I161" s="22">
        <v>56601550</v>
      </c>
      <c r="J161" s="67">
        <v>0.93</v>
      </c>
      <c r="K161" s="10" t="s">
        <v>701</v>
      </c>
      <c r="L161" s="69">
        <f t="shared" si="10"/>
        <v>0.99</v>
      </c>
      <c r="M161" s="69">
        <v>0.95950000000000002</v>
      </c>
      <c r="N161" s="70">
        <v>0.25</v>
      </c>
      <c r="O161" s="22">
        <f t="shared" si="11"/>
        <v>13159860</v>
      </c>
      <c r="P161" s="22">
        <f t="shared" si="12"/>
        <v>52639442</v>
      </c>
      <c r="Q161" s="25">
        <f t="shared" si="13"/>
        <v>39479582</v>
      </c>
    </row>
    <row r="162" spans="1:18">
      <c r="A162" s="10">
        <f t="shared" si="14"/>
        <v>160</v>
      </c>
      <c r="B162" s="5" t="s">
        <v>411</v>
      </c>
      <c r="C162" s="5" t="s">
        <v>328</v>
      </c>
      <c r="D162" s="6" t="s">
        <v>329</v>
      </c>
      <c r="E162" s="10">
        <v>4500</v>
      </c>
      <c r="F162" s="64">
        <v>45717</v>
      </c>
      <c r="G162" s="64">
        <v>45747</v>
      </c>
      <c r="H162" s="10">
        <v>1</v>
      </c>
      <c r="I162" s="22">
        <v>31167550</v>
      </c>
      <c r="J162" s="67">
        <v>0.93</v>
      </c>
      <c r="K162" s="10" t="s">
        <v>701</v>
      </c>
      <c r="L162" s="69">
        <f t="shared" si="10"/>
        <v>0.99</v>
      </c>
      <c r="M162" s="69">
        <v>0.42870000000000003</v>
      </c>
      <c r="N162" s="70">
        <v>0.35</v>
      </c>
      <c r="O162" s="22">
        <f t="shared" si="11"/>
        <v>10145038</v>
      </c>
      <c r="P162" s="22">
        <f t="shared" si="12"/>
        <v>28985822</v>
      </c>
      <c r="Q162" s="25">
        <f t="shared" si="13"/>
        <v>18840784</v>
      </c>
    </row>
    <row r="163" spans="1:18">
      <c r="A163" s="10">
        <f t="shared" si="14"/>
        <v>161</v>
      </c>
      <c r="B163" s="5" t="s">
        <v>411</v>
      </c>
      <c r="C163" s="5" t="s">
        <v>330</v>
      </c>
      <c r="D163" s="6" t="s">
        <v>331</v>
      </c>
      <c r="E163" s="10">
        <v>3000</v>
      </c>
      <c r="F163" s="64">
        <v>45717</v>
      </c>
      <c r="G163" s="64">
        <v>45747</v>
      </c>
      <c r="H163" s="10">
        <v>0</v>
      </c>
      <c r="I163" s="22">
        <v>22548250</v>
      </c>
      <c r="J163" s="67">
        <v>0.93</v>
      </c>
      <c r="K163" s="10" t="s">
        <v>701</v>
      </c>
      <c r="L163" s="69">
        <f t="shared" si="10"/>
        <v>0.99</v>
      </c>
      <c r="M163" s="69" t="e">
        <v>#N/A</v>
      </c>
      <c r="N163" s="70">
        <v>0</v>
      </c>
      <c r="O163" s="22">
        <f t="shared" si="11"/>
        <v>0</v>
      </c>
      <c r="P163" s="22">
        <f t="shared" si="12"/>
        <v>0</v>
      </c>
      <c r="Q163" s="25">
        <f t="shared" si="13"/>
        <v>0</v>
      </c>
      <c r="R163" s="18">
        <v>45688</v>
      </c>
    </row>
    <row r="164" spans="1:18">
      <c r="A164" s="10">
        <f t="shared" si="14"/>
        <v>162</v>
      </c>
      <c r="B164" s="5" t="s">
        <v>411</v>
      </c>
      <c r="C164" s="5" t="s">
        <v>332</v>
      </c>
      <c r="D164" s="6" t="s">
        <v>333</v>
      </c>
      <c r="E164" s="10">
        <v>3000</v>
      </c>
      <c r="F164" s="64">
        <v>45717</v>
      </c>
      <c r="G164" s="64">
        <v>45747</v>
      </c>
      <c r="H164" s="10">
        <v>1</v>
      </c>
      <c r="I164" s="22">
        <v>22548250</v>
      </c>
      <c r="J164" s="67">
        <v>0.93</v>
      </c>
      <c r="K164" s="10" t="s">
        <v>702</v>
      </c>
      <c r="L164" s="69">
        <f t="shared" si="10"/>
        <v>0.97499999999999998</v>
      </c>
      <c r="M164" s="69">
        <v>0.97870000000000001</v>
      </c>
      <c r="N164" s="70">
        <v>0</v>
      </c>
      <c r="O164" s="22">
        <f t="shared" si="11"/>
        <v>0</v>
      </c>
      <c r="P164" s="22">
        <f t="shared" si="12"/>
        <v>20969873</v>
      </c>
      <c r="Q164" s="25">
        <f t="shared" si="13"/>
        <v>20969873</v>
      </c>
    </row>
    <row r="165" spans="1:18">
      <c r="A165" s="10">
        <f t="shared" si="14"/>
        <v>163</v>
      </c>
      <c r="B165" s="5" t="s">
        <v>411</v>
      </c>
      <c r="C165" s="5" t="s">
        <v>334</v>
      </c>
      <c r="D165" s="6" t="s">
        <v>335</v>
      </c>
      <c r="E165" s="10">
        <v>3000</v>
      </c>
      <c r="F165" s="64">
        <v>45717</v>
      </c>
      <c r="G165" s="64">
        <v>45747</v>
      </c>
      <c r="H165" s="10">
        <v>1</v>
      </c>
      <c r="I165" s="22">
        <v>22548250</v>
      </c>
      <c r="J165" s="67">
        <v>0.93</v>
      </c>
      <c r="K165" s="10" t="s">
        <v>702</v>
      </c>
      <c r="L165" s="69">
        <f t="shared" si="10"/>
        <v>0.97499999999999998</v>
      </c>
      <c r="M165" s="69">
        <v>0.54879999999999995</v>
      </c>
      <c r="N165" s="70">
        <v>0.35</v>
      </c>
      <c r="O165" s="22">
        <f t="shared" si="11"/>
        <v>7339455</v>
      </c>
      <c r="P165" s="22">
        <f t="shared" si="12"/>
        <v>20969873</v>
      </c>
      <c r="Q165" s="25">
        <f t="shared" si="13"/>
        <v>13630418</v>
      </c>
    </row>
    <row r="166" spans="1:18" ht="28.8">
      <c r="A166" s="10">
        <f t="shared" si="14"/>
        <v>164</v>
      </c>
      <c r="B166" s="5" t="s">
        <v>412</v>
      </c>
      <c r="C166" s="5" t="s">
        <v>336</v>
      </c>
      <c r="D166" s="6" t="s">
        <v>337</v>
      </c>
      <c r="E166" s="10">
        <v>3000</v>
      </c>
      <c r="F166" s="64">
        <v>45717</v>
      </c>
      <c r="G166" s="64">
        <v>45747</v>
      </c>
      <c r="H166" s="10">
        <v>0</v>
      </c>
      <c r="I166" s="22">
        <v>22548250</v>
      </c>
      <c r="J166" s="67">
        <v>0.93</v>
      </c>
      <c r="K166" s="10" t="s">
        <v>701</v>
      </c>
      <c r="L166" s="69">
        <f t="shared" si="10"/>
        <v>0.99</v>
      </c>
      <c r="M166" s="69">
        <v>0</v>
      </c>
      <c r="N166" s="70">
        <v>0</v>
      </c>
      <c r="O166" s="22">
        <f t="shared" si="11"/>
        <v>0</v>
      </c>
      <c r="P166" s="22">
        <f t="shared" si="12"/>
        <v>0</v>
      </c>
      <c r="Q166" s="25">
        <f t="shared" si="13"/>
        <v>0</v>
      </c>
      <c r="R166" s="18">
        <v>45670</v>
      </c>
    </row>
    <row r="167" spans="1:18" ht="28.8">
      <c r="A167" s="10">
        <f t="shared" si="14"/>
        <v>165</v>
      </c>
      <c r="B167" s="5" t="s">
        <v>412</v>
      </c>
      <c r="C167" s="5" t="s">
        <v>338</v>
      </c>
      <c r="D167" s="6" t="s">
        <v>339</v>
      </c>
      <c r="E167" s="10">
        <v>1500</v>
      </c>
      <c r="F167" s="64">
        <v>45717</v>
      </c>
      <c r="G167" s="64">
        <v>45747</v>
      </c>
      <c r="H167" s="10">
        <v>1</v>
      </c>
      <c r="I167" s="22">
        <v>11774125</v>
      </c>
      <c r="J167" s="67">
        <v>0.93</v>
      </c>
      <c r="K167" s="10" t="s">
        <v>702</v>
      </c>
      <c r="L167" s="69">
        <f t="shared" si="10"/>
        <v>0.97499999999999998</v>
      </c>
      <c r="M167" s="69">
        <v>0.97250000000000003</v>
      </c>
      <c r="N167" s="70">
        <v>0.05</v>
      </c>
      <c r="O167" s="22">
        <f t="shared" si="11"/>
        <v>547497</v>
      </c>
      <c r="P167" s="22">
        <f t="shared" si="12"/>
        <v>10949936</v>
      </c>
      <c r="Q167" s="25">
        <f t="shared" si="13"/>
        <v>10402439</v>
      </c>
    </row>
    <row r="168" spans="1:18">
      <c r="A168" s="10">
        <f t="shared" si="14"/>
        <v>166</v>
      </c>
      <c r="B168" s="5" t="s">
        <v>412</v>
      </c>
      <c r="C168" s="5" t="s">
        <v>340</v>
      </c>
      <c r="D168" s="6" t="s">
        <v>341</v>
      </c>
      <c r="E168" s="10">
        <v>3000</v>
      </c>
      <c r="F168" s="64">
        <v>45717</v>
      </c>
      <c r="G168" s="64">
        <v>45747</v>
      </c>
      <c r="H168" s="10">
        <v>1</v>
      </c>
      <c r="I168" s="22">
        <v>22548250</v>
      </c>
      <c r="J168" s="67">
        <v>0.93</v>
      </c>
      <c r="K168" s="10" t="s">
        <v>703</v>
      </c>
      <c r="L168" s="69">
        <f t="shared" si="10"/>
        <v>0.97499999999999998</v>
      </c>
      <c r="M168" s="69">
        <v>0.77459999999999996</v>
      </c>
      <c r="N168" s="70">
        <v>0.35</v>
      </c>
      <c r="O168" s="22">
        <f t="shared" si="11"/>
        <v>7339455</v>
      </c>
      <c r="P168" s="22">
        <f t="shared" si="12"/>
        <v>20969873</v>
      </c>
      <c r="Q168" s="25">
        <f t="shared" si="13"/>
        <v>13630418</v>
      </c>
    </row>
    <row r="169" spans="1:18">
      <c r="A169" s="10">
        <f t="shared" si="14"/>
        <v>167</v>
      </c>
      <c r="B169" s="5" t="s">
        <v>412</v>
      </c>
      <c r="C169" s="5" t="s">
        <v>342</v>
      </c>
      <c r="D169" s="6" t="s">
        <v>343</v>
      </c>
      <c r="E169" s="10">
        <v>4500</v>
      </c>
      <c r="F169" s="64">
        <v>45717</v>
      </c>
      <c r="G169" s="64">
        <v>45747</v>
      </c>
      <c r="H169" s="10">
        <v>1</v>
      </c>
      <c r="I169" s="22">
        <v>31167550</v>
      </c>
      <c r="J169" s="67">
        <v>0.93</v>
      </c>
      <c r="K169" s="10" t="s">
        <v>701</v>
      </c>
      <c r="L169" s="69">
        <f t="shared" si="10"/>
        <v>0.99</v>
      </c>
      <c r="M169" s="69">
        <v>0.78</v>
      </c>
      <c r="N169" s="70">
        <v>0.35</v>
      </c>
      <c r="O169" s="22">
        <f t="shared" si="11"/>
        <v>10145038</v>
      </c>
      <c r="P169" s="22">
        <f t="shared" si="12"/>
        <v>28985822</v>
      </c>
      <c r="Q169" s="25">
        <f t="shared" si="13"/>
        <v>18840784</v>
      </c>
    </row>
    <row r="170" spans="1:18">
      <c r="A170" s="10">
        <f t="shared" si="14"/>
        <v>168</v>
      </c>
      <c r="B170" s="5" t="s">
        <v>412</v>
      </c>
      <c r="C170" s="5" t="s">
        <v>344</v>
      </c>
      <c r="D170" s="6" t="s">
        <v>345</v>
      </c>
      <c r="E170" s="10">
        <v>7500</v>
      </c>
      <c r="F170" s="64">
        <v>45717</v>
      </c>
      <c r="G170" s="64">
        <v>45747</v>
      </c>
      <c r="H170" s="10">
        <v>1</v>
      </c>
      <c r="I170" s="22">
        <v>56601550</v>
      </c>
      <c r="J170" s="67">
        <v>0.93</v>
      </c>
      <c r="K170" s="10" t="s">
        <v>701</v>
      </c>
      <c r="L170" s="69">
        <f t="shared" si="10"/>
        <v>0.99</v>
      </c>
      <c r="M170" s="69">
        <v>0.96230000000000004</v>
      </c>
      <c r="N170" s="70">
        <v>0.35</v>
      </c>
      <c r="O170" s="22">
        <f t="shared" si="11"/>
        <v>18423805</v>
      </c>
      <c r="P170" s="22">
        <f t="shared" si="12"/>
        <v>52639442</v>
      </c>
      <c r="Q170" s="25">
        <f t="shared" si="13"/>
        <v>34215637</v>
      </c>
    </row>
    <row r="171" spans="1:18">
      <c r="A171" s="10">
        <f t="shared" si="14"/>
        <v>169</v>
      </c>
      <c r="B171" s="5" t="s">
        <v>412</v>
      </c>
      <c r="C171" s="5" t="s">
        <v>346</v>
      </c>
      <c r="D171" s="6" t="s">
        <v>347</v>
      </c>
      <c r="E171" s="10">
        <v>3000</v>
      </c>
      <c r="F171" s="64">
        <v>45717</v>
      </c>
      <c r="G171" s="64">
        <v>45747</v>
      </c>
      <c r="H171" s="10">
        <v>1</v>
      </c>
      <c r="I171" s="22">
        <v>22548250</v>
      </c>
      <c r="J171" s="67">
        <v>0.93</v>
      </c>
      <c r="K171" s="10" t="s">
        <v>701</v>
      </c>
      <c r="L171" s="69">
        <f t="shared" si="10"/>
        <v>0.99</v>
      </c>
      <c r="M171" s="69">
        <v>0.69789999999999996</v>
      </c>
      <c r="N171" s="70">
        <v>0.35</v>
      </c>
      <c r="O171" s="22">
        <f t="shared" si="11"/>
        <v>7339455</v>
      </c>
      <c r="P171" s="22">
        <f t="shared" si="12"/>
        <v>20969873</v>
      </c>
      <c r="Q171" s="25">
        <f t="shared" si="13"/>
        <v>13630418</v>
      </c>
    </row>
    <row r="172" spans="1:18">
      <c r="A172" s="10">
        <f t="shared" si="14"/>
        <v>170</v>
      </c>
      <c r="B172" s="5" t="s">
        <v>412</v>
      </c>
      <c r="C172" s="5" t="s">
        <v>348</v>
      </c>
      <c r="D172" s="6" t="s">
        <v>349</v>
      </c>
      <c r="E172" s="10">
        <v>4500</v>
      </c>
      <c r="F172" s="64">
        <v>45717</v>
      </c>
      <c r="G172" s="64">
        <v>45747</v>
      </c>
      <c r="H172" s="10">
        <v>0</v>
      </c>
      <c r="I172" s="22">
        <v>31167550</v>
      </c>
      <c r="J172" s="67">
        <v>0.93</v>
      </c>
      <c r="K172" s="10" t="s">
        <v>703</v>
      </c>
      <c r="L172" s="69">
        <f t="shared" si="10"/>
        <v>0.97499999999999998</v>
      </c>
      <c r="M172" s="69" t="e">
        <v>#N/A</v>
      </c>
      <c r="N172" s="70">
        <v>0</v>
      </c>
      <c r="O172" s="22">
        <f t="shared" si="11"/>
        <v>0</v>
      </c>
      <c r="P172" s="22">
        <f t="shared" si="12"/>
        <v>0</v>
      </c>
      <c r="Q172" s="25">
        <f t="shared" si="13"/>
        <v>0</v>
      </c>
      <c r="R172" s="18">
        <v>45708</v>
      </c>
    </row>
    <row r="173" spans="1:18">
      <c r="A173" s="10">
        <f t="shared" si="14"/>
        <v>171</v>
      </c>
      <c r="B173" s="5" t="s">
        <v>412</v>
      </c>
      <c r="C173" s="5" t="s">
        <v>352</v>
      </c>
      <c r="D173" s="6" t="s">
        <v>353</v>
      </c>
      <c r="E173" s="10">
        <v>3000</v>
      </c>
      <c r="F173" s="64">
        <v>45717</v>
      </c>
      <c r="G173" s="64">
        <v>45747</v>
      </c>
      <c r="H173" s="10">
        <v>1</v>
      </c>
      <c r="I173" s="22">
        <v>22548250</v>
      </c>
      <c r="J173" s="67">
        <v>0.93</v>
      </c>
      <c r="K173" s="10" t="s">
        <v>702</v>
      </c>
      <c r="L173" s="69">
        <f t="shared" si="10"/>
        <v>0.97499999999999998</v>
      </c>
      <c r="M173" s="69">
        <v>0.82330000000000003</v>
      </c>
      <c r="N173" s="70">
        <v>0.35</v>
      </c>
      <c r="O173" s="22">
        <f t="shared" si="11"/>
        <v>7339455</v>
      </c>
      <c r="P173" s="22">
        <f t="shared" si="12"/>
        <v>20969873</v>
      </c>
      <c r="Q173" s="25">
        <f t="shared" si="13"/>
        <v>13630418</v>
      </c>
    </row>
    <row r="174" spans="1:18">
      <c r="A174" s="10">
        <f t="shared" si="14"/>
        <v>172</v>
      </c>
      <c r="B174" s="5" t="s">
        <v>412</v>
      </c>
      <c r="C174" s="5" t="s">
        <v>354</v>
      </c>
      <c r="D174" s="6" t="s">
        <v>355</v>
      </c>
      <c r="E174" s="10">
        <v>3000</v>
      </c>
      <c r="F174" s="64">
        <v>45717</v>
      </c>
      <c r="G174" s="64">
        <v>45747</v>
      </c>
      <c r="H174" s="10">
        <v>1</v>
      </c>
      <c r="I174" s="22">
        <v>22548250</v>
      </c>
      <c r="J174" s="67">
        <v>0.93</v>
      </c>
      <c r="K174" s="10" t="s">
        <v>702</v>
      </c>
      <c r="L174" s="69">
        <f t="shared" si="10"/>
        <v>0.97499999999999998</v>
      </c>
      <c r="M174" s="69">
        <v>0.79679999999999995</v>
      </c>
      <c r="N174" s="70">
        <v>0.35</v>
      </c>
      <c r="O174" s="22">
        <f t="shared" si="11"/>
        <v>7339455</v>
      </c>
      <c r="P174" s="22">
        <f t="shared" si="12"/>
        <v>20969873</v>
      </c>
      <c r="Q174" s="25">
        <f t="shared" si="13"/>
        <v>13630418</v>
      </c>
    </row>
    <row r="175" spans="1:18">
      <c r="A175" s="10">
        <f t="shared" si="14"/>
        <v>173</v>
      </c>
      <c r="B175" s="5" t="s">
        <v>412</v>
      </c>
      <c r="C175" s="5" t="s">
        <v>356</v>
      </c>
      <c r="D175" s="6" t="s">
        <v>357</v>
      </c>
      <c r="E175" s="10">
        <v>6000</v>
      </c>
      <c r="F175" s="64">
        <v>45717</v>
      </c>
      <c r="G175" s="64">
        <v>45747</v>
      </c>
      <c r="H175" s="10">
        <v>0</v>
      </c>
      <c r="I175" s="22">
        <v>38067700</v>
      </c>
      <c r="J175" s="67">
        <v>0.93</v>
      </c>
      <c r="K175" s="10" t="s">
        <v>702</v>
      </c>
      <c r="L175" s="69">
        <f t="shared" si="10"/>
        <v>0.97499999999999998</v>
      </c>
      <c r="M175" s="69" t="e">
        <v>#N/A</v>
      </c>
      <c r="N175" s="70">
        <v>0</v>
      </c>
      <c r="O175" s="22">
        <f t="shared" si="11"/>
        <v>0</v>
      </c>
      <c r="P175" s="22">
        <f t="shared" si="12"/>
        <v>0</v>
      </c>
      <c r="Q175" s="25">
        <f t="shared" si="13"/>
        <v>0</v>
      </c>
      <c r="R175" s="18">
        <v>45708</v>
      </c>
    </row>
    <row r="176" spans="1:18">
      <c r="A176" s="10">
        <f t="shared" si="14"/>
        <v>174</v>
      </c>
      <c r="B176" s="5" t="s">
        <v>412</v>
      </c>
      <c r="C176" s="5" t="s">
        <v>358</v>
      </c>
      <c r="D176" s="6" t="s">
        <v>359</v>
      </c>
      <c r="E176" s="10">
        <v>4500</v>
      </c>
      <c r="F176" s="64">
        <v>45717</v>
      </c>
      <c r="G176" s="64">
        <v>45747</v>
      </c>
      <c r="H176" s="10">
        <v>1</v>
      </c>
      <c r="I176" s="22">
        <v>31167550</v>
      </c>
      <c r="J176" s="67">
        <v>0.93</v>
      </c>
      <c r="K176" s="10" t="s">
        <v>703</v>
      </c>
      <c r="L176" s="69">
        <f t="shared" si="10"/>
        <v>0.97499999999999998</v>
      </c>
      <c r="M176" s="69">
        <v>0.62890000000000001</v>
      </c>
      <c r="N176" s="70">
        <v>0.35</v>
      </c>
      <c r="O176" s="22">
        <f t="shared" si="11"/>
        <v>10145038</v>
      </c>
      <c r="P176" s="22">
        <f t="shared" si="12"/>
        <v>28985822</v>
      </c>
      <c r="Q176" s="25">
        <f t="shared" si="13"/>
        <v>18840784</v>
      </c>
    </row>
    <row r="177" spans="1:18" ht="28.8">
      <c r="A177" s="10">
        <f t="shared" si="14"/>
        <v>175</v>
      </c>
      <c r="B177" s="5" t="s">
        <v>412</v>
      </c>
      <c r="C177" s="5" t="s">
        <v>360</v>
      </c>
      <c r="D177" s="6" t="s">
        <v>361</v>
      </c>
      <c r="E177" s="10">
        <v>3000</v>
      </c>
      <c r="F177" s="64">
        <v>45717</v>
      </c>
      <c r="G177" s="64">
        <v>45747</v>
      </c>
      <c r="H177" s="10">
        <v>1</v>
      </c>
      <c r="I177" s="22">
        <v>22548250</v>
      </c>
      <c r="J177" s="67">
        <v>0.93</v>
      </c>
      <c r="K177" s="10" t="s">
        <v>701</v>
      </c>
      <c r="L177" s="69">
        <f t="shared" si="10"/>
        <v>0.99</v>
      </c>
      <c r="M177" s="69">
        <v>0.95409999999999995</v>
      </c>
      <c r="N177" s="70">
        <v>0.35</v>
      </c>
      <c r="O177" s="22">
        <f t="shared" si="11"/>
        <v>7339455</v>
      </c>
      <c r="P177" s="22">
        <f t="shared" si="12"/>
        <v>20969873</v>
      </c>
      <c r="Q177" s="25">
        <f t="shared" si="13"/>
        <v>13630418</v>
      </c>
    </row>
    <row r="178" spans="1:18">
      <c r="A178" s="10">
        <f t="shared" si="14"/>
        <v>176</v>
      </c>
      <c r="B178" s="5" t="s">
        <v>412</v>
      </c>
      <c r="C178" s="5" t="s">
        <v>362</v>
      </c>
      <c r="D178" s="6" t="s">
        <v>363</v>
      </c>
      <c r="E178" s="10">
        <v>3000</v>
      </c>
      <c r="F178" s="64">
        <v>45717</v>
      </c>
      <c r="G178" s="64">
        <v>45747</v>
      </c>
      <c r="H178" s="10">
        <v>1</v>
      </c>
      <c r="I178" s="22">
        <v>22548250</v>
      </c>
      <c r="J178" s="67">
        <v>0.93</v>
      </c>
      <c r="K178" s="10" t="s">
        <v>702</v>
      </c>
      <c r="L178" s="69">
        <f t="shared" si="10"/>
        <v>0.97499999999999998</v>
      </c>
      <c r="M178" s="69">
        <v>0</v>
      </c>
      <c r="N178" s="70">
        <v>0.35</v>
      </c>
      <c r="O178" s="22">
        <f t="shared" si="11"/>
        <v>7339455</v>
      </c>
      <c r="P178" s="22">
        <f t="shared" si="12"/>
        <v>20969873</v>
      </c>
      <c r="Q178" s="25">
        <f t="shared" si="13"/>
        <v>13630418</v>
      </c>
    </row>
    <row r="179" spans="1:18">
      <c r="A179" s="10">
        <f t="shared" si="14"/>
        <v>177</v>
      </c>
      <c r="B179" s="5" t="s">
        <v>412</v>
      </c>
      <c r="C179" s="5" t="s">
        <v>364</v>
      </c>
      <c r="D179" s="6" t="s">
        <v>365</v>
      </c>
      <c r="E179" s="10">
        <v>4500</v>
      </c>
      <c r="F179" s="64">
        <v>45717</v>
      </c>
      <c r="G179" s="64">
        <v>45747</v>
      </c>
      <c r="H179" s="10">
        <v>1</v>
      </c>
      <c r="I179" s="22">
        <v>31167550</v>
      </c>
      <c r="J179" s="67">
        <v>0.93</v>
      </c>
      <c r="K179" s="10" t="s">
        <v>701</v>
      </c>
      <c r="L179" s="69">
        <f t="shared" si="10"/>
        <v>0.99</v>
      </c>
      <c r="M179" s="69">
        <v>0.59889999999999999</v>
      </c>
      <c r="N179" s="70">
        <v>0.35</v>
      </c>
      <c r="O179" s="22">
        <f t="shared" si="11"/>
        <v>10145038</v>
      </c>
      <c r="P179" s="22">
        <f t="shared" si="12"/>
        <v>28985822</v>
      </c>
      <c r="Q179" s="25">
        <f t="shared" si="13"/>
        <v>18840784</v>
      </c>
    </row>
    <row r="180" spans="1:18">
      <c r="A180" s="10">
        <f t="shared" si="14"/>
        <v>178</v>
      </c>
      <c r="B180" s="5" t="s">
        <v>412</v>
      </c>
      <c r="C180" s="5" t="s">
        <v>366</v>
      </c>
      <c r="D180" s="6" t="s">
        <v>367</v>
      </c>
      <c r="E180" s="10">
        <v>4500</v>
      </c>
      <c r="F180" s="64">
        <v>45717</v>
      </c>
      <c r="G180" s="64">
        <v>45747</v>
      </c>
      <c r="H180" s="10">
        <v>1</v>
      </c>
      <c r="I180" s="22">
        <v>31167550</v>
      </c>
      <c r="J180" s="67">
        <v>0.93</v>
      </c>
      <c r="K180" s="10" t="s">
        <v>701</v>
      </c>
      <c r="L180" s="69">
        <f t="shared" si="10"/>
        <v>0.99</v>
      </c>
      <c r="M180" s="69">
        <v>0.91849999999999998</v>
      </c>
      <c r="N180" s="70">
        <v>0.35</v>
      </c>
      <c r="O180" s="22">
        <f t="shared" si="11"/>
        <v>10145038</v>
      </c>
      <c r="P180" s="22">
        <f t="shared" si="12"/>
        <v>28985822</v>
      </c>
      <c r="Q180" s="25">
        <f t="shared" si="13"/>
        <v>18840784</v>
      </c>
    </row>
    <row r="181" spans="1:18">
      <c r="A181" s="10">
        <f t="shared" si="14"/>
        <v>179</v>
      </c>
      <c r="B181" s="5" t="s">
        <v>412</v>
      </c>
      <c r="C181" s="5" t="s">
        <v>370</v>
      </c>
      <c r="D181" s="6" t="s">
        <v>371</v>
      </c>
      <c r="E181" s="10">
        <v>4500</v>
      </c>
      <c r="F181" s="64">
        <v>45717</v>
      </c>
      <c r="G181" s="64">
        <v>45747</v>
      </c>
      <c r="H181" s="10">
        <v>1</v>
      </c>
      <c r="I181" s="22">
        <v>31167550</v>
      </c>
      <c r="J181" s="67">
        <v>0.93</v>
      </c>
      <c r="K181" s="10" t="s">
        <v>702</v>
      </c>
      <c r="L181" s="69">
        <f t="shared" si="10"/>
        <v>0.97499999999999998</v>
      </c>
      <c r="M181" s="69">
        <v>0.70440000000000003</v>
      </c>
      <c r="N181" s="70">
        <v>0.35</v>
      </c>
      <c r="O181" s="22">
        <f t="shared" si="11"/>
        <v>10145038</v>
      </c>
      <c r="P181" s="22">
        <f t="shared" si="12"/>
        <v>28985822</v>
      </c>
      <c r="Q181" s="25">
        <f t="shared" si="13"/>
        <v>18840784</v>
      </c>
    </row>
    <row r="182" spans="1:18">
      <c r="A182" s="10">
        <f t="shared" si="14"/>
        <v>180</v>
      </c>
      <c r="B182" s="5" t="s">
        <v>412</v>
      </c>
      <c r="C182" s="5" t="s">
        <v>372</v>
      </c>
      <c r="D182" s="6" t="s">
        <v>373</v>
      </c>
      <c r="E182" s="10">
        <v>3000</v>
      </c>
      <c r="F182" s="64">
        <v>45717</v>
      </c>
      <c r="G182" s="64">
        <v>45747</v>
      </c>
      <c r="H182" s="10">
        <v>1</v>
      </c>
      <c r="I182" s="22">
        <v>22548250</v>
      </c>
      <c r="J182" s="67">
        <v>0.93</v>
      </c>
      <c r="K182" s="10" t="s">
        <v>701</v>
      </c>
      <c r="L182" s="69">
        <f t="shared" si="10"/>
        <v>0.99</v>
      </c>
      <c r="M182" s="69">
        <v>0.83489999999999998</v>
      </c>
      <c r="N182" s="70">
        <v>0.35</v>
      </c>
      <c r="O182" s="22">
        <f t="shared" si="11"/>
        <v>7339455</v>
      </c>
      <c r="P182" s="22">
        <f t="shared" si="12"/>
        <v>20969873</v>
      </c>
      <c r="Q182" s="25">
        <f t="shared" si="13"/>
        <v>13630418</v>
      </c>
      <c r="R182" s="18">
        <v>45732</v>
      </c>
    </row>
    <row r="183" spans="1:18">
      <c r="A183" s="10">
        <f t="shared" si="14"/>
        <v>181</v>
      </c>
      <c r="B183" s="5" t="s">
        <v>412</v>
      </c>
      <c r="C183" s="5" t="s">
        <v>374</v>
      </c>
      <c r="D183" s="6" t="s">
        <v>375</v>
      </c>
      <c r="E183" s="10">
        <v>1500</v>
      </c>
      <c r="F183" s="64">
        <v>45717</v>
      </c>
      <c r="G183" s="64">
        <v>45747</v>
      </c>
      <c r="H183" s="10">
        <v>1</v>
      </c>
      <c r="I183" s="22">
        <v>11774125</v>
      </c>
      <c r="J183" s="67">
        <v>0.93</v>
      </c>
      <c r="K183" s="10" t="s">
        <v>702</v>
      </c>
      <c r="L183" s="69">
        <f t="shared" si="10"/>
        <v>0.97499999999999998</v>
      </c>
      <c r="M183" s="69">
        <v>0.99470000000000003</v>
      </c>
      <c r="N183" s="70">
        <v>0</v>
      </c>
      <c r="O183" s="22">
        <f t="shared" si="11"/>
        <v>0</v>
      </c>
      <c r="P183" s="22">
        <f t="shared" si="12"/>
        <v>10949936</v>
      </c>
      <c r="Q183" s="25">
        <f t="shared" si="13"/>
        <v>10949936</v>
      </c>
    </row>
    <row r="184" spans="1:18">
      <c r="A184" s="10">
        <f t="shared" si="14"/>
        <v>182</v>
      </c>
      <c r="B184" s="5" t="s">
        <v>412</v>
      </c>
      <c r="C184" s="5" t="s">
        <v>376</v>
      </c>
      <c r="D184" s="6" t="s">
        <v>377</v>
      </c>
      <c r="E184" s="10">
        <v>4500</v>
      </c>
      <c r="F184" s="64">
        <v>45717</v>
      </c>
      <c r="G184" s="64">
        <v>45747</v>
      </c>
      <c r="H184" s="10">
        <v>1</v>
      </c>
      <c r="I184" s="22">
        <v>31167550</v>
      </c>
      <c r="J184" s="67">
        <v>0.93</v>
      </c>
      <c r="K184" s="10" t="s">
        <v>703</v>
      </c>
      <c r="L184" s="69">
        <f t="shared" si="10"/>
        <v>0.97499999999999998</v>
      </c>
      <c r="M184" s="69">
        <v>0.99390000000000001</v>
      </c>
      <c r="N184" s="70">
        <v>0</v>
      </c>
      <c r="O184" s="22">
        <f t="shared" si="11"/>
        <v>0</v>
      </c>
      <c r="P184" s="22">
        <f t="shared" si="12"/>
        <v>28985822</v>
      </c>
      <c r="Q184" s="25">
        <f t="shared" si="13"/>
        <v>28985822</v>
      </c>
    </row>
    <row r="185" spans="1:18">
      <c r="A185" s="10">
        <f t="shared" si="14"/>
        <v>183</v>
      </c>
      <c r="B185" s="5" t="s">
        <v>412</v>
      </c>
      <c r="C185" s="5" t="s">
        <v>378</v>
      </c>
      <c r="D185" s="6" t="s">
        <v>379</v>
      </c>
      <c r="E185" s="10">
        <v>4500</v>
      </c>
      <c r="F185" s="64">
        <v>45717</v>
      </c>
      <c r="G185" s="64">
        <v>45747</v>
      </c>
      <c r="H185" s="10">
        <v>1</v>
      </c>
      <c r="I185" s="22">
        <v>31167550</v>
      </c>
      <c r="J185" s="67">
        <v>0.93</v>
      </c>
      <c r="K185" s="10" t="s">
        <v>701</v>
      </c>
      <c r="L185" s="69">
        <f t="shared" si="10"/>
        <v>0.99</v>
      </c>
      <c r="M185" s="69">
        <v>0.96099999999999997</v>
      </c>
      <c r="N185" s="70">
        <v>0.35</v>
      </c>
      <c r="O185" s="22">
        <f t="shared" si="11"/>
        <v>10145038</v>
      </c>
      <c r="P185" s="22">
        <f t="shared" si="12"/>
        <v>28985822</v>
      </c>
      <c r="Q185" s="25">
        <f t="shared" si="13"/>
        <v>18840784</v>
      </c>
    </row>
    <row r="186" spans="1:18">
      <c r="A186" s="10">
        <f t="shared" si="14"/>
        <v>184</v>
      </c>
      <c r="B186" s="5" t="s">
        <v>412</v>
      </c>
      <c r="C186" s="5" t="s">
        <v>380</v>
      </c>
      <c r="D186" s="6" t="s">
        <v>381</v>
      </c>
      <c r="E186" s="10">
        <v>1500</v>
      </c>
      <c r="F186" s="64">
        <v>45717</v>
      </c>
      <c r="G186" s="64">
        <v>45747</v>
      </c>
      <c r="H186" s="10">
        <v>1</v>
      </c>
      <c r="I186" s="22">
        <v>11774125</v>
      </c>
      <c r="J186" s="67">
        <v>0.93</v>
      </c>
      <c r="K186" s="10" t="s">
        <v>702</v>
      </c>
      <c r="L186" s="69">
        <f t="shared" si="10"/>
        <v>0.97499999999999998</v>
      </c>
      <c r="M186" s="69">
        <v>0.99880000000000002</v>
      </c>
      <c r="N186" s="70">
        <v>0</v>
      </c>
      <c r="O186" s="22">
        <f t="shared" si="11"/>
        <v>0</v>
      </c>
      <c r="P186" s="22">
        <f t="shared" si="12"/>
        <v>10949936</v>
      </c>
      <c r="Q186" s="25">
        <f t="shared" si="13"/>
        <v>10949936</v>
      </c>
    </row>
    <row r="187" spans="1:18" ht="28.8">
      <c r="A187" s="10">
        <f t="shared" si="14"/>
        <v>185</v>
      </c>
      <c r="B187" s="5" t="s">
        <v>412</v>
      </c>
      <c r="C187" s="5" t="s">
        <v>382</v>
      </c>
      <c r="D187" s="6" t="s">
        <v>383</v>
      </c>
      <c r="E187" s="10">
        <v>3000</v>
      </c>
      <c r="F187" s="64">
        <v>45717</v>
      </c>
      <c r="G187" s="64">
        <v>45747</v>
      </c>
      <c r="H187" s="10">
        <v>1</v>
      </c>
      <c r="I187" s="22">
        <v>22548250</v>
      </c>
      <c r="J187" s="67">
        <v>0.93</v>
      </c>
      <c r="K187" s="10" t="s">
        <v>702</v>
      </c>
      <c r="L187" s="69">
        <f t="shared" si="10"/>
        <v>0.97499999999999998</v>
      </c>
      <c r="M187" s="69">
        <v>0.99729999999999996</v>
      </c>
      <c r="N187" s="70">
        <v>0</v>
      </c>
      <c r="O187" s="22">
        <f t="shared" si="11"/>
        <v>0</v>
      </c>
      <c r="P187" s="22">
        <f t="shared" si="12"/>
        <v>20969873</v>
      </c>
      <c r="Q187" s="25">
        <f t="shared" si="13"/>
        <v>20969873</v>
      </c>
    </row>
    <row r="188" spans="1:18" ht="28.8">
      <c r="A188" s="10">
        <f t="shared" si="14"/>
        <v>186</v>
      </c>
      <c r="B188" s="5" t="s">
        <v>412</v>
      </c>
      <c r="C188" s="5" t="s">
        <v>384</v>
      </c>
      <c r="D188" s="6" t="s">
        <v>385</v>
      </c>
      <c r="E188" s="10">
        <v>3000</v>
      </c>
      <c r="F188" s="64">
        <v>45717</v>
      </c>
      <c r="G188" s="64">
        <v>45747</v>
      </c>
      <c r="H188" s="10">
        <v>1</v>
      </c>
      <c r="I188" s="22">
        <v>22548250</v>
      </c>
      <c r="J188" s="67">
        <v>0.93</v>
      </c>
      <c r="K188" s="10" t="s">
        <v>703</v>
      </c>
      <c r="L188" s="69">
        <f t="shared" si="10"/>
        <v>0.97499999999999998</v>
      </c>
      <c r="M188" s="69">
        <v>0.67769999999999997</v>
      </c>
      <c r="N188" s="70">
        <v>0.35</v>
      </c>
      <c r="O188" s="22">
        <f t="shared" si="11"/>
        <v>7339455</v>
      </c>
      <c r="P188" s="22">
        <f t="shared" si="12"/>
        <v>20969873</v>
      </c>
      <c r="Q188" s="25">
        <f t="shared" si="13"/>
        <v>13630418</v>
      </c>
    </row>
    <row r="189" spans="1:18">
      <c r="A189" s="10">
        <f t="shared" si="14"/>
        <v>187</v>
      </c>
      <c r="B189" s="5" t="s">
        <v>412</v>
      </c>
      <c r="C189" s="5" t="s">
        <v>386</v>
      </c>
      <c r="D189" s="6" t="s">
        <v>387</v>
      </c>
      <c r="E189" s="10">
        <v>3000</v>
      </c>
      <c r="F189" s="64">
        <v>45717</v>
      </c>
      <c r="G189" s="64">
        <v>45747</v>
      </c>
      <c r="H189" s="10">
        <v>0</v>
      </c>
      <c r="I189" s="22">
        <v>22548250</v>
      </c>
      <c r="J189" s="67">
        <v>0.93</v>
      </c>
      <c r="K189" s="10" t="s">
        <v>702</v>
      </c>
      <c r="L189" s="69">
        <f t="shared" si="10"/>
        <v>0.97499999999999998</v>
      </c>
      <c r="M189" s="69">
        <v>0</v>
      </c>
      <c r="N189" s="70">
        <v>0</v>
      </c>
      <c r="O189" s="22">
        <f t="shared" si="11"/>
        <v>0</v>
      </c>
      <c r="P189" s="22">
        <f t="shared" si="12"/>
        <v>0</v>
      </c>
      <c r="Q189" s="25">
        <f t="shared" si="13"/>
        <v>0</v>
      </c>
      <c r="R189" s="18">
        <v>45670</v>
      </c>
    </row>
    <row r="190" spans="1:18">
      <c r="A190" s="10">
        <f t="shared" si="14"/>
        <v>188</v>
      </c>
      <c r="B190" s="5" t="s">
        <v>412</v>
      </c>
      <c r="C190" s="5" t="s">
        <v>388</v>
      </c>
      <c r="D190" s="6" t="s">
        <v>389</v>
      </c>
      <c r="E190" s="10">
        <v>4500</v>
      </c>
      <c r="F190" s="64">
        <v>45717</v>
      </c>
      <c r="G190" s="64">
        <v>45747</v>
      </c>
      <c r="H190" s="10">
        <v>1</v>
      </c>
      <c r="I190" s="22">
        <v>31167550</v>
      </c>
      <c r="J190" s="67">
        <v>0.93</v>
      </c>
      <c r="K190" s="10" t="s">
        <v>702</v>
      </c>
      <c r="L190" s="69">
        <f t="shared" si="10"/>
        <v>0.97499999999999998</v>
      </c>
      <c r="M190" s="69">
        <v>0.3846</v>
      </c>
      <c r="N190" s="70">
        <v>0.35</v>
      </c>
      <c r="O190" s="22">
        <f t="shared" si="11"/>
        <v>10145038</v>
      </c>
      <c r="P190" s="22">
        <f t="shared" si="12"/>
        <v>28985822</v>
      </c>
      <c r="Q190" s="25">
        <f t="shared" si="13"/>
        <v>18840784</v>
      </c>
    </row>
    <row r="191" spans="1:18">
      <c r="A191" s="10">
        <f t="shared" si="14"/>
        <v>189</v>
      </c>
      <c r="B191" s="5" t="s">
        <v>412</v>
      </c>
      <c r="C191" s="5" t="s">
        <v>390</v>
      </c>
      <c r="D191" s="6" t="s">
        <v>391</v>
      </c>
      <c r="E191" s="10">
        <v>4500</v>
      </c>
      <c r="F191" s="64">
        <v>45717</v>
      </c>
      <c r="G191" s="64">
        <v>45747</v>
      </c>
      <c r="H191" s="10">
        <v>1</v>
      </c>
      <c r="I191" s="22">
        <v>31167550</v>
      </c>
      <c r="J191" s="67">
        <v>0.93</v>
      </c>
      <c r="K191" s="10" t="s">
        <v>702</v>
      </c>
      <c r="L191" s="69">
        <f t="shared" si="10"/>
        <v>0.97499999999999998</v>
      </c>
      <c r="M191" s="69">
        <v>0.30359999999999998</v>
      </c>
      <c r="N191" s="70">
        <v>0.35</v>
      </c>
      <c r="O191" s="22">
        <f t="shared" si="11"/>
        <v>10145038</v>
      </c>
      <c r="P191" s="22">
        <f t="shared" si="12"/>
        <v>28985822</v>
      </c>
      <c r="Q191" s="25">
        <f t="shared" si="13"/>
        <v>18840784</v>
      </c>
    </row>
    <row r="192" spans="1:18">
      <c r="A192" s="10">
        <f t="shared" si="14"/>
        <v>190</v>
      </c>
      <c r="B192" s="5" t="s">
        <v>412</v>
      </c>
      <c r="C192" s="5" t="s">
        <v>392</v>
      </c>
      <c r="D192" s="6" t="s">
        <v>393</v>
      </c>
      <c r="E192" s="10">
        <v>4500</v>
      </c>
      <c r="F192" s="64">
        <v>45717</v>
      </c>
      <c r="G192" s="64">
        <v>45747</v>
      </c>
      <c r="H192" s="10">
        <v>1</v>
      </c>
      <c r="I192" s="22">
        <v>31167550</v>
      </c>
      <c r="J192" s="67">
        <v>0.93</v>
      </c>
      <c r="K192" s="10" t="s">
        <v>702</v>
      </c>
      <c r="L192" s="69">
        <f t="shared" si="10"/>
        <v>0.97499999999999998</v>
      </c>
      <c r="M192" s="69">
        <v>0.99850000000000005</v>
      </c>
      <c r="N192" s="70">
        <v>0</v>
      </c>
      <c r="O192" s="22">
        <f t="shared" si="11"/>
        <v>0</v>
      </c>
      <c r="P192" s="22">
        <f t="shared" si="12"/>
        <v>28985822</v>
      </c>
      <c r="Q192" s="25">
        <f t="shared" si="13"/>
        <v>28985822</v>
      </c>
    </row>
    <row r="193" spans="1:17">
      <c r="A193" s="10">
        <f t="shared" si="14"/>
        <v>191</v>
      </c>
      <c r="B193" s="5" t="s">
        <v>412</v>
      </c>
      <c r="C193" s="5" t="s">
        <v>394</v>
      </c>
      <c r="D193" s="6" t="s">
        <v>395</v>
      </c>
      <c r="E193" s="10">
        <v>3000</v>
      </c>
      <c r="F193" s="64">
        <v>45717</v>
      </c>
      <c r="G193" s="64">
        <v>45747</v>
      </c>
      <c r="H193" s="10">
        <v>1</v>
      </c>
      <c r="I193" s="22">
        <v>22548250</v>
      </c>
      <c r="J193" s="67">
        <v>0.93</v>
      </c>
      <c r="K193" s="10" t="s">
        <v>703</v>
      </c>
      <c r="L193" s="69">
        <f t="shared" si="10"/>
        <v>0.97499999999999998</v>
      </c>
      <c r="M193" s="69">
        <v>0.96860000000000002</v>
      </c>
      <c r="N193" s="70">
        <v>0.2</v>
      </c>
      <c r="O193" s="22">
        <f t="shared" si="11"/>
        <v>4193975</v>
      </c>
      <c r="P193" s="22">
        <f t="shared" si="12"/>
        <v>20969873</v>
      </c>
      <c r="Q193" s="25">
        <f t="shared" si="13"/>
        <v>16775898</v>
      </c>
    </row>
    <row r="194" spans="1:17">
      <c r="A194" s="10">
        <f t="shared" si="14"/>
        <v>192</v>
      </c>
      <c r="B194" s="5" t="s">
        <v>412</v>
      </c>
      <c r="C194" s="5" t="s">
        <v>396</v>
      </c>
      <c r="D194" s="6" t="s">
        <v>397</v>
      </c>
      <c r="E194" s="10">
        <v>3000</v>
      </c>
      <c r="F194" s="64">
        <v>45717</v>
      </c>
      <c r="G194" s="64">
        <v>45747</v>
      </c>
      <c r="H194" s="10">
        <v>1</v>
      </c>
      <c r="I194" s="22">
        <v>22548250</v>
      </c>
      <c r="J194" s="67">
        <v>0.93</v>
      </c>
      <c r="K194" s="10" t="s">
        <v>703</v>
      </c>
      <c r="L194" s="69">
        <f t="shared" si="10"/>
        <v>0.97499999999999998</v>
      </c>
      <c r="M194" s="69">
        <v>0.97450000000000003</v>
      </c>
      <c r="N194" s="70">
        <v>0.15</v>
      </c>
      <c r="O194" s="22">
        <f t="shared" si="11"/>
        <v>3145481</v>
      </c>
      <c r="P194" s="22">
        <f t="shared" si="12"/>
        <v>20969873</v>
      </c>
      <c r="Q194" s="25">
        <f t="shared" si="13"/>
        <v>17824392</v>
      </c>
    </row>
    <row r="195" spans="1:17">
      <c r="A195" s="10">
        <f t="shared" si="14"/>
        <v>193</v>
      </c>
      <c r="B195" s="5" t="s">
        <v>412</v>
      </c>
      <c r="C195" s="5" t="s">
        <v>398</v>
      </c>
      <c r="D195" s="6" t="s">
        <v>399</v>
      </c>
      <c r="E195" s="10">
        <v>3000</v>
      </c>
      <c r="F195" s="64">
        <v>45717</v>
      </c>
      <c r="G195" s="64">
        <v>45747</v>
      </c>
      <c r="H195" s="10">
        <v>1</v>
      </c>
      <c r="I195" s="22">
        <v>22548250</v>
      </c>
      <c r="J195" s="67">
        <v>0.93</v>
      </c>
      <c r="K195" s="10" t="s">
        <v>701</v>
      </c>
      <c r="L195" s="69">
        <f t="shared" si="10"/>
        <v>0.99</v>
      </c>
      <c r="M195" s="69">
        <v>0.96109999999999995</v>
      </c>
      <c r="N195" s="70">
        <v>0.35</v>
      </c>
      <c r="O195" s="22">
        <f t="shared" si="11"/>
        <v>7339455</v>
      </c>
      <c r="P195" s="22">
        <f t="shared" si="12"/>
        <v>20969873</v>
      </c>
      <c r="Q195" s="25">
        <f t="shared" si="13"/>
        <v>13630418</v>
      </c>
    </row>
    <row r="196" spans="1:17">
      <c r="A196" s="10">
        <f t="shared" si="14"/>
        <v>194</v>
      </c>
      <c r="B196" s="5" t="s">
        <v>412</v>
      </c>
      <c r="C196" s="5" t="s">
        <v>400</v>
      </c>
      <c r="D196" s="6" t="s">
        <v>401</v>
      </c>
      <c r="E196" s="10">
        <v>4500</v>
      </c>
      <c r="F196" s="64">
        <v>45717</v>
      </c>
      <c r="G196" s="64">
        <v>45747</v>
      </c>
      <c r="H196" s="10">
        <v>1</v>
      </c>
      <c r="I196" s="22">
        <v>31167550</v>
      </c>
      <c r="J196" s="67">
        <v>0.93</v>
      </c>
      <c r="K196" s="10" t="s">
        <v>703</v>
      </c>
      <c r="L196" s="69">
        <f>IF(K196="Diamond",0.994,IF(K196="Platinum",0.994,IF(K196="Gold",0.99,IF(K196="Silver",0.975,IF(K196="Bronze",0.975)))))</f>
        <v>0.97499999999999998</v>
      </c>
      <c r="M196" s="69">
        <v>0.98870000000000002</v>
      </c>
      <c r="N196" s="70">
        <v>0</v>
      </c>
      <c r="O196" s="22">
        <f>ROUND((H196*I196*J196)*N196,0)</f>
        <v>0</v>
      </c>
      <c r="P196" s="22">
        <f>ROUND(H196*I196*J196,0)</f>
        <v>28985822</v>
      </c>
      <c r="Q196" s="25">
        <f>P196-O196</f>
        <v>28985822</v>
      </c>
    </row>
    <row r="197" spans="1:17">
      <c r="A197" s="10">
        <f>A196+1</f>
        <v>195</v>
      </c>
      <c r="B197" s="5" t="s">
        <v>412</v>
      </c>
      <c r="C197" s="5" t="s">
        <v>402</v>
      </c>
      <c r="D197" s="6" t="s">
        <v>403</v>
      </c>
      <c r="E197" s="10">
        <v>4500</v>
      </c>
      <c r="F197" s="64">
        <v>45717</v>
      </c>
      <c r="G197" s="64">
        <v>45747</v>
      </c>
      <c r="H197" s="10">
        <v>1</v>
      </c>
      <c r="I197" s="22">
        <v>31167550</v>
      </c>
      <c r="J197" s="67">
        <v>0.93</v>
      </c>
      <c r="K197" s="10" t="s">
        <v>701</v>
      </c>
      <c r="L197" s="69">
        <f>IF(K197="Diamond",0.994,IF(K197="Platinum",0.994,IF(K197="Gold",0.99,IF(K197="Silver",0.975,IF(K197="Bronze",0.975)))))</f>
        <v>0.99</v>
      </c>
      <c r="M197" s="69">
        <v>0.88690000000000002</v>
      </c>
      <c r="N197" s="70">
        <v>0.35</v>
      </c>
      <c r="O197" s="22">
        <f>ROUND((H197*I197*J197)*N197,0)</f>
        <v>10145038</v>
      </c>
      <c r="P197" s="22">
        <f>ROUND(H197*I197*J197,0)</f>
        <v>28985822</v>
      </c>
      <c r="Q197" s="25">
        <f>P197-O197</f>
        <v>18840784</v>
      </c>
    </row>
    <row r="198" spans="1:17">
      <c r="A198" s="10">
        <f>A197+1</f>
        <v>196</v>
      </c>
      <c r="B198" s="5" t="s">
        <v>412</v>
      </c>
      <c r="C198" s="5" t="s">
        <v>404</v>
      </c>
      <c r="D198" s="6" t="s">
        <v>405</v>
      </c>
      <c r="E198" s="10">
        <v>4500</v>
      </c>
      <c r="F198" s="64">
        <v>45717</v>
      </c>
      <c r="G198" s="64">
        <v>45747</v>
      </c>
      <c r="H198" s="10">
        <v>1</v>
      </c>
      <c r="I198" s="22">
        <v>31167550</v>
      </c>
      <c r="J198" s="67">
        <v>0.93</v>
      </c>
      <c r="K198" s="10" t="s">
        <v>703</v>
      </c>
      <c r="L198" s="69">
        <f>IF(K198="Diamond",0.994,IF(K198="Platinum",0.994,IF(K198="Gold",0.99,IF(K198="Silver",0.975,IF(K198="Bronze",0.975)))))</f>
        <v>0.97499999999999998</v>
      </c>
      <c r="M198" s="69">
        <v>0.89890000000000003</v>
      </c>
      <c r="N198" s="70">
        <v>0.35</v>
      </c>
      <c r="O198" s="22">
        <f>ROUND((H198*I198*J198)*N198,0)</f>
        <v>10145038</v>
      </c>
      <c r="P198" s="22">
        <f>ROUND(H198*I198*J198,0)</f>
        <v>28985822</v>
      </c>
      <c r="Q198" s="25">
        <f>P198-O198</f>
        <v>18840784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153E0-E203-4802-B7FE-FE39B3ED1024}">
  <sheetPr codeName="Sheet6">
    <tabColor rgb="FF7030A0"/>
  </sheetPr>
  <dimension ref="A2:K28"/>
  <sheetViews>
    <sheetView showGridLines="0" zoomScale="64" workbookViewId="0">
      <selection activeCell="J18" sqref="J18"/>
    </sheetView>
  </sheetViews>
  <sheetFormatPr defaultColWidth="8.77734375" defaultRowHeight="14.4"/>
  <cols>
    <col min="1" max="1" width="6.109375" style="10" customWidth="1"/>
    <col min="2" max="2" width="12.21875" style="10" customWidth="1"/>
    <col min="3" max="3" width="21.88671875" style="42" customWidth="1"/>
    <col min="4" max="4" width="39.21875" style="7" customWidth="1"/>
    <col min="5" max="5" width="32.77734375" style="42" bestFit="1" customWidth="1"/>
    <col min="6" max="6" width="20.21875" style="43" customWidth="1"/>
    <col min="7" max="7" width="14.44140625" style="10" customWidth="1"/>
    <col min="8" max="10" width="8.77734375" style="42"/>
    <col min="11" max="11" width="25.88671875" style="52" customWidth="1"/>
    <col min="12" max="16384" width="8.77734375" style="42"/>
  </cols>
  <sheetData>
    <row r="2" spans="1:11" s="41" customFormat="1">
      <c r="A2" s="49" t="s">
        <v>0</v>
      </c>
      <c r="B2" s="49" t="s">
        <v>457</v>
      </c>
      <c r="C2" s="49" t="s">
        <v>1</v>
      </c>
      <c r="D2" s="50" t="s">
        <v>458</v>
      </c>
      <c r="E2" s="49" t="s">
        <v>459</v>
      </c>
      <c r="F2" s="49" t="s">
        <v>460</v>
      </c>
      <c r="G2" s="49" t="s">
        <v>9</v>
      </c>
      <c r="K2" s="51"/>
    </row>
    <row r="3" spans="1:11" ht="14.55" customHeight="1">
      <c r="A3" s="72">
        <v>1</v>
      </c>
      <c r="B3" s="74">
        <v>45698</v>
      </c>
      <c r="C3" s="73" t="s">
        <v>410</v>
      </c>
      <c r="D3" s="75" t="s">
        <v>487</v>
      </c>
      <c r="E3" s="78" t="s">
        <v>465</v>
      </c>
      <c r="F3" s="78" t="s">
        <v>461</v>
      </c>
      <c r="G3" s="72" t="s">
        <v>463</v>
      </c>
    </row>
    <row r="4" spans="1:11">
      <c r="A4" s="72"/>
      <c r="B4" s="74"/>
      <c r="C4" s="73"/>
      <c r="D4" s="76"/>
      <c r="E4" s="78"/>
      <c r="F4" s="78"/>
      <c r="G4" s="72"/>
    </row>
    <row r="5" spans="1:11">
      <c r="A5" s="72"/>
      <c r="B5" s="74"/>
      <c r="C5" s="73"/>
      <c r="D5" s="76"/>
      <c r="E5" s="78"/>
      <c r="F5" s="78"/>
      <c r="G5" s="72"/>
    </row>
    <row r="6" spans="1:11">
      <c r="A6" s="72">
        <v>2</v>
      </c>
      <c r="B6" s="74">
        <v>45698</v>
      </c>
      <c r="C6" s="73" t="s">
        <v>412</v>
      </c>
      <c r="D6" s="76"/>
      <c r="E6" s="78" t="s">
        <v>466</v>
      </c>
      <c r="F6" s="78" t="s">
        <v>462</v>
      </c>
      <c r="G6" s="72" t="s">
        <v>463</v>
      </c>
    </row>
    <row r="7" spans="1:11">
      <c r="A7" s="72"/>
      <c r="B7" s="74"/>
      <c r="C7" s="73"/>
      <c r="D7" s="76"/>
      <c r="E7" s="78"/>
      <c r="F7" s="78"/>
      <c r="G7" s="72"/>
    </row>
    <row r="8" spans="1:11" s="7" customFormat="1">
      <c r="A8" s="72"/>
      <c r="B8" s="74"/>
      <c r="C8" s="73"/>
      <c r="D8" s="77"/>
      <c r="E8" s="78"/>
      <c r="F8" s="78"/>
      <c r="G8" s="72"/>
      <c r="K8" s="53"/>
    </row>
    <row r="9" spans="1:11" ht="28.95" customHeight="1">
      <c r="A9" s="79">
        <v>3</v>
      </c>
      <c r="B9" s="81">
        <v>45692</v>
      </c>
      <c r="C9" s="75" t="s">
        <v>411</v>
      </c>
      <c r="D9" s="75" t="s">
        <v>496</v>
      </c>
      <c r="E9" s="45" t="s">
        <v>465</v>
      </c>
      <c r="F9" s="45" t="s">
        <v>461</v>
      </c>
      <c r="G9" s="79" t="s">
        <v>463</v>
      </c>
    </row>
    <row r="10" spans="1:11">
      <c r="A10" s="80"/>
      <c r="B10" s="82"/>
      <c r="C10" s="77"/>
      <c r="D10" s="77"/>
      <c r="E10" s="45" t="s">
        <v>497</v>
      </c>
      <c r="F10" s="45" t="s">
        <v>462</v>
      </c>
      <c r="G10" s="80"/>
    </row>
    <row r="11" spans="1:11" s="7" customFormat="1" ht="28.8">
      <c r="A11" s="31">
        <v>4</v>
      </c>
      <c r="B11" s="44">
        <v>45692</v>
      </c>
      <c r="C11" s="47" t="s">
        <v>412</v>
      </c>
      <c r="D11" s="47" t="s">
        <v>498</v>
      </c>
      <c r="E11" s="45" t="s">
        <v>499</v>
      </c>
      <c r="F11" s="45" t="s">
        <v>462</v>
      </c>
      <c r="G11" s="31" t="s">
        <v>463</v>
      </c>
      <c r="K11" s="53"/>
    </row>
    <row r="12" spans="1:11" s="7" customFormat="1" ht="28.8">
      <c r="A12" s="31">
        <v>5</v>
      </c>
      <c r="B12" s="44">
        <v>45695</v>
      </c>
      <c r="C12" s="47" t="s">
        <v>410</v>
      </c>
      <c r="D12" s="47" t="s">
        <v>498</v>
      </c>
      <c r="E12" s="45" t="s">
        <v>499</v>
      </c>
      <c r="F12" s="45" t="s">
        <v>462</v>
      </c>
      <c r="G12" s="31" t="s">
        <v>463</v>
      </c>
      <c r="K12" s="53"/>
    </row>
    <row r="13" spans="1:11" s="7" customFormat="1" ht="35.549999999999997" customHeight="1">
      <c r="A13" s="31">
        <v>6</v>
      </c>
      <c r="B13" s="46">
        <v>45691</v>
      </c>
      <c r="C13" s="3" t="s">
        <v>410</v>
      </c>
      <c r="D13" s="73" t="s">
        <v>469</v>
      </c>
      <c r="E13" s="73" t="s">
        <v>485</v>
      </c>
      <c r="F13" s="83" t="s">
        <v>467</v>
      </c>
      <c r="G13" s="72" t="s">
        <v>463</v>
      </c>
      <c r="K13" s="53"/>
    </row>
    <row r="14" spans="1:11" ht="34.950000000000003" customHeight="1">
      <c r="A14" s="2">
        <v>7</v>
      </c>
      <c r="B14" s="46">
        <v>45691</v>
      </c>
      <c r="C14" s="3" t="s">
        <v>411</v>
      </c>
      <c r="D14" s="73"/>
      <c r="E14" s="73"/>
      <c r="F14" s="83"/>
      <c r="G14" s="72"/>
    </row>
    <row r="15" spans="1:11" ht="28.95" customHeight="1">
      <c r="A15" s="31">
        <v>8</v>
      </c>
      <c r="B15" s="44">
        <v>45675</v>
      </c>
      <c r="C15" s="3" t="s">
        <v>406</v>
      </c>
      <c r="D15" s="73" t="s">
        <v>489</v>
      </c>
      <c r="E15" s="84" t="s">
        <v>500</v>
      </c>
      <c r="F15" s="78" t="s">
        <v>462</v>
      </c>
      <c r="G15" s="72" t="s">
        <v>463</v>
      </c>
    </row>
    <row r="16" spans="1:11">
      <c r="A16" s="31">
        <v>9</v>
      </c>
      <c r="B16" s="44">
        <v>45675</v>
      </c>
      <c r="C16" s="3" t="s">
        <v>407</v>
      </c>
      <c r="D16" s="73"/>
      <c r="E16" s="84"/>
      <c r="F16" s="78"/>
      <c r="G16" s="72"/>
    </row>
    <row r="17" spans="1:7" ht="28.8">
      <c r="A17" s="31">
        <v>10</v>
      </c>
      <c r="B17" s="44">
        <v>45687</v>
      </c>
      <c r="C17" s="45" t="s">
        <v>407</v>
      </c>
      <c r="D17" s="47" t="s">
        <v>478</v>
      </c>
      <c r="E17" s="48" t="s">
        <v>468</v>
      </c>
      <c r="F17" s="48" t="s">
        <v>464</v>
      </c>
      <c r="G17" s="31" t="s">
        <v>463</v>
      </c>
    </row>
    <row r="18" spans="1:7" ht="28.8">
      <c r="A18" s="31">
        <v>11</v>
      </c>
      <c r="B18" s="44">
        <v>45681</v>
      </c>
      <c r="C18" s="45" t="s">
        <v>407</v>
      </c>
      <c r="D18" s="47" t="s">
        <v>479</v>
      </c>
      <c r="E18" s="48" t="s">
        <v>477</v>
      </c>
      <c r="F18" s="48" t="s">
        <v>461</v>
      </c>
      <c r="G18" s="31" t="s">
        <v>463</v>
      </c>
    </row>
    <row r="19" spans="1:7" ht="24.45" customHeight="1">
      <c r="A19" s="72">
        <v>12</v>
      </c>
      <c r="B19" s="74">
        <v>45699</v>
      </c>
      <c r="C19" s="78" t="s">
        <v>439</v>
      </c>
      <c r="D19" s="47" t="s">
        <v>488</v>
      </c>
      <c r="E19" s="48" t="s">
        <v>468</v>
      </c>
      <c r="F19" s="48" t="s">
        <v>464</v>
      </c>
      <c r="G19" s="72" t="s">
        <v>463</v>
      </c>
    </row>
    <row r="20" spans="1:7" ht="28.8">
      <c r="A20" s="72"/>
      <c r="B20" s="74"/>
      <c r="C20" s="78"/>
      <c r="D20" s="47" t="s">
        <v>476</v>
      </c>
      <c r="E20" s="48" t="s">
        <v>471</v>
      </c>
      <c r="F20" s="48" t="s">
        <v>472</v>
      </c>
      <c r="G20" s="72"/>
    </row>
    <row r="21" spans="1:7" ht="43.2">
      <c r="A21" s="31">
        <v>13</v>
      </c>
      <c r="B21" s="44">
        <v>45676</v>
      </c>
      <c r="C21" s="48" t="s">
        <v>449</v>
      </c>
      <c r="D21" s="47" t="s">
        <v>486</v>
      </c>
      <c r="E21" s="48" t="s">
        <v>470</v>
      </c>
      <c r="F21" s="48" t="s">
        <v>464</v>
      </c>
      <c r="G21" s="31" t="s">
        <v>463</v>
      </c>
    </row>
    <row r="22" spans="1:7">
      <c r="A22" s="72">
        <v>14</v>
      </c>
      <c r="B22" s="74">
        <v>45699</v>
      </c>
      <c r="C22" s="3" t="s">
        <v>490</v>
      </c>
      <c r="D22" s="73" t="s">
        <v>493</v>
      </c>
      <c r="E22" s="78" t="s">
        <v>474</v>
      </c>
      <c r="F22" s="78" t="s">
        <v>462</v>
      </c>
      <c r="G22" s="72" t="s">
        <v>463</v>
      </c>
    </row>
    <row r="23" spans="1:7">
      <c r="A23" s="72"/>
      <c r="B23" s="74"/>
      <c r="C23" s="3" t="s">
        <v>491</v>
      </c>
      <c r="D23" s="73"/>
      <c r="E23" s="78"/>
      <c r="F23" s="78"/>
      <c r="G23" s="72"/>
    </row>
    <row r="24" spans="1:7" ht="28.8">
      <c r="A24" s="31">
        <v>15</v>
      </c>
      <c r="B24" s="44">
        <v>45699</v>
      </c>
      <c r="C24" s="3" t="s">
        <v>473</v>
      </c>
      <c r="D24" s="47" t="s">
        <v>492</v>
      </c>
      <c r="E24" s="48" t="s">
        <v>474</v>
      </c>
      <c r="F24" s="48" t="s">
        <v>462</v>
      </c>
      <c r="G24" s="31" t="s">
        <v>463</v>
      </c>
    </row>
    <row r="25" spans="1:7" ht="27" customHeight="1">
      <c r="A25" s="79">
        <v>16</v>
      </c>
      <c r="B25" s="81">
        <v>45699</v>
      </c>
      <c r="C25" s="3" t="s">
        <v>406</v>
      </c>
      <c r="D25" s="73" t="s">
        <v>494</v>
      </c>
      <c r="E25" s="78" t="s">
        <v>475</v>
      </c>
      <c r="F25" s="78" t="s">
        <v>462</v>
      </c>
      <c r="G25" s="72" t="s">
        <v>463</v>
      </c>
    </row>
    <row r="26" spans="1:7" ht="26.55" customHeight="1">
      <c r="A26" s="85"/>
      <c r="B26" s="88"/>
      <c r="C26" s="45" t="s">
        <v>439</v>
      </c>
      <c r="D26" s="73"/>
      <c r="E26" s="78"/>
      <c r="F26" s="78"/>
      <c r="G26" s="72"/>
    </row>
    <row r="27" spans="1:7">
      <c r="A27" s="85"/>
      <c r="B27" s="88"/>
      <c r="C27" s="45" t="s">
        <v>410</v>
      </c>
      <c r="D27" s="73" t="s">
        <v>495</v>
      </c>
      <c r="E27" s="86" t="s">
        <v>475</v>
      </c>
      <c r="F27" s="86" t="s">
        <v>462</v>
      </c>
      <c r="G27" s="79" t="s">
        <v>463</v>
      </c>
    </row>
    <row r="28" spans="1:7" ht="25.95" customHeight="1">
      <c r="A28" s="80"/>
      <c r="B28" s="82"/>
      <c r="C28" s="45" t="s">
        <v>411</v>
      </c>
      <c r="D28" s="73"/>
      <c r="E28" s="87"/>
      <c r="F28" s="87"/>
      <c r="G28" s="80"/>
    </row>
  </sheetData>
  <mergeCells count="46">
    <mergeCell ref="A25:A28"/>
    <mergeCell ref="B22:B23"/>
    <mergeCell ref="A22:A23"/>
    <mergeCell ref="D25:D26"/>
    <mergeCell ref="G25:G26"/>
    <mergeCell ref="D27:D28"/>
    <mergeCell ref="E27:E28"/>
    <mergeCell ref="F27:F28"/>
    <mergeCell ref="G27:G28"/>
    <mergeCell ref="E25:E26"/>
    <mergeCell ref="F25:F26"/>
    <mergeCell ref="D22:D23"/>
    <mergeCell ref="E22:E23"/>
    <mergeCell ref="F22:F23"/>
    <mergeCell ref="G22:G23"/>
    <mergeCell ref="B25:B28"/>
    <mergeCell ref="G13:G14"/>
    <mergeCell ref="C19:C20"/>
    <mergeCell ref="B19:B20"/>
    <mergeCell ref="A19:A20"/>
    <mergeCell ref="G19:G20"/>
    <mergeCell ref="D13:D14"/>
    <mergeCell ref="E13:E14"/>
    <mergeCell ref="F13:F14"/>
    <mergeCell ref="D15:D16"/>
    <mergeCell ref="E15:E16"/>
    <mergeCell ref="F15:F16"/>
    <mergeCell ref="G15:G16"/>
    <mergeCell ref="G9:G10"/>
    <mergeCell ref="D9:D10"/>
    <mergeCell ref="C9:C10"/>
    <mergeCell ref="B9:B10"/>
    <mergeCell ref="A9:A10"/>
    <mergeCell ref="G3:G5"/>
    <mergeCell ref="C3:C5"/>
    <mergeCell ref="B3:B5"/>
    <mergeCell ref="A3:A5"/>
    <mergeCell ref="D3:D8"/>
    <mergeCell ref="A6:A8"/>
    <mergeCell ref="B6:B8"/>
    <mergeCell ref="C6:C8"/>
    <mergeCell ref="G6:G8"/>
    <mergeCell ref="F6:F8"/>
    <mergeCell ref="E3:E5"/>
    <mergeCell ref="E6:E8"/>
    <mergeCell ref="F3:F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C4FB-6638-4141-B2B9-AC23D980B3E8}">
  <sheetPr codeName="Sheet7"/>
  <dimension ref="A1:I13"/>
  <sheetViews>
    <sheetView showGridLines="0" workbookViewId="0">
      <selection activeCell="F10" sqref="F10:F11"/>
    </sheetView>
  </sheetViews>
  <sheetFormatPr defaultRowHeight="14.4"/>
  <cols>
    <col min="1" max="1" width="5.88671875" style="10" customWidth="1"/>
    <col min="2" max="2" width="13.77734375" customWidth="1"/>
    <col min="3" max="3" width="7.5546875" bestFit="1" customWidth="1"/>
    <col min="4" max="4" width="6" bestFit="1" customWidth="1"/>
    <col min="5" max="5" width="21.5546875" customWidth="1"/>
    <col min="6" max="6" width="16.5546875" style="22" customWidth="1"/>
    <col min="7" max="7" width="16.21875" customWidth="1"/>
    <col min="8" max="8" width="21.88671875" hidden="1" customWidth="1"/>
    <col min="9" max="9" width="30.6640625" bestFit="1" customWidth="1"/>
    <col min="10" max="10" width="13.77734375" bestFit="1" customWidth="1"/>
  </cols>
  <sheetData>
    <row r="1" spans="1:9">
      <c r="F1" s="24">
        <f>SUBTOTAL(9,F3:F24)</f>
        <v>25463809804</v>
      </c>
    </row>
    <row r="2" spans="1:9">
      <c r="A2" s="29" t="s">
        <v>0</v>
      </c>
      <c r="B2" s="29" t="s">
        <v>1</v>
      </c>
      <c r="C2" s="29" t="s">
        <v>425</v>
      </c>
      <c r="D2" s="29" t="s">
        <v>435</v>
      </c>
      <c r="E2" s="29" t="s">
        <v>428</v>
      </c>
      <c r="F2" s="30" t="s">
        <v>426</v>
      </c>
      <c r="G2" s="29" t="s">
        <v>427</v>
      </c>
      <c r="H2" s="29" t="s">
        <v>431</v>
      </c>
      <c r="I2" s="29" t="s">
        <v>434</v>
      </c>
    </row>
    <row r="3" spans="1:9">
      <c r="A3" s="31">
        <v>1</v>
      </c>
      <c r="B3" s="32" t="s">
        <v>412</v>
      </c>
      <c r="C3" s="32" t="s">
        <v>429</v>
      </c>
      <c r="D3" s="31">
        <v>2024</v>
      </c>
      <c r="E3" s="32" t="s">
        <v>430</v>
      </c>
      <c r="F3" s="33">
        <v>145200000</v>
      </c>
      <c r="G3" s="31" t="s">
        <v>432</v>
      </c>
      <c r="H3" s="32" t="s">
        <v>433</v>
      </c>
      <c r="I3" s="32" t="s">
        <v>682</v>
      </c>
    </row>
    <row r="4" spans="1:9">
      <c r="A4" s="31">
        <v>2</v>
      </c>
      <c r="B4" s="32" t="s">
        <v>407</v>
      </c>
      <c r="C4" s="32" t="s">
        <v>436</v>
      </c>
      <c r="D4" s="31">
        <v>2023</v>
      </c>
      <c r="E4" s="32" t="s">
        <v>437</v>
      </c>
      <c r="F4" s="33">
        <v>1829227100</v>
      </c>
      <c r="G4" s="31" t="s">
        <v>432</v>
      </c>
      <c r="H4" s="32" t="s">
        <v>433</v>
      </c>
      <c r="I4" s="63" t="s">
        <v>438</v>
      </c>
    </row>
    <row r="5" spans="1:9">
      <c r="A5" s="31">
        <v>3</v>
      </c>
      <c r="B5" s="32" t="s">
        <v>407</v>
      </c>
      <c r="C5" s="32" t="s">
        <v>436</v>
      </c>
      <c r="D5" s="31">
        <v>2023</v>
      </c>
      <c r="E5" s="32" t="s">
        <v>443</v>
      </c>
      <c r="F5" s="33">
        <v>39011100</v>
      </c>
      <c r="G5" s="31" t="s">
        <v>432</v>
      </c>
      <c r="H5" s="32" t="s">
        <v>433</v>
      </c>
      <c r="I5" s="63" t="s">
        <v>438</v>
      </c>
    </row>
    <row r="6" spans="1:9">
      <c r="A6" s="31">
        <v>4</v>
      </c>
      <c r="B6" s="32" t="s">
        <v>410</v>
      </c>
      <c r="C6" s="32" t="s">
        <v>440</v>
      </c>
      <c r="D6" s="31">
        <v>2022</v>
      </c>
      <c r="E6" s="32" t="s">
        <v>437</v>
      </c>
      <c r="F6" s="33">
        <v>2240605240</v>
      </c>
      <c r="G6" s="31" t="s">
        <v>432</v>
      </c>
      <c r="H6" s="32" t="s">
        <v>433</v>
      </c>
      <c r="I6" s="32" t="s">
        <v>484</v>
      </c>
    </row>
    <row r="7" spans="1:9">
      <c r="A7" s="31">
        <v>5</v>
      </c>
      <c r="B7" s="32" t="s">
        <v>439</v>
      </c>
      <c r="C7" s="32" t="s">
        <v>440</v>
      </c>
      <c r="D7" s="31">
        <v>2022</v>
      </c>
      <c r="E7" s="32" t="s">
        <v>437</v>
      </c>
      <c r="F7" s="55">
        <v>1198729190</v>
      </c>
      <c r="G7" s="31" t="s">
        <v>432</v>
      </c>
      <c r="H7" s="32" t="s">
        <v>433</v>
      </c>
      <c r="I7" s="32" t="s">
        <v>683</v>
      </c>
    </row>
    <row r="8" spans="1:9">
      <c r="A8" s="31">
        <v>6</v>
      </c>
      <c r="B8" s="32" t="s">
        <v>411</v>
      </c>
      <c r="C8" s="32" t="s">
        <v>440</v>
      </c>
      <c r="D8" s="31">
        <v>2023</v>
      </c>
      <c r="E8" s="32" t="s">
        <v>437</v>
      </c>
      <c r="F8" s="55">
        <v>88040000</v>
      </c>
      <c r="G8" s="31" t="s">
        <v>432</v>
      </c>
      <c r="H8" s="32" t="s">
        <v>433</v>
      </c>
      <c r="I8" s="32" t="s">
        <v>484</v>
      </c>
    </row>
    <row r="9" spans="1:9">
      <c r="A9" s="31">
        <v>7</v>
      </c>
      <c r="B9" s="32" t="s">
        <v>412</v>
      </c>
      <c r="C9" s="32" t="s">
        <v>440</v>
      </c>
      <c r="D9" s="31">
        <v>2023</v>
      </c>
      <c r="E9" s="32" t="s">
        <v>437</v>
      </c>
      <c r="F9" s="55">
        <v>52920000</v>
      </c>
      <c r="G9" s="31" t="s">
        <v>432</v>
      </c>
      <c r="H9" s="32" t="s">
        <v>433</v>
      </c>
      <c r="I9" s="32" t="s">
        <v>484</v>
      </c>
    </row>
    <row r="10" spans="1:9">
      <c r="A10" s="31">
        <v>8</v>
      </c>
      <c r="B10" s="32" t="s">
        <v>406</v>
      </c>
      <c r="C10" s="32" t="s">
        <v>441</v>
      </c>
      <c r="D10" s="31">
        <v>2023</v>
      </c>
      <c r="E10" s="32" t="s">
        <v>437</v>
      </c>
      <c r="F10" s="33">
        <v>795507640</v>
      </c>
      <c r="G10" s="31" t="s">
        <v>432</v>
      </c>
      <c r="H10" s="32" t="s">
        <v>433</v>
      </c>
      <c r="I10" s="63" t="s">
        <v>438</v>
      </c>
    </row>
    <row r="11" spans="1:9">
      <c r="A11" s="31">
        <v>9</v>
      </c>
      <c r="B11" s="32" t="s">
        <v>406</v>
      </c>
      <c r="C11" s="32" t="s">
        <v>441</v>
      </c>
      <c r="D11" s="31">
        <v>2023</v>
      </c>
      <c r="E11" s="32" t="s">
        <v>443</v>
      </c>
      <c r="F11" s="33">
        <v>5033334</v>
      </c>
      <c r="G11" s="31" t="s">
        <v>432</v>
      </c>
      <c r="H11" s="32" t="s">
        <v>433</v>
      </c>
      <c r="I11" s="63" t="s">
        <v>438</v>
      </c>
    </row>
    <row r="12" spans="1:9">
      <c r="A12" s="31">
        <v>10</v>
      </c>
      <c r="B12" s="32" t="s">
        <v>412</v>
      </c>
      <c r="C12" s="32" t="s">
        <v>442</v>
      </c>
      <c r="D12" s="31">
        <v>2023</v>
      </c>
      <c r="E12" s="32" t="s">
        <v>437</v>
      </c>
      <c r="F12" s="33">
        <v>12936542500</v>
      </c>
      <c r="G12" s="31" t="s">
        <v>432</v>
      </c>
      <c r="H12" s="32" t="s">
        <v>433</v>
      </c>
      <c r="I12" s="32" t="s">
        <v>684</v>
      </c>
    </row>
    <row r="13" spans="1:9">
      <c r="A13" s="31">
        <v>11</v>
      </c>
      <c r="B13" s="32" t="s">
        <v>411</v>
      </c>
      <c r="C13" s="32" t="s">
        <v>442</v>
      </c>
      <c r="D13" s="31">
        <v>2023</v>
      </c>
      <c r="E13" s="32" t="s">
        <v>437</v>
      </c>
      <c r="F13" s="33">
        <v>6132993700</v>
      </c>
      <c r="G13" s="31" t="s">
        <v>432</v>
      </c>
      <c r="H13" s="32" t="s">
        <v>433</v>
      </c>
      <c r="I13" s="32" t="s">
        <v>684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C38F-0BDE-463D-A2AF-B5CEB54261DA}">
  <dimension ref="D3:E5"/>
  <sheetViews>
    <sheetView workbookViewId="0">
      <selection activeCell="F9" sqref="F9"/>
    </sheetView>
  </sheetViews>
  <sheetFormatPr defaultRowHeight="14.4"/>
  <cols>
    <col min="4" max="4" width="22" customWidth="1"/>
    <col min="5" max="5" width="13.77734375" bestFit="1" customWidth="1"/>
  </cols>
  <sheetData>
    <row r="3" spans="4:5">
      <c r="D3" t="s">
        <v>705</v>
      </c>
      <c r="E3" s="22">
        <v>82500000</v>
      </c>
    </row>
    <row r="4" spans="4:5">
      <c r="D4" t="s">
        <v>706</v>
      </c>
      <c r="E4" s="25">
        <f>E3*15%</f>
        <v>12375000</v>
      </c>
    </row>
    <row r="5" spans="4:5">
      <c r="D5" s="58" t="s">
        <v>707</v>
      </c>
      <c r="E5" s="71">
        <f>E3-E4</f>
        <v>70125000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7DF-806E-49F0-9E9B-272B66DE2E21}">
  <sheetPr codeName="Sheet8"/>
  <dimension ref="D3:P34"/>
  <sheetViews>
    <sheetView topLeftCell="G25" workbookViewId="0">
      <selection activeCell="M21" sqref="M21:M33"/>
    </sheetView>
  </sheetViews>
  <sheetFormatPr defaultRowHeight="14.4"/>
  <cols>
    <col min="4" max="4" width="11" bestFit="1" customWidth="1"/>
    <col min="5" max="5" width="11.21875" style="22" bestFit="1" customWidth="1"/>
    <col min="8" max="8" width="5.77734375" style="10" customWidth="1"/>
    <col min="9" max="10" width="16.109375" bestFit="1" customWidth="1"/>
    <col min="11" max="11" width="16.109375" style="22" bestFit="1" customWidth="1"/>
    <col min="12" max="12" width="15.77734375" style="38" bestFit="1" customWidth="1"/>
    <col min="13" max="13" width="12.77734375" customWidth="1"/>
    <col min="14" max="14" width="15.44140625" bestFit="1" customWidth="1"/>
    <col min="15" max="15" width="13.77734375" bestFit="1" customWidth="1"/>
    <col min="16" max="16" width="12.77734375" bestFit="1" customWidth="1"/>
  </cols>
  <sheetData>
    <row r="3" spans="4:16">
      <c r="D3" t="s">
        <v>444</v>
      </c>
      <c r="E3" s="22">
        <v>3500000</v>
      </c>
      <c r="H3" s="34" t="s">
        <v>0</v>
      </c>
      <c r="I3" s="34" t="s">
        <v>1</v>
      </c>
      <c r="J3" s="34" t="s">
        <v>450</v>
      </c>
      <c r="K3" s="37" t="s">
        <v>453</v>
      </c>
      <c r="L3" s="34" t="s">
        <v>456</v>
      </c>
      <c r="M3" s="32"/>
      <c r="N3" s="37" t="s">
        <v>455</v>
      </c>
    </row>
    <row r="4" spans="4:16">
      <c r="D4" t="s">
        <v>445</v>
      </c>
      <c r="E4" s="22">
        <v>3500000</v>
      </c>
      <c r="H4" s="31">
        <v>1</v>
      </c>
      <c r="I4" s="32" t="s">
        <v>445</v>
      </c>
      <c r="J4" s="33">
        <v>30160289130</v>
      </c>
      <c r="K4" s="33">
        <v>4000000</v>
      </c>
      <c r="L4" s="40">
        <f t="shared" ref="L4:L15" si="0">J4/$J$6</f>
        <v>1.1975991990142298</v>
      </c>
      <c r="M4" s="33">
        <v>3500000</v>
      </c>
      <c r="N4" s="39">
        <v>4500000</v>
      </c>
    </row>
    <row r="5" spans="4:16">
      <c r="D5" t="s">
        <v>407</v>
      </c>
      <c r="E5" s="22">
        <v>3500000</v>
      </c>
      <c r="H5" s="31">
        <v>2</v>
      </c>
      <c r="I5" s="32" t="s">
        <v>406</v>
      </c>
      <c r="J5" s="33">
        <v>55249113878</v>
      </c>
      <c r="K5" s="33">
        <v>5000000</v>
      </c>
      <c r="L5" s="40">
        <f t="shared" si="0"/>
        <v>2.1938216255600853</v>
      </c>
      <c r="M5" s="33">
        <v>3500000</v>
      </c>
      <c r="N5" s="39">
        <v>7500000</v>
      </c>
      <c r="P5" s="22"/>
    </row>
    <row r="6" spans="4:16">
      <c r="D6" t="s">
        <v>406</v>
      </c>
      <c r="E6" s="22">
        <v>3500000</v>
      </c>
      <c r="H6" s="31">
        <v>3</v>
      </c>
      <c r="I6" s="32" t="s">
        <v>407</v>
      </c>
      <c r="J6" s="33">
        <v>25183959003</v>
      </c>
      <c r="K6" s="33">
        <v>3500000</v>
      </c>
      <c r="L6" s="40">
        <f t="shared" si="0"/>
        <v>1</v>
      </c>
      <c r="M6" s="33">
        <v>3500000</v>
      </c>
      <c r="N6" s="39">
        <f>L6*M6</f>
        <v>3500000</v>
      </c>
    </row>
    <row r="7" spans="4:16">
      <c r="D7" t="s">
        <v>446</v>
      </c>
      <c r="E7" s="22">
        <v>3500000</v>
      </c>
      <c r="H7" s="31">
        <v>4</v>
      </c>
      <c r="I7" s="32" t="s">
        <v>451</v>
      </c>
      <c r="J7" s="33">
        <v>58368147142</v>
      </c>
      <c r="K7" s="33">
        <v>5000000</v>
      </c>
      <c r="L7" s="40">
        <f t="shared" si="0"/>
        <v>2.3176716232363224</v>
      </c>
      <c r="M7" s="33">
        <v>3500000</v>
      </c>
      <c r="N7" s="39">
        <v>8000000</v>
      </c>
    </row>
    <row r="8" spans="4:16">
      <c r="D8" t="s">
        <v>447</v>
      </c>
      <c r="E8" s="22">
        <v>3500000</v>
      </c>
      <c r="H8" s="31">
        <v>5</v>
      </c>
      <c r="I8" s="32" t="s">
        <v>452</v>
      </c>
      <c r="J8" s="33">
        <f>1053933800+85135882785</f>
        <v>86189816585</v>
      </c>
      <c r="K8" s="33">
        <v>7000000</v>
      </c>
      <c r="L8" s="40">
        <f t="shared" si="0"/>
        <v>3.4224093429763274</v>
      </c>
      <c r="M8" s="33">
        <v>3500000</v>
      </c>
      <c r="N8" s="39">
        <v>12000000</v>
      </c>
    </row>
    <row r="9" spans="4:16">
      <c r="D9" t="s">
        <v>448</v>
      </c>
      <c r="E9" s="22">
        <v>3500000</v>
      </c>
      <c r="H9" s="31">
        <v>6</v>
      </c>
      <c r="I9" s="32" t="s">
        <v>447</v>
      </c>
      <c r="J9" s="33">
        <v>55391272018</v>
      </c>
      <c r="K9" s="33">
        <v>5000000</v>
      </c>
      <c r="L9" s="40">
        <f t="shared" si="0"/>
        <v>2.1994664147682896</v>
      </c>
      <c r="M9" s="33">
        <v>3500000</v>
      </c>
      <c r="N9" s="39">
        <v>7500000</v>
      </c>
    </row>
    <row r="10" spans="4:16">
      <c r="D10" t="s">
        <v>449</v>
      </c>
      <c r="E10" s="22">
        <v>3500000</v>
      </c>
      <c r="H10" s="31">
        <v>7</v>
      </c>
      <c r="I10" s="32" t="s">
        <v>448</v>
      </c>
      <c r="J10" s="33">
        <v>52584986880</v>
      </c>
      <c r="K10" s="33">
        <v>5000000</v>
      </c>
      <c r="L10" s="40">
        <f t="shared" si="0"/>
        <v>2.0880349620064065</v>
      </c>
      <c r="M10" s="33">
        <v>3500000</v>
      </c>
      <c r="N10" s="39">
        <v>7500000</v>
      </c>
    </row>
    <row r="11" spans="4:16">
      <c r="D11" t="s">
        <v>439</v>
      </c>
      <c r="E11" s="22">
        <v>3500000</v>
      </c>
      <c r="H11" s="31">
        <v>8</v>
      </c>
      <c r="I11" s="32" t="s">
        <v>449</v>
      </c>
      <c r="J11" s="33">
        <v>71082455483</v>
      </c>
      <c r="K11" s="33">
        <v>6000000</v>
      </c>
      <c r="L11" s="40">
        <f t="shared" si="0"/>
        <v>2.8225290342369287</v>
      </c>
      <c r="M11" s="33">
        <v>3500000</v>
      </c>
      <c r="N11" s="39">
        <v>10000000</v>
      </c>
    </row>
    <row r="12" spans="4:16">
      <c r="D12" t="s">
        <v>410</v>
      </c>
      <c r="E12" s="22">
        <v>3500000</v>
      </c>
      <c r="H12" s="31">
        <v>9</v>
      </c>
      <c r="I12" s="32" t="s">
        <v>439</v>
      </c>
      <c r="J12" s="33">
        <v>41770155568</v>
      </c>
      <c r="K12" s="33">
        <v>4500000</v>
      </c>
      <c r="L12" s="40">
        <f t="shared" si="0"/>
        <v>1.6586016345970145</v>
      </c>
      <c r="M12" s="33">
        <v>3500000</v>
      </c>
      <c r="N12" s="39">
        <v>6000000</v>
      </c>
    </row>
    <row r="13" spans="4:16">
      <c r="D13" t="s">
        <v>412</v>
      </c>
      <c r="E13" s="22">
        <v>3500000</v>
      </c>
      <c r="H13" s="31">
        <v>10</v>
      </c>
      <c r="I13" s="32" t="s">
        <v>410</v>
      </c>
      <c r="J13" s="33">
        <v>51858376972</v>
      </c>
      <c r="K13" s="33">
        <v>5000000</v>
      </c>
      <c r="L13" s="40">
        <f t="shared" si="0"/>
        <v>2.0591828697712877</v>
      </c>
      <c r="M13" s="33">
        <v>3500000</v>
      </c>
      <c r="N13" s="39">
        <v>7500000</v>
      </c>
    </row>
    <row r="14" spans="4:16">
      <c r="D14" t="s">
        <v>411</v>
      </c>
      <c r="E14" s="22">
        <v>3500000</v>
      </c>
      <c r="H14" s="31">
        <v>11</v>
      </c>
      <c r="I14" s="32" t="s">
        <v>412</v>
      </c>
      <c r="J14" s="33">
        <v>118520603616</v>
      </c>
      <c r="K14" s="33">
        <v>10000000</v>
      </c>
      <c r="L14" s="40">
        <f t="shared" si="0"/>
        <v>4.7061942723890802</v>
      </c>
      <c r="M14" s="33">
        <v>3500000</v>
      </c>
      <c r="N14" s="39">
        <v>16500000</v>
      </c>
    </row>
    <row r="15" spans="4:16">
      <c r="E15" s="22">
        <f>SUM(E10:E14)</f>
        <v>17500000</v>
      </c>
      <c r="H15" s="31">
        <v>12</v>
      </c>
      <c r="I15" s="32" t="s">
        <v>411</v>
      </c>
      <c r="J15" s="33">
        <v>34650235478</v>
      </c>
      <c r="K15" s="33">
        <v>4000000</v>
      </c>
      <c r="L15" s="40">
        <f t="shared" si="0"/>
        <v>1.3758851606243618</v>
      </c>
      <c r="M15" s="33">
        <v>3500000</v>
      </c>
      <c r="N15" s="39">
        <v>5000000</v>
      </c>
    </row>
    <row r="16" spans="4:16">
      <c r="H16" s="36" t="s">
        <v>417</v>
      </c>
      <c r="I16" s="36"/>
      <c r="J16" s="35">
        <f>SUM(J4:J15)</f>
        <v>681009411753</v>
      </c>
      <c r="K16" s="35">
        <f>SUM(K4:K15)</f>
        <v>64000000</v>
      </c>
      <c r="L16" s="35"/>
      <c r="M16" s="32"/>
      <c r="N16" s="35">
        <f>SUM(N4:N15)</f>
        <v>95500000</v>
      </c>
    </row>
    <row r="17" spans="8:15">
      <c r="J17" s="22"/>
      <c r="N17" s="25">
        <f>N16*12</f>
        <v>1146000000</v>
      </c>
      <c r="O17" s="25">
        <f>N16*12</f>
        <v>1146000000</v>
      </c>
    </row>
    <row r="18" spans="8:15">
      <c r="J18" s="22"/>
    </row>
    <row r="20" spans="8:15">
      <c r="H20" s="34" t="s">
        <v>0</v>
      </c>
      <c r="I20" s="34" t="s">
        <v>480</v>
      </c>
      <c r="J20" s="34" t="s">
        <v>481</v>
      </c>
      <c r="K20" s="34" t="s">
        <v>1</v>
      </c>
      <c r="L20" s="34" t="s">
        <v>450</v>
      </c>
      <c r="M20" s="34" t="s">
        <v>418</v>
      </c>
      <c r="N20" s="34" t="s">
        <v>417</v>
      </c>
    </row>
    <row r="21" spans="8:15">
      <c r="H21" s="31">
        <v>1</v>
      </c>
      <c r="I21" s="72" t="s">
        <v>482</v>
      </c>
      <c r="J21" s="89" t="s">
        <v>483</v>
      </c>
      <c r="K21" s="32" t="s">
        <v>445</v>
      </c>
      <c r="L21" s="33">
        <v>4500000</v>
      </c>
      <c r="M21" s="91">
        <v>12</v>
      </c>
      <c r="N21" s="33">
        <f>L21*12</f>
        <v>54000000</v>
      </c>
    </row>
    <row r="22" spans="8:15">
      <c r="H22" s="31">
        <v>2</v>
      </c>
      <c r="I22" s="72"/>
      <c r="J22" s="89"/>
      <c r="K22" s="32" t="s">
        <v>406</v>
      </c>
      <c r="L22" s="33">
        <v>7500000</v>
      </c>
      <c r="M22" s="91"/>
      <c r="N22" s="33">
        <f t="shared" ref="N22:N33" si="1">L22*12</f>
        <v>90000000</v>
      </c>
    </row>
    <row r="23" spans="8:15">
      <c r="H23" s="31">
        <v>3</v>
      </c>
      <c r="I23" s="72"/>
      <c r="J23" s="89"/>
      <c r="K23" s="32" t="s">
        <v>407</v>
      </c>
      <c r="L23" s="33">
        <v>3500000</v>
      </c>
      <c r="M23" s="91"/>
      <c r="N23" s="33">
        <f t="shared" si="1"/>
        <v>42000000</v>
      </c>
    </row>
    <row r="24" spans="8:15">
      <c r="H24" s="31">
        <v>4</v>
      </c>
      <c r="I24" s="72"/>
      <c r="J24" s="89"/>
      <c r="K24" s="32" t="s">
        <v>451</v>
      </c>
      <c r="L24" s="33">
        <v>8000000</v>
      </c>
      <c r="M24" s="91"/>
      <c r="N24" s="33">
        <f t="shared" si="1"/>
        <v>96000000</v>
      </c>
    </row>
    <row r="25" spans="8:15">
      <c r="H25" s="31">
        <v>5</v>
      </c>
      <c r="I25" s="72"/>
      <c r="J25" s="89"/>
      <c r="K25" s="32" t="s">
        <v>452</v>
      </c>
      <c r="L25" s="33">
        <v>12000000</v>
      </c>
      <c r="M25" s="91"/>
      <c r="N25" s="33">
        <f>L25*12</f>
        <v>144000000</v>
      </c>
    </row>
    <row r="26" spans="8:15">
      <c r="H26" s="31">
        <v>6</v>
      </c>
      <c r="I26" s="72"/>
      <c r="J26" s="89"/>
      <c r="K26" s="32" t="s">
        <v>447</v>
      </c>
      <c r="L26" s="33">
        <v>7500000</v>
      </c>
      <c r="M26" s="91"/>
      <c r="N26" s="33">
        <f t="shared" si="1"/>
        <v>90000000</v>
      </c>
    </row>
    <row r="27" spans="8:15">
      <c r="H27" s="31">
        <v>7</v>
      </c>
      <c r="I27" s="72"/>
      <c r="J27" s="89"/>
      <c r="K27" s="32" t="s">
        <v>448</v>
      </c>
      <c r="L27" s="33">
        <v>7500000</v>
      </c>
      <c r="M27" s="91"/>
      <c r="N27" s="33">
        <f t="shared" si="1"/>
        <v>90000000</v>
      </c>
    </row>
    <row r="28" spans="8:15">
      <c r="H28" s="31">
        <v>8</v>
      </c>
      <c r="I28" s="72"/>
      <c r="J28" s="89"/>
      <c r="K28" s="32" t="s">
        <v>449</v>
      </c>
      <c r="L28" s="33">
        <v>10000000</v>
      </c>
      <c r="M28" s="91"/>
      <c r="N28" s="33">
        <f t="shared" si="1"/>
        <v>120000000</v>
      </c>
    </row>
    <row r="29" spans="8:15">
      <c r="H29" s="31">
        <v>9</v>
      </c>
      <c r="I29" s="72"/>
      <c r="J29" s="89"/>
      <c r="K29" s="32" t="s">
        <v>439</v>
      </c>
      <c r="L29" s="33">
        <v>6000000</v>
      </c>
      <c r="M29" s="91"/>
      <c r="N29" s="33">
        <f t="shared" si="1"/>
        <v>72000000</v>
      </c>
    </row>
    <row r="30" spans="8:15">
      <c r="H30" s="31">
        <v>10</v>
      </c>
      <c r="I30" s="72"/>
      <c r="J30" s="89"/>
      <c r="K30" s="32" t="s">
        <v>410</v>
      </c>
      <c r="L30" s="33">
        <v>7500000</v>
      </c>
      <c r="M30" s="91"/>
      <c r="N30" s="33">
        <f t="shared" si="1"/>
        <v>90000000</v>
      </c>
    </row>
    <row r="31" spans="8:15">
      <c r="H31" s="31">
        <v>11</v>
      </c>
      <c r="I31" s="72"/>
      <c r="J31" s="89"/>
      <c r="K31" s="32" t="s">
        <v>412</v>
      </c>
      <c r="L31" s="33">
        <v>16500000</v>
      </c>
      <c r="M31" s="91"/>
      <c r="N31" s="33">
        <f t="shared" si="1"/>
        <v>198000000</v>
      </c>
    </row>
    <row r="32" spans="8:15">
      <c r="H32" s="31">
        <v>12</v>
      </c>
      <c r="I32" s="72"/>
      <c r="J32" s="89"/>
      <c r="K32" s="32" t="s">
        <v>411</v>
      </c>
      <c r="L32" s="33">
        <v>5000000</v>
      </c>
      <c r="M32" s="91"/>
      <c r="N32" s="33">
        <f t="shared" si="1"/>
        <v>60000000</v>
      </c>
    </row>
    <row r="33" spans="8:14">
      <c r="H33" s="31">
        <v>13</v>
      </c>
      <c r="I33" s="72"/>
      <c r="J33" s="89"/>
      <c r="K33" s="32" t="s">
        <v>454</v>
      </c>
      <c r="L33" s="33">
        <v>20000000</v>
      </c>
      <c r="M33" s="91"/>
      <c r="N33" s="33">
        <f t="shared" si="1"/>
        <v>240000000</v>
      </c>
    </row>
    <row r="34" spans="8:14">
      <c r="H34" s="90" t="s">
        <v>417</v>
      </c>
      <c r="I34" s="90"/>
      <c r="J34" s="90"/>
      <c r="K34" s="90"/>
      <c r="L34" s="35">
        <f>SUM(L21:L33)</f>
        <v>115500000</v>
      </c>
      <c r="M34" s="54"/>
      <c r="N34" s="35">
        <f>SUM(N21:N33)</f>
        <v>1386000000</v>
      </c>
    </row>
  </sheetData>
  <mergeCells count="4">
    <mergeCell ref="I21:I33"/>
    <mergeCell ref="J21:J33"/>
    <mergeCell ref="H34:K34"/>
    <mergeCell ref="M21:M33"/>
  </mergeCells>
  <pageMargins left="0.7" right="0.7" top="0.75" bottom="0.75" header="0.3" footer="0.3"/>
  <pageSetup paperSize="9" orientation="portrait" horizontalDpi="0" verticalDpi="0" r:id="rId1"/>
  <ignoredErrors>
    <ignoredError sqref="K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Site List</vt:lpstr>
      <vt:lpstr>JANUARI</vt:lpstr>
      <vt:lpstr>FEBRUARI</vt:lpstr>
      <vt:lpstr>MARET</vt:lpstr>
      <vt:lpstr>Issue Regional</vt:lpstr>
      <vt:lpstr>Hutang BBM dan CM</vt:lpstr>
      <vt:lpstr>Sheet1</vt:lpstr>
      <vt:lpstr>IF REENG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Kinkin Laksita</dc:creator>
  <cp:lastModifiedBy>Kemal Nugraha</cp:lastModifiedBy>
  <dcterms:created xsi:type="dcterms:W3CDTF">2025-01-24T07:47:12Z</dcterms:created>
  <dcterms:modified xsi:type="dcterms:W3CDTF">2025-04-29T08:08:04Z</dcterms:modified>
</cp:coreProperties>
</file>