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stonemortgage-my.sharepoint.com/personal/miguel_constantlending_net/Documents/Desktop/"/>
    </mc:Choice>
  </mc:AlternateContent>
  <xr:revisionPtr revIDLastSave="127" documentId="8_{E00460F9-9DE3-444A-A263-3DDAF834190F}" xr6:coauthVersionLast="47" xr6:coauthVersionMax="47" xr10:uidLastSave="{F8050623-6AA2-4248-BD6E-DAF48B93F156}"/>
  <bookViews>
    <workbookView xWindow="-110" yWindow="-110" windowWidth="19420" windowHeight="10300" activeTab="2" xr2:uid="{00000000-000D-0000-FFFF-FFFF00000000}"/>
  </bookViews>
  <sheets>
    <sheet name="Inputs" sheetId="8" r:id="rId1"/>
    <sheet name="Mortagage" sheetId="9" r:id="rId2"/>
    <sheet name="Mortagage + HELOC" sheetId="10" r:id="rId3"/>
    <sheet name="Outputs" sheetId="11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E11" i="8"/>
  <c r="E6" i="9" l="1"/>
  <c r="E6" i="10" s="1"/>
  <c r="E7" i="9"/>
  <c r="E7" i="10" s="1"/>
  <c r="E8" i="9"/>
  <c r="E8" i="10" s="1"/>
  <c r="E9" i="9"/>
  <c r="E9" i="10" s="1"/>
  <c r="E10" i="9"/>
  <c r="E10" i="10" s="1"/>
  <c r="E11" i="9"/>
  <c r="E11" i="10" s="1"/>
  <c r="E12" i="9"/>
  <c r="E12" i="10" s="1"/>
  <c r="E13" i="9"/>
  <c r="E13" i="10" s="1"/>
  <c r="E14" i="9"/>
  <c r="E14" i="10" s="1"/>
  <c r="E15" i="9"/>
  <c r="E15" i="10" s="1"/>
  <c r="E16" i="9"/>
  <c r="E16" i="10" s="1"/>
  <c r="E17" i="9"/>
  <c r="E17" i="10" s="1"/>
  <c r="E18" i="9"/>
  <c r="E18" i="10" s="1"/>
  <c r="E19" i="9"/>
  <c r="E19" i="10" s="1"/>
  <c r="E20" i="9"/>
  <c r="E20" i="10" s="1"/>
  <c r="E21" i="9"/>
  <c r="E21" i="10" s="1"/>
  <c r="E22" i="9"/>
  <c r="E22" i="10" s="1"/>
  <c r="E23" i="9"/>
  <c r="E23" i="10" s="1"/>
  <c r="E24" i="9"/>
  <c r="E24" i="10" s="1"/>
  <c r="E25" i="9"/>
  <c r="E25" i="10" s="1"/>
  <c r="E26" i="9"/>
  <c r="E26" i="10" s="1"/>
  <c r="E27" i="9"/>
  <c r="E27" i="10" s="1"/>
  <c r="E28" i="9"/>
  <c r="E28" i="10" s="1"/>
  <c r="E29" i="9"/>
  <c r="E29" i="10" s="1"/>
  <c r="E30" i="9"/>
  <c r="E30" i="10" s="1"/>
  <c r="E31" i="9"/>
  <c r="E31" i="10" s="1"/>
  <c r="E32" i="9"/>
  <c r="E32" i="10" s="1"/>
  <c r="E33" i="9"/>
  <c r="E33" i="10" s="1"/>
  <c r="E34" i="9"/>
  <c r="E34" i="10" s="1"/>
  <c r="E35" i="9"/>
  <c r="E35" i="10" s="1"/>
  <c r="E36" i="9"/>
  <c r="E36" i="10" s="1"/>
  <c r="E37" i="9"/>
  <c r="E37" i="10" s="1"/>
  <c r="E38" i="9"/>
  <c r="E38" i="10" s="1"/>
  <c r="E39" i="9"/>
  <c r="E39" i="10" s="1"/>
  <c r="E40" i="9"/>
  <c r="E40" i="10" s="1"/>
  <c r="E41" i="9"/>
  <c r="E41" i="10" s="1"/>
  <c r="E42" i="9"/>
  <c r="E42" i="10" s="1"/>
  <c r="E43" i="9"/>
  <c r="E43" i="10" s="1"/>
  <c r="E44" i="9"/>
  <c r="E44" i="10" s="1"/>
  <c r="E45" i="9"/>
  <c r="E45" i="10" s="1"/>
  <c r="E46" i="9"/>
  <c r="E46" i="10" s="1"/>
  <c r="E47" i="9"/>
  <c r="E47" i="10" s="1"/>
  <c r="E48" i="9"/>
  <c r="E48" i="10" s="1"/>
  <c r="E49" i="9"/>
  <c r="E49" i="10" s="1"/>
  <c r="E50" i="9"/>
  <c r="E50" i="10" s="1"/>
  <c r="E51" i="9"/>
  <c r="E51" i="10" s="1"/>
  <c r="E52" i="9"/>
  <c r="E52" i="10" s="1"/>
  <c r="E53" i="9"/>
  <c r="E53" i="10" s="1"/>
  <c r="E54" i="9"/>
  <c r="E54" i="10" s="1"/>
  <c r="E55" i="9"/>
  <c r="E55" i="10" s="1"/>
  <c r="E56" i="9"/>
  <c r="E56" i="10" s="1"/>
  <c r="E57" i="9"/>
  <c r="E57" i="10" s="1"/>
  <c r="E58" i="9"/>
  <c r="E58" i="10" s="1"/>
  <c r="E59" i="9"/>
  <c r="E59" i="10" s="1"/>
  <c r="E60" i="9"/>
  <c r="E60" i="10" s="1"/>
  <c r="E61" i="9"/>
  <c r="E61" i="10" s="1"/>
  <c r="E62" i="9"/>
  <c r="E62" i="10" s="1"/>
  <c r="E63" i="9"/>
  <c r="E63" i="10" s="1"/>
  <c r="E64" i="9"/>
  <c r="E64" i="10" s="1"/>
  <c r="E65" i="9"/>
  <c r="E65" i="10" s="1"/>
  <c r="E66" i="9"/>
  <c r="E66" i="10" s="1"/>
  <c r="E67" i="9"/>
  <c r="E67" i="10" s="1"/>
  <c r="E68" i="9"/>
  <c r="E68" i="10" s="1"/>
  <c r="E69" i="9"/>
  <c r="E69" i="10" s="1"/>
  <c r="E70" i="9"/>
  <c r="E70" i="10" s="1"/>
  <c r="E71" i="9"/>
  <c r="E71" i="10" s="1"/>
  <c r="E72" i="9"/>
  <c r="E72" i="10" s="1"/>
  <c r="E73" i="9"/>
  <c r="E73" i="10" s="1"/>
  <c r="E74" i="9"/>
  <c r="E74" i="10" s="1"/>
  <c r="E75" i="9"/>
  <c r="E75" i="10" s="1"/>
  <c r="E76" i="9"/>
  <c r="E76" i="10" s="1"/>
  <c r="E77" i="9"/>
  <c r="E77" i="10" s="1"/>
  <c r="E78" i="9"/>
  <c r="E78" i="10" s="1"/>
  <c r="E79" i="9"/>
  <c r="E79" i="10" s="1"/>
  <c r="E80" i="9"/>
  <c r="E80" i="10" s="1"/>
  <c r="E81" i="9"/>
  <c r="E81" i="10" s="1"/>
  <c r="E82" i="9"/>
  <c r="E82" i="10" s="1"/>
  <c r="E83" i="9"/>
  <c r="E83" i="10" s="1"/>
  <c r="E84" i="9"/>
  <c r="E84" i="10" s="1"/>
  <c r="E85" i="9"/>
  <c r="E85" i="10" s="1"/>
  <c r="E86" i="9"/>
  <c r="E86" i="10" s="1"/>
  <c r="E87" i="9"/>
  <c r="E87" i="10" s="1"/>
  <c r="E88" i="9"/>
  <c r="E88" i="10" s="1"/>
  <c r="E89" i="9"/>
  <c r="E89" i="10" s="1"/>
  <c r="E90" i="9"/>
  <c r="E90" i="10" s="1"/>
  <c r="E91" i="9"/>
  <c r="E91" i="10" s="1"/>
  <c r="E92" i="9"/>
  <c r="E92" i="10" s="1"/>
  <c r="E93" i="9"/>
  <c r="E93" i="10" s="1"/>
  <c r="E94" i="9"/>
  <c r="E94" i="10" s="1"/>
  <c r="E95" i="9"/>
  <c r="E95" i="10" s="1"/>
  <c r="E96" i="9"/>
  <c r="E96" i="10" s="1"/>
  <c r="E97" i="9"/>
  <c r="E97" i="10" s="1"/>
  <c r="E98" i="9"/>
  <c r="E98" i="10" s="1"/>
  <c r="E99" i="9"/>
  <c r="E99" i="10" s="1"/>
  <c r="E100" i="9"/>
  <c r="E100" i="10" s="1"/>
  <c r="E101" i="9"/>
  <c r="E101" i="10" s="1"/>
  <c r="E102" i="9"/>
  <c r="E102" i="10" s="1"/>
  <c r="E103" i="9"/>
  <c r="E103" i="10" s="1"/>
  <c r="E104" i="9"/>
  <c r="E104" i="10" s="1"/>
  <c r="E105" i="9"/>
  <c r="E105" i="10" s="1"/>
  <c r="E106" i="9"/>
  <c r="E106" i="10" s="1"/>
  <c r="E107" i="9"/>
  <c r="E107" i="10" s="1"/>
  <c r="E108" i="9"/>
  <c r="E108" i="10" s="1"/>
  <c r="E109" i="9"/>
  <c r="E109" i="10" s="1"/>
  <c r="E110" i="9"/>
  <c r="E110" i="10" s="1"/>
  <c r="E111" i="9"/>
  <c r="E111" i="10" s="1"/>
  <c r="E112" i="9"/>
  <c r="E112" i="10" s="1"/>
  <c r="E113" i="9"/>
  <c r="E113" i="10" s="1"/>
  <c r="E114" i="9"/>
  <c r="E114" i="10" s="1"/>
  <c r="E115" i="9"/>
  <c r="E115" i="10" s="1"/>
  <c r="E116" i="9"/>
  <c r="E116" i="10" s="1"/>
  <c r="E117" i="9"/>
  <c r="E117" i="10" s="1"/>
  <c r="E118" i="9"/>
  <c r="E118" i="10" s="1"/>
  <c r="E119" i="9"/>
  <c r="E119" i="10" s="1"/>
  <c r="E120" i="9"/>
  <c r="E120" i="10" s="1"/>
  <c r="E121" i="9"/>
  <c r="E121" i="10" s="1"/>
  <c r="E122" i="9"/>
  <c r="E122" i="10" s="1"/>
  <c r="E123" i="9"/>
  <c r="E123" i="10" s="1"/>
  <c r="E124" i="9"/>
  <c r="E124" i="10" s="1"/>
  <c r="E125" i="9"/>
  <c r="E125" i="10" s="1"/>
  <c r="E126" i="9"/>
  <c r="E126" i="10" s="1"/>
  <c r="E127" i="9"/>
  <c r="E127" i="10" s="1"/>
  <c r="E128" i="9"/>
  <c r="E128" i="10" s="1"/>
  <c r="E129" i="9"/>
  <c r="E129" i="10" s="1"/>
  <c r="E130" i="9"/>
  <c r="E130" i="10" s="1"/>
  <c r="E131" i="9"/>
  <c r="E131" i="10" s="1"/>
  <c r="E132" i="9"/>
  <c r="E132" i="10" s="1"/>
  <c r="E133" i="9"/>
  <c r="E133" i="10" s="1"/>
  <c r="E134" i="9"/>
  <c r="E134" i="10" s="1"/>
  <c r="E135" i="9"/>
  <c r="E135" i="10" s="1"/>
  <c r="E136" i="9"/>
  <c r="E136" i="10" s="1"/>
  <c r="E137" i="9"/>
  <c r="E137" i="10" s="1"/>
  <c r="E138" i="9"/>
  <c r="E138" i="10" s="1"/>
  <c r="E139" i="9"/>
  <c r="E139" i="10" s="1"/>
  <c r="E140" i="9"/>
  <c r="E140" i="10" s="1"/>
  <c r="E141" i="9"/>
  <c r="E141" i="10" s="1"/>
  <c r="E142" i="9"/>
  <c r="E142" i="10" s="1"/>
  <c r="E143" i="9"/>
  <c r="E143" i="10" s="1"/>
  <c r="E144" i="9"/>
  <c r="E144" i="10" s="1"/>
  <c r="E145" i="9"/>
  <c r="E145" i="10" s="1"/>
  <c r="E146" i="9"/>
  <c r="E146" i="10" s="1"/>
  <c r="E147" i="9"/>
  <c r="E147" i="10" s="1"/>
  <c r="E148" i="9"/>
  <c r="E148" i="10" s="1"/>
  <c r="E149" i="9"/>
  <c r="E149" i="10" s="1"/>
  <c r="E150" i="9"/>
  <c r="E150" i="10" s="1"/>
  <c r="E151" i="9"/>
  <c r="E151" i="10" s="1"/>
  <c r="E152" i="9"/>
  <c r="E152" i="10" s="1"/>
  <c r="E153" i="9"/>
  <c r="E153" i="10" s="1"/>
  <c r="E154" i="9"/>
  <c r="E154" i="10" s="1"/>
  <c r="E155" i="9"/>
  <c r="E155" i="10" s="1"/>
  <c r="E156" i="9"/>
  <c r="E156" i="10" s="1"/>
  <c r="E157" i="9"/>
  <c r="E157" i="10" s="1"/>
  <c r="E158" i="9"/>
  <c r="E158" i="10" s="1"/>
  <c r="E159" i="9"/>
  <c r="E159" i="10" s="1"/>
  <c r="E160" i="9"/>
  <c r="E160" i="10" s="1"/>
  <c r="E161" i="9"/>
  <c r="E161" i="10" s="1"/>
  <c r="E162" i="9"/>
  <c r="E162" i="10" s="1"/>
  <c r="E163" i="9"/>
  <c r="E163" i="10" s="1"/>
  <c r="E164" i="9"/>
  <c r="E164" i="10" s="1"/>
  <c r="E165" i="9"/>
  <c r="E165" i="10" s="1"/>
  <c r="E166" i="9"/>
  <c r="E166" i="10" s="1"/>
  <c r="E167" i="9"/>
  <c r="E167" i="10" s="1"/>
  <c r="E168" i="9"/>
  <c r="E168" i="10" s="1"/>
  <c r="E169" i="9"/>
  <c r="E169" i="10" s="1"/>
  <c r="E170" i="9"/>
  <c r="E170" i="10" s="1"/>
  <c r="E171" i="9"/>
  <c r="E171" i="10" s="1"/>
  <c r="E172" i="9"/>
  <c r="E172" i="10" s="1"/>
  <c r="E173" i="9"/>
  <c r="E173" i="10" s="1"/>
  <c r="E174" i="9"/>
  <c r="E174" i="10" s="1"/>
  <c r="E175" i="9"/>
  <c r="E175" i="10" s="1"/>
  <c r="E176" i="9"/>
  <c r="E176" i="10" s="1"/>
  <c r="E177" i="9"/>
  <c r="E177" i="10" s="1"/>
  <c r="E178" i="9"/>
  <c r="E178" i="10" s="1"/>
  <c r="E179" i="9"/>
  <c r="E179" i="10" s="1"/>
  <c r="E180" i="9"/>
  <c r="E180" i="10" s="1"/>
  <c r="E181" i="9"/>
  <c r="E181" i="10" s="1"/>
  <c r="E182" i="9"/>
  <c r="E182" i="10" s="1"/>
  <c r="E183" i="9"/>
  <c r="E183" i="10" s="1"/>
  <c r="E184" i="9"/>
  <c r="E184" i="10" s="1"/>
  <c r="E185" i="9"/>
  <c r="E185" i="10" s="1"/>
  <c r="E186" i="9"/>
  <c r="E186" i="10" s="1"/>
  <c r="E187" i="9"/>
  <c r="E187" i="10" s="1"/>
  <c r="E188" i="9"/>
  <c r="E188" i="10" s="1"/>
  <c r="E189" i="9"/>
  <c r="E189" i="10" s="1"/>
  <c r="E190" i="9"/>
  <c r="E190" i="10" s="1"/>
  <c r="E191" i="9"/>
  <c r="E191" i="10" s="1"/>
  <c r="E192" i="9"/>
  <c r="E192" i="10" s="1"/>
  <c r="E193" i="9"/>
  <c r="E193" i="10" s="1"/>
  <c r="E194" i="9"/>
  <c r="E194" i="10" s="1"/>
  <c r="E195" i="9"/>
  <c r="E195" i="10" s="1"/>
  <c r="E196" i="9"/>
  <c r="E196" i="10" s="1"/>
  <c r="E197" i="9"/>
  <c r="E197" i="10" s="1"/>
  <c r="E198" i="9"/>
  <c r="E198" i="10" s="1"/>
  <c r="E199" i="9"/>
  <c r="E199" i="10" s="1"/>
  <c r="E200" i="9"/>
  <c r="E200" i="10" s="1"/>
  <c r="E201" i="9"/>
  <c r="E201" i="10" s="1"/>
  <c r="E202" i="9"/>
  <c r="E202" i="10" s="1"/>
  <c r="E203" i="9"/>
  <c r="E203" i="10" s="1"/>
  <c r="E204" i="9"/>
  <c r="E204" i="10" s="1"/>
  <c r="E205" i="9"/>
  <c r="E205" i="10" s="1"/>
  <c r="E206" i="9"/>
  <c r="E206" i="10" s="1"/>
  <c r="E207" i="9"/>
  <c r="E207" i="10" s="1"/>
  <c r="E208" i="9"/>
  <c r="E208" i="10" s="1"/>
  <c r="E209" i="9"/>
  <c r="E209" i="10" s="1"/>
  <c r="E210" i="9"/>
  <c r="E210" i="10" s="1"/>
  <c r="E211" i="9"/>
  <c r="E211" i="10" s="1"/>
  <c r="E212" i="9"/>
  <c r="E212" i="10" s="1"/>
  <c r="E213" i="9"/>
  <c r="E213" i="10" s="1"/>
  <c r="E214" i="9"/>
  <c r="E214" i="10" s="1"/>
  <c r="E215" i="9"/>
  <c r="E215" i="10" s="1"/>
  <c r="E216" i="9"/>
  <c r="E216" i="10" s="1"/>
  <c r="E217" i="9"/>
  <c r="E217" i="10" s="1"/>
  <c r="E218" i="9"/>
  <c r="E218" i="10" s="1"/>
  <c r="E219" i="9"/>
  <c r="E219" i="10" s="1"/>
  <c r="E220" i="9"/>
  <c r="E220" i="10" s="1"/>
  <c r="E221" i="9"/>
  <c r="E221" i="10" s="1"/>
  <c r="E222" i="9"/>
  <c r="E222" i="10" s="1"/>
  <c r="E223" i="9"/>
  <c r="E223" i="10" s="1"/>
  <c r="E224" i="9"/>
  <c r="E224" i="10" s="1"/>
  <c r="E225" i="9"/>
  <c r="E225" i="10" s="1"/>
  <c r="E226" i="9"/>
  <c r="E226" i="10" s="1"/>
  <c r="E227" i="9"/>
  <c r="E227" i="10" s="1"/>
  <c r="E228" i="9"/>
  <c r="E228" i="10" s="1"/>
  <c r="E229" i="9"/>
  <c r="E229" i="10" s="1"/>
  <c r="E230" i="9"/>
  <c r="E230" i="10" s="1"/>
  <c r="E231" i="9"/>
  <c r="E231" i="10" s="1"/>
  <c r="E232" i="9"/>
  <c r="E232" i="10" s="1"/>
  <c r="E233" i="9"/>
  <c r="E233" i="10" s="1"/>
  <c r="E234" i="9"/>
  <c r="E234" i="10" s="1"/>
  <c r="E235" i="9"/>
  <c r="E235" i="10" s="1"/>
  <c r="E236" i="9"/>
  <c r="E236" i="10" s="1"/>
  <c r="E237" i="9"/>
  <c r="E237" i="10" s="1"/>
  <c r="E238" i="9"/>
  <c r="E238" i="10" s="1"/>
  <c r="E239" i="9"/>
  <c r="E239" i="10" s="1"/>
  <c r="E240" i="9"/>
  <c r="E240" i="10" s="1"/>
  <c r="E241" i="9"/>
  <c r="E241" i="10" s="1"/>
  <c r="E242" i="9"/>
  <c r="E242" i="10" s="1"/>
  <c r="E243" i="9"/>
  <c r="E243" i="10" s="1"/>
  <c r="E244" i="9"/>
  <c r="E244" i="10" s="1"/>
  <c r="E245" i="9"/>
  <c r="E245" i="10" s="1"/>
  <c r="E246" i="9"/>
  <c r="E246" i="10" s="1"/>
  <c r="E247" i="9"/>
  <c r="E247" i="10" s="1"/>
  <c r="E248" i="9"/>
  <c r="E248" i="10" s="1"/>
  <c r="E249" i="9"/>
  <c r="E249" i="10" s="1"/>
  <c r="E250" i="9"/>
  <c r="E250" i="10" s="1"/>
  <c r="E251" i="9"/>
  <c r="E251" i="10" s="1"/>
  <c r="E252" i="9"/>
  <c r="E252" i="10" s="1"/>
  <c r="E253" i="9"/>
  <c r="E253" i="10" s="1"/>
  <c r="E254" i="9"/>
  <c r="E254" i="10" s="1"/>
  <c r="E255" i="9"/>
  <c r="E255" i="10" s="1"/>
  <c r="E256" i="9"/>
  <c r="E256" i="10" s="1"/>
  <c r="E257" i="9"/>
  <c r="E257" i="10" s="1"/>
  <c r="E258" i="9"/>
  <c r="E258" i="10" s="1"/>
  <c r="E259" i="9"/>
  <c r="E259" i="10" s="1"/>
  <c r="E260" i="9"/>
  <c r="E260" i="10" s="1"/>
  <c r="E261" i="9"/>
  <c r="E261" i="10" s="1"/>
  <c r="E262" i="9"/>
  <c r="E262" i="10" s="1"/>
  <c r="E263" i="9"/>
  <c r="E263" i="10" s="1"/>
  <c r="E264" i="9"/>
  <c r="E264" i="10" s="1"/>
  <c r="E265" i="9"/>
  <c r="E265" i="10" s="1"/>
  <c r="E266" i="9"/>
  <c r="E266" i="10" s="1"/>
  <c r="E267" i="9"/>
  <c r="E267" i="10" s="1"/>
  <c r="E268" i="9"/>
  <c r="E268" i="10" s="1"/>
  <c r="E269" i="9"/>
  <c r="E269" i="10" s="1"/>
  <c r="E270" i="9"/>
  <c r="E270" i="10" s="1"/>
  <c r="E271" i="9"/>
  <c r="E271" i="10" s="1"/>
  <c r="E272" i="9"/>
  <c r="E272" i="10" s="1"/>
  <c r="E273" i="9"/>
  <c r="E273" i="10" s="1"/>
  <c r="E274" i="9"/>
  <c r="E274" i="10" s="1"/>
  <c r="E275" i="9"/>
  <c r="E275" i="10" s="1"/>
  <c r="E276" i="9"/>
  <c r="E276" i="10" s="1"/>
  <c r="E277" i="9"/>
  <c r="E277" i="10" s="1"/>
  <c r="E278" i="9"/>
  <c r="E278" i="10" s="1"/>
  <c r="E279" i="9"/>
  <c r="E279" i="10" s="1"/>
  <c r="E280" i="9"/>
  <c r="E280" i="10" s="1"/>
  <c r="E281" i="9"/>
  <c r="E281" i="10" s="1"/>
  <c r="E282" i="9"/>
  <c r="E282" i="10" s="1"/>
  <c r="E283" i="9"/>
  <c r="E283" i="10" s="1"/>
  <c r="E284" i="9"/>
  <c r="E284" i="10" s="1"/>
  <c r="E285" i="9"/>
  <c r="E285" i="10" s="1"/>
  <c r="E286" i="9"/>
  <c r="E286" i="10" s="1"/>
  <c r="E287" i="9"/>
  <c r="E287" i="10" s="1"/>
  <c r="E288" i="9"/>
  <c r="E288" i="10" s="1"/>
  <c r="E289" i="9"/>
  <c r="E289" i="10" s="1"/>
  <c r="E290" i="9"/>
  <c r="E290" i="10" s="1"/>
  <c r="E291" i="9"/>
  <c r="E291" i="10" s="1"/>
  <c r="E292" i="9"/>
  <c r="E292" i="10" s="1"/>
  <c r="E293" i="9"/>
  <c r="E293" i="10" s="1"/>
  <c r="E294" i="9"/>
  <c r="E294" i="10" s="1"/>
  <c r="E295" i="9"/>
  <c r="E295" i="10" s="1"/>
  <c r="E296" i="9"/>
  <c r="E296" i="10" s="1"/>
  <c r="E297" i="9"/>
  <c r="E297" i="10" s="1"/>
  <c r="E298" i="9"/>
  <c r="E298" i="10" s="1"/>
  <c r="E299" i="9"/>
  <c r="E299" i="10" s="1"/>
  <c r="E300" i="9"/>
  <c r="E300" i="10" s="1"/>
  <c r="E301" i="9"/>
  <c r="E301" i="10" s="1"/>
  <c r="E302" i="9"/>
  <c r="E302" i="10" s="1"/>
  <c r="E303" i="9"/>
  <c r="E303" i="10" s="1"/>
  <c r="E304" i="9"/>
  <c r="E304" i="10" s="1"/>
  <c r="E305" i="9"/>
  <c r="E305" i="10" s="1"/>
  <c r="E306" i="9"/>
  <c r="E306" i="10" s="1"/>
  <c r="E307" i="9"/>
  <c r="E307" i="10" s="1"/>
  <c r="E308" i="9"/>
  <c r="E308" i="10" s="1"/>
  <c r="E309" i="9"/>
  <c r="E309" i="10" s="1"/>
  <c r="E310" i="9"/>
  <c r="E310" i="10" s="1"/>
  <c r="E311" i="9"/>
  <c r="E311" i="10" s="1"/>
  <c r="E312" i="9"/>
  <c r="E312" i="10" s="1"/>
  <c r="E313" i="9"/>
  <c r="E313" i="10" s="1"/>
  <c r="E314" i="9"/>
  <c r="E314" i="10" s="1"/>
  <c r="E315" i="9"/>
  <c r="E315" i="10" s="1"/>
  <c r="E316" i="9"/>
  <c r="E316" i="10" s="1"/>
  <c r="E317" i="9"/>
  <c r="E317" i="10" s="1"/>
  <c r="E318" i="9"/>
  <c r="E318" i="10" s="1"/>
  <c r="E319" i="9"/>
  <c r="E319" i="10" s="1"/>
  <c r="E320" i="9"/>
  <c r="E320" i="10" s="1"/>
  <c r="E321" i="9"/>
  <c r="E321" i="10" s="1"/>
  <c r="E322" i="9"/>
  <c r="E322" i="10" s="1"/>
  <c r="E323" i="9"/>
  <c r="E323" i="10" s="1"/>
  <c r="E324" i="9"/>
  <c r="E324" i="10" s="1"/>
  <c r="E325" i="9"/>
  <c r="E325" i="10" s="1"/>
  <c r="E326" i="9"/>
  <c r="E326" i="10" s="1"/>
  <c r="E327" i="9"/>
  <c r="E327" i="10" s="1"/>
  <c r="E328" i="9"/>
  <c r="E328" i="10" s="1"/>
  <c r="E329" i="9"/>
  <c r="E329" i="10" s="1"/>
  <c r="E330" i="9"/>
  <c r="E330" i="10" s="1"/>
  <c r="E331" i="9"/>
  <c r="E331" i="10" s="1"/>
  <c r="E332" i="9"/>
  <c r="E332" i="10" s="1"/>
  <c r="E333" i="9"/>
  <c r="E333" i="10" s="1"/>
  <c r="E334" i="9"/>
  <c r="E334" i="10" s="1"/>
  <c r="E335" i="9"/>
  <c r="E335" i="10" s="1"/>
  <c r="E336" i="9"/>
  <c r="E336" i="10" s="1"/>
  <c r="E337" i="9"/>
  <c r="E337" i="10" s="1"/>
  <c r="E338" i="9"/>
  <c r="E338" i="10" s="1"/>
  <c r="E339" i="9"/>
  <c r="E339" i="10" s="1"/>
  <c r="E340" i="9"/>
  <c r="E340" i="10" s="1"/>
  <c r="E341" i="9"/>
  <c r="E341" i="10" s="1"/>
  <c r="E342" i="9"/>
  <c r="E342" i="10" s="1"/>
  <c r="E343" i="9"/>
  <c r="E343" i="10" s="1"/>
  <c r="E344" i="9"/>
  <c r="E344" i="10" s="1"/>
  <c r="E345" i="9"/>
  <c r="E345" i="10" s="1"/>
  <c r="E346" i="9"/>
  <c r="E346" i="10" s="1"/>
  <c r="E347" i="9"/>
  <c r="E347" i="10" s="1"/>
  <c r="E348" i="9"/>
  <c r="E348" i="10" s="1"/>
  <c r="E349" i="9"/>
  <c r="E349" i="10" s="1"/>
  <c r="E350" i="9"/>
  <c r="E350" i="10" s="1"/>
  <c r="E351" i="9"/>
  <c r="E351" i="10" s="1"/>
  <c r="E352" i="9"/>
  <c r="E352" i="10" s="1"/>
  <c r="E353" i="9"/>
  <c r="E353" i="10" s="1"/>
  <c r="E354" i="9"/>
  <c r="E354" i="10" s="1"/>
  <c r="E355" i="9"/>
  <c r="E355" i="10" s="1"/>
  <c r="E356" i="9"/>
  <c r="E356" i="10" s="1"/>
  <c r="E357" i="9"/>
  <c r="E357" i="10" s="1"/>
  <c r="E358" i="9"/>
  <c r="E358" i="10" s="1"/>
  <c r="E359" i="9"/>
  <c r="E359" i="10" s="1"/>
  <c r="E360" i="9"/>
  <c r="E360" i="10" s="1"/>
  <c r="E361" i="9"/>
  <c r="E361" i="10" s="1"/>
  <c r="E362" i="9"/>
  <c r="E362" i="10" s="1"/>
  <c r="E363" i="9"/>
  <c r="E363" i="10" s="1"/>
  <c r="E364" i="9"/>
  <c r="E364" i="10" s="1"/>
  <c r="E365" i="9"/>
  <c r="E5" i="9"/>
  <c r="E5" i="10" s="1"/>
  <c r="D5" i="9"/>
  <c r="F5" i="9" s="1"/>
  <c r="C5" i="9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B365" i="9"/>
  <c r="D4" i="11"/>
  <c r="S5" i="10"/>
  <c r="R5" i="10"/>
  <c r="X5" i="10"/>
  <c r="AA5" i="10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C6" i="9" l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D5" i="10"/>
  <c r="L5" i="9"/>
  <c r="K5" i="9" s="1"/>
  <c r="G5" i="9"/>
  <c r="T5" i="10"/>
  <c r="N5" i="10" l="1"/>
  <c r="M5" i="10" s="1"/>
  <c r="F5" i="10"/>
  <c r="K5" i="10" s="1"/>
  <c r="AC5" i="10" s="1"/>
  <c r="U5" i="10"/>
  <c r="V5" i="10" s="1"/>
  <c r="H5" i="10" s="1"/>
  <c r="G5" i="10" l="1"/>
  <c r="I5" i="10" s="1"/>
  <c r="J5" i="10" s="1"/>
  <c r="W5" i="10"/>
  <c r="Y5" i="10" s="1"/>
  <c r="Z5" i="10" s="1"/>
  <c r="H5" i="9"/>
  <c r="I5" i="9"/>
  <c r="L5" i="10" l="1"/>
  <c r="D6" i="10" s="1"/>
  <c r="F6" i="10" s="1"/>
  <c r="Q6" i="10"/>
  <c r="J5" i="9"/>
  <c r="D6" i="9" s="1"/>
  <c r="F6" i="9" s="1"/>
  <c r="G6" i="10" l="1"/>
  <c r="N6" i="10"/>
  <c r="M6" i="10" s="1"/>
  <c r="S6" i="10"/>
  <c r="R6" i="10"/>
  <c r="X6" i="10"/>
  <c r="AA6" i="10" s="1"/>
  <c r="L6" i="9"/>
  <c r="K6" i="9" s="1"/>
  <c r="I6" i="9"/>
  <c r="K6" i="10"/>
  <c r="T6" i="10" l="1"/>
  <c r="U6" i="10" s="1"/>
  <c r="V6" i="10" s="1"/>
  <c r="AC6" i="10"/>
  <c r="G6" i="9"/>
  <c r="J6" i="9" l="1"/>
  <c r="D7" i="9" s="1"/>
  <c r="H6" i="9"/>
  <c r="H6" i="10"/>
  <c r="W6" i="10"/>
  <c r="F7" i="9" l="1"/>
  <c r="I7" i="9" s="1"/>
  <c r="L7" i="9"/>
  <c r="K7" i="9" s="1"/>
  <c r="L6" i="10"/>
  <c r="D7" i="10" s="1"/>
  <c r="I6" i="10"/>
  <c r="J6" i="10" s="1"/>
  <c r="Y6" i="10"/>
  <c r="N7" i="10" l="1"/>
  <c r="M7" i="10" s="1"/>
  <c r="F7" i="10"/>
  <c r="K7" i="10" s="1"/>
  <c r="G7" i="9"/>
  <c r="J7" i="9" s="1"/>
  <c r="Q7" i="10"/>
  <c r="X7" i="10" s="1"/>
  <c r="AA7" i="10" s="1"/>
  <c r="Z6" i="10"/>
  <c r="R7" i="10" l="1"/>
  <c r="S7" i="10"/>
  <c r="G7" i="10"/>
  <c r="D8" i="9"/>
  <c r="F8" i="9" s="1"/>
  <c r="H7" i="9"/>
  <c r="AC7" i="10"/>
  <c r="T7" i="10" l="1"/>
  <c r="U7" i="10" s="1"/>
  <c r="V7" i="10" s="1"/>
  <c r="H7" i="10" s="1"/>
  <c r="I7" i="10" s="1"/>
  <c r="J7" i="10" s="1"/>
  <c r="I8" i="9"/>
  <c r="L8" i="9"/>
  <c r="K8" i="9" s="1"/>
  <c r="W7" i="10" l="1"/>
  <c r="Y7" i="10" s="1"/>
  <c r="Q8" i="10" s="1"/>
  <c r="L7" i="10"/>
  <c r="D8" i="10" s="1"/>
  <c r="G8" i="9"/>
  <c r="F8" i="10" l="1"/>
  <c r="K8" i="10" s="1"/>
  <c r="N8" i="10"/>
  <c r="M8" i="10" s="1"/>
  <c r="X8" i="10"/>
  <c r="AA8" i="10" s="1"/>
  <c r="R8" i="10"/>
  <c r="Z7" i="10"/>
  <c r="S8" i="10"/>
  <c r="J8" i="9"/>
  <c r="D9" i="9" s="1"/>
  <c r="F9" i="9" s="1"/>
  <c r="H8" i="9"/>
  <c r="G8" i="10" l="1"/>
  <c r="AC8" i="10"/>
  <c r="T8" i="10"/>
  <c r="U8" i="10" s="1"/>
  <c r="V8" i="10" s="1"/>
  <c r="H8" i="10" s="1"/>
  <c r="I9" i="9"/>
  <c r="L9" i="9"/>
  <c r="K9" i="9" s="1"/>
  <c r="L8" i="10" l="1"/>
  <c r="D9" i="10" s="1"/>
  <c r="F9" i="10" s="1"/>
  <c r="G9" i="10" s="1"/>
  <c r="G9" i="9"/>
  <c r="J9" i="9" s="1"/>
  <c r="D10" i="9" s="1"/>
  <c r="F10" i="9" s="1"/>
  <c r="W8" i="10"/>
  <c r="Y8" i="10" s="1"/>
  <c r="I8" i="10"/>
  <c r="J8" i="10" s="1"/>
  <c r="K9" i="10" l="1"/>
  <c r="N9" i="10"/>
  <c r="M9" i="10" s="1"/>
  <c r="H9" i="9"/>
  <c r="Z8" i="10"/>
  <c r="Q9" i="10"/>
  <c r="L10" i="9"/>
  <c r="K10" i="9" s="1"/>
  <c r="I10" i="9"/>
  <c r="R9" i="10" l="1"/>
  <c r="S9" i="10"/>
  <c r="X9" i="10"/>
  <c r="AA9" i="10" s="1"/>
  <c r="AC9" i="10" s="1"/>
  <c r="G10" i="9"/>
  <c r="T9" i="10" l="1"/>
  <c r="U9" i="10" s="1"/>
  <c r="V9" i="10" s="1"/>
  <c r="H9" i="10" s="1"/>
  <c r="L9" i="10" s="1"/>
  <c r="D10" i="10" s="1"/>
  <c r="J10" i="9"/>
  <c r="D11" i="9" s="1"/>
  <c r="F11" i="9" s="1"/>
  <c r="H10" i="9"/>
  <c r="F10" i="10" l="1"/>
  <c r="K10" i="10" s="1"/>
  <c r="I9" i="10"/>
  <c r="J9" i="10" s="1"/>
  <c r="W9" i="10"/>
  <c r="Y9" i="10" s="1"/>
  <c r="N10" i="10"/>
  <c r="M10" i="10" s="1"/>
  <c r="L11" i="9"/>
  <c r="K11" i="9" s="1"/>
  <c r="I11" i="9"/>
  <c r="G10" i="10" l="1"/>
  <c r="Z9" i="10"/>
  <c r="Q10" i="10"/>
  <c r="G11" i="9"/>
  <c r="J11" i="9" s="1"/>
  <c r="D12" i="9" s="1"/>
  <c r="L12" i="9" l="1"/>
  <c r="K12" i="9" s="1"/>
  <c r="F12" i="9"/>
  <c r="I12" i="9" s="1"/>
  <c r="H11" i="9"/>
  <c r="X10" i="10"/>
  <c r="AA10" i="10" s="1"/>
  <c r="AC10" i="10" s="1"/>
  <c r="S10" i="10"/>
  <c r="R10" i="10"/>
  <c r="T10" i="10" l="1"/>
  <c r="U10" i="10" s="1"/>
  <c r="V10" i="10" s="1"/>
  <c r="H10" i="10" s="1"/>
  <c r="L10" i="10" s="1"/>
  <c r="D11" i="10" s="1"/>
  <c r="G12" i="9"/>
  <c r="J12" i="9" s="1"/>
  <c r="D13" i="9" s="1"/>
  <c r="F13" i="9" s="1"/>
  <c r="I10" i="10" l="1"/>
  <c r="J10" i="10" s="1"/>
  <c r="F11" i="10"/>
  <c r="K11" i="10" s="1"/>
  <c r="W10" i="10"/>
  <c r="Y10" i="10" s="1"/>
  <c r="Z10" i="10" s="1"/>
  <c r="H12" i="9"/>
  <c r="L13" i="9"/>
  <c r="K13" i="9" s="1"/>
  <c r="N11" i="10"/>
  <c r="M11" i="10" s="1"/>
  <c r="Q11" i="10" l="1"/>
  <c r="I13" i="9"/>
  <c r="G13" i="9"/>
  <c r="G11" i="10"/>
  <c r="X11" i="10" l="1"/>
  <c r="AA11" i="10" s="1"/>
  <c r="AC11" i="10" s="1"/>
  <c r="S11" i="10"/>
  <c r="R11" i="10"/>
  <c r="J13" i="9"/>
  <c r="D14" i="9" s="1"/>
  <c r="F14" i="9" s="1"/>
  <c r="H13" i="9"/>
  <c r="T11" i="10" l="1"/>
  <c r="U11" i="10" s="1"/>
  <c r="V11" i="10" s="1"/>
  <c r="H11" i="10" s="1"/>
  <c r="L11" i="10" s="1"/>
  <c r="D12" i="10" s="1"/>
  <c r="L14" i="9"/>
  <c r="K14" i="9" s="1"/>
  <c r="I14" i="9"/>
  <c r="I11" i="10" l="1"/>
  <c r="J11" i="10" s="1"/>
  <c r="W11" i="10"/>
  <c r="Y11" i="10" s="1"/>
  <c r="Z11" i="10" s="1"/>
  <c r="F12" i="10"/>
  <c r="K12" i="10" s="1"/>
  <c r="G14" i="9"/>
  <c r="H14" i="9" s="1"/>
  <c r="N12" i="10"/>
  <c r="M12" i="10" s="1"/>
  <c r="Q12" i="10" l="1"/>
  <c r="J14" i="9"/>
  <c r="D15" i="9" s="1"/>
  <c r="G12" i="10"/>
  <c r="X12" i="10" l="1"/>
  <c r="AA12" i="10" s="1"/>
  <c r="AC12" i="10" s="1"/>
  <c r="S12" i="10"/>
  <c r="R12" i="10"/>
  <c r="L15" i="9"/>
  <c r="K15" i="9" s="1"/>
  <c r="F15" i="9"/>
  <c r="I15" i="9" s="1"/>
  <c r="T12" i="10" l="1"/>
  <c r="U12" i="10" s="1"/>
  <c r="V12" i="10" s="1"/>
  <c r="G15" i="9"/>
  <c r="H12" i="10" l="1"/>
  <c r="W12" i="10"/>
  <c r="Y12" i="10" s="1"/>
  <c r="H15" i="9"/>
  <c r="J15" i="9"/>
  <c r="D16" i="9" s="1"/>
  <c r="F16" i="9" s="1"/>
  <c r="Z12" i="10" l="1"/>
  <c r="Q13" i="10"/>
  <c r="I12" i="10"/>
  <c r="J12" i="10" s="1"/>
  <c r="L12" i="10"/>
  <c r="D13" i="10" s="1"/>
  <c r="L16" i="9"/>
  <c r="K16" i="9" s="1"/>
  <c r="I16" i="9"/>
  <c r="G16" i="9"/>
  <c r="J16" i="9" s="1"/>
  <c r="D17" i="9" s="1"/>
  <c r="F17" i="9" s="1"/>
  <c r="F13" i="10" l="1"/>
  <c r="N13" i="10"/>
  <c r="M13" i="10" s="1"/>
  <c r="S13" i="10"/>
  <c r="X13" i="10"/>
  <c r="AA13" i="10" s="1"/>
  <c r="R13" i="10"/>
  <c r="H16" i="9"/>
  <c r="I17" i="9"/>
  <c r="L17" i="9"/>
  <c r="K17" i="9" s="1"/>
  <c r="T13" i="10" l="1"/>
  <c r="U13" i="10" s="1"/>
  <c r="V13" i="10" s="1"/>
  <c r="G13" i="10"/>
  <c r="K13" i="10"/>
  <c r="AC13" i="10" s="1"/>
  <c r="G17" i="9"/>
  <c r="H13" i="10" l="1"/>
  <c r="W13" i="10"/>
  <c r="Y13" i="10" s="1"/>
  <c r="J17" i="9"/>
  <c r="D18" i="9" s="1"/>
  <c r="F18" i="9" s="1"/>
  <c r="H17" i="9"/>
  <c r="L13" i="10" l="1"/>
  <c r="D14" i="10" s="1"/>
  <c r="I13" i="10"/>
  <c r="J13" i="10" s="1"/>
  <c r="Z13" i="10"/>
  <c r="Q14" i="10"/>
  <c r="I18" i="9"/>
  <c r="L18" i="9"/>
  <c r="K18" i="9" s="1"/>
  <c r="F14" i="10" l="1"/>
  <c r="N14" i="10"/>
  <c r="M14" i="10" s="1"/>
  <c r="X14" i="10"/>
  <c r="AA14" i="10" s="1"/>
  <c r="S14" i="10"/>
  <c r="R14" i="10"/>
  <c r="G18" i="9"/>
  <c r="T14" i="10" l="1"/>
  <c r="U14" i="10" s="1"/>
  <c r="V14" i="10" s="1"/>
  <c r="H14" i="10" s="1"/>
  <c r="G14" i="10"/>
  <c r="K14" i="10"/>
  <c r="AC14" i="10" s="1"/>
  <c r="J18" i="9"/>
  <c r="D19" i="9" s="1"/>
  <c r="F19" i="9" s="1"/>
  <c r="H18" i="9"/>
  <c r="W14" i="10" l="1"/>
  <c r="Y14" i="10" s="1"/>
  <c r="L14" i="10"/>
  <c r="D15" i="10" s="1"/>
  <c r="F15" i="10" s="1"/>
  <c r="G15" i="10" s="1"/>
  <c r="I14" i="10"/>
  <c r="J14" i="10" s="1"/>
  <c r="I19" i="9"/>
  <c r="L19" i="9"/>
  <c r="K19" i="9" s="1"/>
  <c r="N15" i="10" l="1"/>
  <c r="M15" i="10" s="1"/>
  <c r="K15" i="10"/>
  <c r="Z14" i="10"/>
  <c r="Q15" i="10"/>
  <c r="G19" i="9"/>
  <c r="R15" i="10" l="1"/>
  <c r="X15" i="10"/>
  <c r="AA15" i="10" s="1"/>
  <c r="AC15" i="10" s="1"/>
  <c r="S15" i="10"/>
  <c r="J19" i="9"/>
  <c r="D20" i="9" s="1"/>
  <c r="F20" i="9" s="1"/>
  <c r="H19" i="9"/>
  <c r="T15" i="10" l="1"/>
  <c r="U15" i="10" s="1"/>
  <c r="V15" i="10" s="1"/>
  <c r="I20" i="9"/>
  <c r="L20" i="9"/>
  <c r="K20" i="9" s="1"/>
  <c r="H15" i="10" l="1"/>
  <c r="W15" i="10"/>
  <c r="Y15" i="10" s="1"/>
  <c r="G20" i="9"/>
  <c r="Z15" i="10" l="1"/>
  <c r="Q16" i="10"/>
  <c r="L15" i="10"/>
  <c r="D16" i="10" s="1"/>
  <c r="I15" i="10"/>
  <c r="J15" i="10" s="1"/>
  <c r="J20" i="9"/>
  <c r="D21" i="9" s="1"/>
  <c r="F21" i="9" s="1"/>
  <c r="H20" i="9"/>
  <c r="N16" i="10" l="1"/>
  <c r="M16" i="10" s="1"/>
  <c r="F16" i="10"/>
  <c r="X16" i="10"/>
  <c r="AA16" i="10" s="1"/>
  <c r="R16" i="10"/>
  <c r="S16" i="10"/>
  <c r="L21" i="9"/>
  <c r="K21" i="9" s="1"/>
  <c r="I21" i="9"/>
  <c r="T16" i="10" l="1"/>
  <c r="U16" i="10" s="1"/>
  <c r="V16" i="10" s="1"/>
  <c r="G16" i="10"/>
  <c r="K16" i="10"/>
  <c r="AC16" i="10" s="1"/>
  <c r="G21" i="9"/>
  <c r="W16" i="10" l="1"/>
  <c r="Y16" i="10" s="1"/>
  <c r="H16" i="10"/>
  <c r="J21" i="9"/>
  <c r="D22" i="9" s="1"/>
  <c r="F22" i="9" s="1"/>
  <c r="H21" i="9"/>
  <c r="L16" i="10" l="1"/>
  <c r="D17" i="10" s="1"/>
  <c r="I16" i="10"/>
  <c r="J16" i="10" s="1"/>
  <c r="Z16" i="10"/>
  <c r="Q17" i="10"/>
  <c r="L22" i="9"/>
  <c r="K22" i="9" s="1"/>
  <c r="I22" i="9"/>
  <c r="X17" i="10" l="1"/>
  <c r="AA17" i="10" s="1"/>
  <c r="R17" i="10"/>
  <c r="S17" i="10"/>
  <c r="F17" i="10"/>
  <c r="N17" i="10"/>
  <c r="M17" i="10" s="1"/>
  <c r="G22" i="9"/>
  <c r="T17" i="10" l="1"/>
  <c r="U17" i="10" s="1"/>
  <c r="V17" i="10" s="1"/>
  <c r="H17" i="10" s="1"/>
  <c r="G17" i="10"/>
  <c r="K17" i="10"/>
  <c r="AC17" i="10" s="1"/>
  <c r="J22" i="9"/>
  <c r="D23" i="9" s="1"/>
  <c r="F23" i="9" s="1"/>
  <c r="H22" i="9"/>
  <c r="I17" i="10" l="1"/>
  <c r="J17" i="10" s="1"/>
  <c r="L17" i="10"/>
  <c r="D18" i="10" s="1"/>
  <c r="F18" i="10" s="1"/>
  <c r="G18" i="10" s="1"/>
  <c r="W17" i="10"/>
  <c r="Y17" i="10" s="1"/>
  <c r="L23" i="9"/>
  <c r="K23" i="9" s="1"/>
  <c r="I23" i="9"/>
  <c r="N18" i="10" l="1"/>
  <c r="M18" i="10" s="1"/>
  <c r="Z17" i="10"/>
  <c r="Q18" i="10"/>
  <c r="K18" i="10"/>
  <c r="G23" i="9"/>
  <c r="S18" i="10" l="1"/>
  <c r="X18" i="10"/>
  <c r="AA18" i="10" s="1"/>
  <c r="AC18" i="10" s="1"/>
  <c r="R18" i="10"/>
  <c r="J23" i="9"/>
  <c r="D24" i="9" s="1"/>
  <c r="F24" i="9" s="1"/>
  <c r="H23" i="9"/>
  <c r="T18" i="10" l="1"/>
  <c r="U18" i="10" s="1"/>
  <c r="V18" i="10" s="1"/>
  <c r="H18" i="10" s="1"/>
  <c r="L18" i="10" s="1"/>
  <c r="D19" i="10" s="1"/>
  <c r="L24" i="9"/>
  <c r="K24" i="9" s="1"/>
  <c r="I24" i="9"/>
  <c r="W18" i="10" l="1"/>
  <c r="Y18" i="10" s="1"/>
  <c r="Z18" i="10" s="1"/>
  <c r="I18" i="10"/>
  <c r="J18" i="10" s="1"/>
  <c r="F19" i="10"/>
  <c r="K19" i="10" s="1"/>
  <c r="N19" i="10"/>
  <c r="M19" i="10" s="1"/>
  <c r="G24" i="9"/>
  <c r="Q19" i="10" l="1"/>
  <c r="G19" i="10"/>
  <c r="J24" i="9"/>
  <c r="D25" i="9" s="1"/>
  <c r="F25" i="9" s="1"/>
  <c r="H24" i="9"/>
  <c r="R19" i="10" l="1"/>
  <c r="S19" i="10"/>
  <c r="X19" i="10"/>
  <c r="AA19" i="10" s="1"/>
  <c r="AC19" i="10" s="1"/>
  <c r="L25" i="9"/>
  <c r="K25" i="9" s="1"/>
  <c r="I25" i="9"/>
  <c r="T19" i="10" l="1"/>
  <c r="U19" i="10" s="1"/>
  <c r="V19" i="10" s="1"/>
  <c r="G25" i="9"/>
  <c r="H19" i="10" l="1"/>
  <c r="W19" i="10"/>
  <c r="Y19" i="10" s="1"/>
  <c r="J25" i="9"/>
  <c r="D26" i="9" s="1"/>
  <c r="F26" i="9" s="1"/>
  <c r="H25" i="9"/>
  <c r="Z19" i="10" l="1"/>
  <c r="Q20" i="10"/>
  <c r="I19" i="10"/>
  <c r="J19" i="10" s="1"/>
  <c r="L19" i="10"/>
  <c r="D20" i="10" s="1"/>
  <c r="L26" i="9"/>
  <c r="K26" i="9" s="1"/>
  <c r="I26" i="9"/>
  <c r="F20" i="10" l="1"/>
  <c r="N20" i="10"/>
  <c r="M20" i="10" s="1"/>
  <c r="X20" i="10"/>
  <c r="AA20" i="10" s="1"/>
  <c r="R20" i="10"/>
  <c r="S20" i="10"/>
  <c r="G26" i="9"/>
  <c r="T20" i="10" l="1"/>
  <c r="U20" i="10" s="1"/>
  <c r="V20" i="10" s="1"/>
  <c r="K20" i="10"/>
  <c r="AC20" i="10" s="1"/>
  <c r="G20" i="10"/>
  <c r="J26" i="9"/>
  <c r="D27" i="9" s="1"/>
  <c r="F27" i="9" s="1"/>
  <c r="H26" i="9"/>
  <c r="H20" i="10" l="1"/>
  <c r="W20" i="10"/>
  <c r="Y20" i="10" s="1"/>
  <c r="I27" i="9"/>
  <c r="L27" i="9"/>
  <c r="K27" i="9" s="1"/>
  <c r="Z20" i="10" l="1"/>
  <c r="Q21" i="10"/>
  <c r="L20" i="10"/>
  <c r="D21" i="10" s="1"/>
  <c r="I20" i="10"/>
  <c r="J20" i="10" s="1"/>
  <c r="G27" i="9"/>
  <c r="R21" i="10" l="1"/>
  <c r="S21" i="10"/>
  <c r="X21" i="10"/>
  <c r="AA21" i="10" s="1"/>
  <c r="F21" i="10"/>
  <c r="N21" i="10"/>
  <c r="M21" i="10" s="1"/>
  <c r="J27" i="9"/>
  <c r="D28" i="9" s="1"/>
  <c r="F28" i="9" s="1"/>
  <c r="H27" i="9"/>
  <c r="G21" i="10" l="1"/>
  <c r="K21" i="10"/>
  <c r="AC21" i="10" s="1"/>
  <c r="T21" i="10"/>
  <c r="U21" i="10" s="1"/>
  <c r="V21" i="10" s="1"/>
  <c r="L28" i="9"/>
  <c r="K28" i="9" s="1"/>
  <c r="I28" i="9"/>
  <c r="H21" i="10" l="1"/>
  <c r="W21" i="10"/>
  <c r="Y21" i="10" s="1"/>
  <c r="G28" i="9"/>
  <c r="Z21" i="10" l="1"/>
  <c r="Q22" i="10"/>
  <c r="L21" i="10"/>
  <c r="D22" i="10" s="1"/>
  <c r="I21" i="10"/>
  <c r="J21" i="10" s="1"/>
  <c r="J28" i="9"/>
  <c r="D29" i="9" s="1"/>
  <c r="F29" i="9" s="1"/>
  <c r="H28" i="9"/>
  <c r="F22" i="10" l="1"/>
  <c r="N22" i="10"/>
  <c r="M22" i="10" s="1"/>
  <c r="R22" i="10"/>
  <c r="S22" i="10"/>
  <c r="X22" i="10"/>
  <c r="AA22" i="10" s="1"/>
  <c r="L29" i="9"/>
  <c r="K29" i="9" s="1"/>
  <c r="T22" i="10" l="1"/>
  <c r="U22" i="10" s="1"/>
  <c r="V22" i="10" s="1"/>
  <c r="G22" i="10"/>
  <c r="K22" i="10"/>
  <c r="AC22" i="10" s="1"/>
  <c r="G29" i="9"/>
  <c r="H29" i="9" s="1"/>
  <c r="I29" i="9"/>
  <c r="W22" i="10" l="1"/>
  <c r="Y22" i="10" s="1"/>
  <c r="H22" i="10"/>
  <c r="J29" i="9"/>
  <c r="D30" i="9" s="1"/>
  <c r="F30" i="9" s="1"/>
  <c r="I22" i="10" l="1"/>
  <c r="J22" i="10" s="1"/>
  <c r="L22" i="10"/>
  <c r="D23" i="10" s="1"/>
  <c r="Z22" i="10"/>
  <c r="Q23" i="10"/>
  <c r="I30" i="9"/>
  <c r="L30" i="9"/>
  <c r="K30" i="9" s="1"/>
  <c r="R23" i="10" l="1"/>
  <c r="S23" i="10"/>
  <c r="X23" i="10"/>
  <c r="AA23" i="10" s="1"/>
  <c r="F23" i="10"/>
  <c r="N23" i="10"/>
  <c r="M23" i="10" s="1"/>
  <c r="G30" i="9"/>
  <c r="J30" i="9" s="1"/>
  <c r="D31" i="9" s="1"/>
  <c r="F31" i="9" s="1"/>
  <c r="K23" i="10" l="1"/>
  <c r="AC23" i="10" s="1"/>
  <c r="G23" i="10"/>
  <c r="T23" i="10"/>
  <c r="U23" i="10" s="1"/>
  <c r="V23" i="10" s="1"/>
  <c r="I31" i="9"/>
  <c r="L31" i="9"/>
  <c r="K31" i="9" s="1"/>
  <c r="H30" i="9"/>
  <c r="W23" i="10" l="1"/>
  <c r="Y23" i="10" s="1"/>
  <c r="H23" i="10"/>
  <c r="G31" i="9"/>
  <c r="L23" i="10" l="1"/>
  <c r="D24" i="10" s="1"/>
  <c r="I23" i="10"/>
  <c r="J23" i="10" s="1"/>
  <c r="Z23" i="10"/>
  <c r="Q24" i="10"/>
  <c r="J31" i="9"/>
  <c r="D32" i="9" s="1"/>
  <c r="F32" i="9" s="1"/>
  <c r="H31" i="9"/>
  <c r="R24" i="10" l="1"/>
  <c r="S24" i="10"/>
  <c r="X24" i="10"/>
  <c r="AA24" i="10" s="1"/>
  <c r="F24" i="10"/>
  <c r="N24" i="10"/>
  <c r="M24" i="10" s="1"/>
  <c r="I32" i="9"/>
  <c r="L32" i="9"/>
  <c r="K32" i="9" s="1"/>
  <c r="G24" i="10" l="1"/>
  <c r="K24" i="10"/>
  <c r="AC24" i="10" s="1"/>
  <c r="T24" i="10"/>
  <c r="U24" i="10" s="1"/>
  <c r="V24" i="10" s="1"/>
  <c r="G32" i="9"/>
  <c r="H24" i="10" l="1"/>
  <c r="W24" i="10"/>
  <c r="Y24" i="10" s="1"/>
  <c r="H32" i="9"/>
  <c r="J32" i="9"/>
  <c r="D33" i="9" s="1"/>
  <c r="F33" i="9" s="1"/>
  <c r="Z24" i="10" l="1"/>
  <c r="Q25" i="10"/>
  <c r="L24" i="10"/>
  <c r="D25" i="10" s="1"/>
  <c r="I24" i="10"/>
  <c r="J24" i="10" s="1"/>
  <c r="L33" i="9"/>
  <c r="K33" i="9" s="1"/>
  <c r="I33" i="9"/>
  <c r="N25" i="10" l="1"/>
  <c r="M25" i="10" s="1"/>
  <c r="F25" i="10"/>
  <c r="R25" i="10"/>
  <c r="S25" i="10"/>
  <c r="X25" i="10"/>
  <c r="AA25" i="10" s="1"/>
  <c r="G33" i="9"/>
  <c r="T25" i="10" l="1"/>
  <c r="U25" i="10" s="1"/>
  <c r="V25" i="10" s="1"/>
  <c r="K25" i="10"/>
  <c r="AC25" i="10" s="1"/>
  <c r="G25" i="10"/>
  <c r="J33" i="9"/>
  <c r="D34" i="9" s="1"/>
  <c r="F34" i="9" s="1"/>
  <c r="H33" i="9"/>
  <c r="W25" i="10" l="1"/>
  <c r="Y25" i="10" s="1"/>
  <c r="H25" i="10"/>
  <c r="I34" i="9"/>
  <c r="L34" i="9"/>
  <c r="K34" i="9" s="1"/>
  <c r="L25" i="10" l="1"/>
  <c r="D26" i="10" s="1"/>
  <c r="I25" i="10"/>
  <c r="J25" i="10" s="1"/>
  <c r="Z25" i="10"/>
  <c r="Q26" i="10"/>
  <c r="G34" i="9"/>
  <c r="H34" i="9" s="1"/>
  <c r="R26" i="10" l="1"/>
  <c r="X26" i="10"/>
  <c r="AA26" i="10" s="1"/>
  <c r="S26" i="10"/>
  <c r="F26" i="10"/>
  <c r="N26" i="10"/>
  <c r="M26" i="10" s="1"/>
  <c r="J34" i="9"/>
  <c r="D35" i="9" s="1"/>
  <c r="F35" i="9" s="1"/>
  <c r="G26" i="10" l="1"/>
  <c r="K26" i="10"/>
  <c r="AC26" i="10" s="1"/>
  <c r="T26" i="10"/>
  <c r="U26" i="10" s="1"/>
  <c r="V26" i="10" s="1"/>
  <c r="I35" i="9"/>
  <c r="L35" i="9"/>
  <c r="K35" i="9" s="1"/>
  <c r="H26" i="10" l="1"/>
  <c r="W26" i="10"/>
  <c r="Y26" i="10" s="1"/>
  <c r="G35" i="9"/>
  <c r="Z26" i="10" l="1"/>
  <c r="Q27" i="10"/>
  <c r="L26" i="10"/>
  <c r="D27" i="10" s="1"/>
  <c r="I26" i="10"/>
  <c r="J26" i="10" s="1"/>
  <c r="J35" i="9"/>
  <c r="D36" i="9" s="1"/>
  <c r="F36" i="9" s="1"/>
  <c r="H35" i="9"/>
  <c r="F27" i="10" l="1"/>
  <c r="N27" i="10"/>
  <c r="M27" i="10" s="1"/>
  <c r="R27" i="10"/>
  <c r="S27" i="10"/>
  <c r="X27" i="10"/>
  <c r="AA27" i="10" s="1"/>
  <c r="I36" i="9"/>
  <c r="L36" i="9"/>
  <c r="K36" i="9" s="1"/>
  <c r="T27" i="10" l="1"/>
  <c r="U27" i="10" s="1"/>
  <c r="V27" i="10" s="1"/>
  <c r="G27" i="10"/>
  <c r="K27" i="10"/>
  <c r="AC27" i="10" s="1"/>
  <c r="G36" i="9"/>
  <c r="W27" i="10" l="1"/>
  <c r="Y27" i="10" s="1"/>
  <c r="H27" i="10"/>
  <c r="J36" i="9"/>
  <c r="D37" i="9" s="1"/>
  <c r="F37" i="9" s="1"/>
  <c r="H36" i="9"/>
  <c r="L27" i="10" l="1"/>
  <c r="D28" i="10" s="1"/>
  <c r="I27" i="10"/>
  <c r="J27" i="10" s="1"/>
  <c r="Z27" i="10"/>
  <c r="Q28" i="10"/>
  <c r="L37" i="9"/>
  <c r="K37" i="9" s="1"/>
  <c r="I37" i="9"/>
  <c r="G37" i="9"/>
  <c r="R28" i="10" l="1"/>
  <c r="S28" i="10"/>
  <c r="X28" i="10"/>
  <c r="AA28" i="10" s="1"/>
  <c r="F28" i="10"/>
  <c r="N28" i="10"/>
  <c r="M28" i="10" s="1"/>
  <c r="J37" i="9"/>
  <c r="D38" i="9" s="1"/>
  <c r="F38" i="9" s="1"/>
  <c r="H37" i="9"/>
  <c r="K28" i="10" l="1"/>
  <c r="AC28" i="10" s="1"/>
  <c r="G28" i="10"/>
  <c r="T28" i="10"/>
  <c r="U28" i="10" s="1"/>
  <c r="V28" i="10" s="1"/>
  <c r="L38" i="9"/>
  <c r="K38" i="9" s="1"/>
  <c r="I38" i="9"/>
  <c r="H28" i="10" l="1"/>
  <c r="W28" i="10"/>
  <c r="Y28" i="10" s="1"/>
  <c r="G38" i="9"/>
  <c r="Z28" i="10" l="1"/>
  <c r="Q29" i="10"/>
  <c r="I28" i="10"/>
  <c r="J28" i="10" s="1"/>
  <c r="L28" i="10"/>
  <c r="D29" i="10" s="1"/>
  <c r="J38" i="9"/>
  <c r="D39" i="9" s="1"/>
  <c r="F39" i="9" s="1"/>
  <c r="H38" i="9"/>
  <c r="F29" i="10" l="1"/>
  <c r="N29" i="10"/>
  <c r="M29" i="10" s="1"/>
  <c r="R29" i="10"/>
  <c r="S29" i="10"/>
  <c r="X29" i="10"/>
  <c r="AA29" i="10" s="1"/>
  <c r="L39" i="9"/>
  <c r="K39" i="9" s="1"/>
  <c r="I39" i="9"/>
  <c r="T29" i="10" l="1"/>
  <c r="U29" i="10" s="1"/>
  <c r="V29" i="10" s="1"/>
  <c r="K29" i="10"/>
  <c r="AC29" i="10" s="1"/>
  <c r="G29" i="10"/>
  <c r="G39" i="9"/>
  <c r="H29" i="10" l="1"/>
  <c r="W29" i="10"/>
  <c r="Y29" i="10" s="1"/>
  <c r="J39" i="9"/>
  <c r="D40" i="9" s="1"/>
  <c r="F40" i="9" s="1"/>
  <c r="H39" i="9"/>
  <c r="Z29" i="10" l="1"/>
  <c r="Q30" i="10"/>
  <c r="L29" i="10"/>
  <c r="D30" i="10" s="1"/>
  <c r="I29" i="10"/>
  <c r="J29" i="10" s="1"/>
  <c r="I40" i="9"/>
  <c r="L40" i="9"/>
  <c r="K40" i="9" s="1"/>
  <c r="F30" i="10" l="1"/>
  <c r="N30" i="10"/>
  <c r="M30" i="10" s="1"/>
  <c r="R30" i="10"/>
  <c r="S30" i="10"/>
  <c r="X30" i="10"/>
  <c r="AA30" i="10" s="1"/>
  <c r="G40" i="9"/>
  <c r="T30" i="10" l="1"/>
  <c r="U30" i="10" s="1"/>
  <c r="V30" i="10" s="1"/>
  <c r="G30" i="10"/>
  <c r="K30" i="10"/>
  <c r="AC30" i="10" s="1"/>
  <c r="J40" i="9"/>
  <c r="D41" i="9" s="1"/>
  <c r="F41" i="9" s="1"/>
  <c r="H40" i="9"/>
  <c r="H30" i="10" l="1"/>
  <c r="W30" i="10"/>
  <c r="Y30" i="10" s="1"/>
  <c r="I41" i="9"/>
  <c r="L41" i="9"/>
  <c r="K41" i="9" s="1"/>
  <c r="G41" i="9"/>
  <c r="H41" i="9" s="1"/>
  <c r="Z30" i="10" l="1"/>
  <c r="Q31" i="10"/>
  <c r="L30" i="10"/>
  <c r="D31" i="10" s="1"/>
  <c r="I30" i="10"/>
  <c r="J30" i="10" s="1"/>
  <c r="J41" i="9"/>
  <c r="D42" i="9" s="1"/>
  <c r="F42" i="9" s="1"/>
  <c r="F31" i="10" l="1"/>
  <c r="N31" i="10"/>
  <c r="M31" i="10" s="1"/>
  <c r="R31" i="10"/>
  <c r="X31" i="10"/>
  <c r="AA31" i="10" s="1"/>
  <c r="S31" i="10"/>
  <c r="L42" i="9"/>
  <c r="K42" i="9" s="1"/>
  <c r="I42" i="9"/>
  <c r="T31" i="10" l="1"/>
  <c r="U31" i="10" s="1"/>
  <c r="V31" i="10" s="1"/>
  <c r="K31" i="10"/>
  <c r="AC31" i="10" s="1"/>
  <c r="G31" i="10"/>
  <c r="G42" i="9"/>
  <c r="H31" i="10" l="1"/>
  <c r="W31" i="10"/>
  <c r="Y31" i="10" s="1"/>
  <c r="J42" i="9"/>
  <c r="D43" i="9" s="1"/>
  <c r="F43" i="9" s="1"/>
  <c r="H42" i="9"/>
  <c r="Z31" i="10" l="1"/>
  <c r="Q32" i="10"/>
  <c r="I31" i="10"/>
  <c r="J31" i="10" s="1"/>
  <c r="L31" i="10"/>
  <c r="D32" i="10" s="1"/>
  <c r="L43" i="9"/>
  <c r="K43" i="9" s="1"/>
  <c r="I43" i="9"/>
  <c r="F32" i="10" l="1"/>
  <c r="N32" i="10"/>
  <c r="M32" i="10" s="1"/>
  <c r="R32" i="10"/>
  <c r="X32" i="10"/>
  <c r="AA32" i="10" s="1"/>
  <c r="S32" i="10"/>
  <c r="G43" i="9"/>
  <c r="T32" i="10" l="1"/>
  <c r="U32" i="10" s="1"/>
  <c r="V32" i="10" s="1"/>
  <c r="K32" i="10"/>
  <c r="AC32" i="10" s="1"/>
  <c r="G32" i="10"/>
  <c r="J43" i="9"/>
  <c r="D44" i="9" s="1"/>
  <c r="F44" i="9" s="1"/>
  <c r="H43" i="9"/>
  <c r="H32" i="10" l="1"/>
  <c r="W32" i="10"/>
  <c r="Y32" i="10" s="1"/>
  <c r="I44" i="9"/>
  <c r="L44" i="9"/>
  <c r="K44" i="9" s="1"/>
  <c r="G44" i="9"/>
  <c r="H44" i="9" s="1"/>
  <c r="Z32" i="10" l="1"/>
  <c r="Q33" i="10"/>
  <c r="L32" i="10"/>
  <c r="D33" i="10" s="1"/>
  <c r="I32" i="10"/>
  <c r="J32" i="10" s="1"/>
  <c r="J44" i="9"/>
  <c r="D45" i="9" s="1"/>
  <c r="F45" i="9" s="1"/>
  <c r="F33" i="10" l="1"/>
  <c r="N33" i="10"/>
  <c r="M33" i="10" s="1"/>
  <c r="R33" i="10"/>
  <c r="S33" i="10"/>
  <c r="X33" i="10"/>
  <c r="AA33" i="10" s="1"/>
  <c r="I45" i="9"/>
  <c r="L45" i="9"/>
  <c r="K45" i="9" s="1"/>
  <c r="G45" i="9"/>
  <c r="J45" i="9" s="1"/>
  <c r="D46" i="9" s="1"/>
  <c r="F46" i="9" s="1"/>
  <c r="H45" i="9" l="1"/>
  <c r="T33" i="10"/>
  <c r="U33" i="10" s="1"/>
  <c r="V33" i="10" s="1"/>
  <c r="G33" i="10"/>
  <c r="K33" i="10"/>
  <c r="AC33" i="10" s="1"/>
  <c r="I46" i="9"/>
  <c r="L46" i="9"/>
  <c r="K46" i="9" s="1"/>
  <c r="W33" i="10" l="1"/>
  <c r="Y33" i="10" s="1"/>
  <c r="H33" i="10"/>
  <c r="G46" i="9"/>
  <c r="L33" i="10" l="1"/>
  <c r="D34" i="10" s="1"/>
  <c r="I33" i="10"/>
  <c r="J33" i="10" s="1"/>
  <c r="Z33" i="10"/>
  <c r="Q34" i="10"/>
  <c r="J46" i="9"/>
  <c r="D47" i="9" s="1"/>
  <c r="F47" i="9" s="1"/>
  <c r="H46" i="9"/>
  <c r="R34" i="10" l="1"/>
  <c r="S34" i="10"/>
  <c r="X34" i="10"/>
  <c r="AA34" i="10" s="1"/>
  <c r="F34" i="10"/>
  <c r="N34" i="10"/>
  <c r="M34" i="10" s="1"/>
  <c r="L47" i="9"/>
  <c r="K47" i="9" s="1"/>
  <c r="I47" i="9"/>
  <c r="K34" i="10" l="1"/>
  <c r="AC34" i="10" s="1"/>
  <c r="G34" i="10"/>
  <c r="T34" i="10"/>
  <c r="U34" i="10" s="1"/>
  <c r="V34" i="10" s="1"/>
  <c r="H34" i="10" s="1"/>
  <c r="I34" i="10" s="1"/>
  <c r="J34" i="10" s="1"/>
  <c r="G47" i="9"/>
  <c r="W34" i="10" l="1"/>
  <c r="Y34" i="10" s="1"/>
  <c r="Z34" i="10" s="1"/>
  <c r="L34" i="10"/>
  <c r="D35" i="10" s="1"/>
  <c r="J47" i="9"/>
  <c r="D48" i="9" s="1"/>
  <c r="F48" i="9" s="1"/>
  <c r="H47" i="9"/>
  <c r="Q35" i="10" l="1"/>
  <c r="S35" i="10" s="1"/>
  <c r="F35" i="10"/>
  <c r="N35" i="10"/>
  <c r="M35" i="10" s="1"/>
  <c r="I48" i="9"/>
  <c r="L48" i="9"/>
  <c r="K48" i="9" s="1"/>
  <c r="X35" i="10" l="1"/>
  <c r="AA35" i="10" s="1"/>
  <c r="R35" i="10"/>
  <c r="T35" i="10"/>
  <c r="U35" i="10" s="1"/>
  <c r="V35" i="10" s="1"/>
  <c r="H35" i="10" s="1"/>
  <c r="G35" i="10"/>
  <c r="K35" i="10"/>
  <c r="AC35" i="10" s="1"/>
  <c r="G48" i="9"/>
  <c r="L35" i="10" l="1"/>
  <c r="D36" i="10" s="1"/>
  <c r="F36" i="10" s="1"/>
  <c r="G36" i="10" s="1"/>
  <c r="I35" i="10"/>
  <c r="J35" i="10" s="1"/>
  <c r="W35" i="10"/>
  <c r="Y35" i="10" s="1"/>
  <c r="J48" i="9"/>
  <c r="D49" i="9" s="1"/>
  <c r="F49" i="9" s="1"/>
  <c r="H48" i="9"/>
  <c r="N36" i="10" l="1"/>
  <c r="M36" i="10" s="1"/>
  <c r="Z35" i="10"/>
  <c r="Q36" i="10"/>
  <c r="K36" i="10"/>
  <c r="L49" i="9"/>
  <c r="K49" i="9" s="1"/>
  <c r="I49" i="9"/>
  <c r="S36" i="10" l="1"/>
  <c r="X36" i="10"/>
  <c r="AA36" i="10" s="1"/>
  <c r="AC36" i="10" s="1"/>
  <c r="R36" i="10"/>
  <c r="T36" i="10" s="1"/>
  <c r="U36" i="10" s="1"/>
  <c r="V36" i="10" s="1"/>
  <c r="H36" i="10" s="1"/>
  <c r="G49" i="9"/>
  <c r="W36" i="10" l="1"/>
  <c r="Y36" i="10" s="1"/>
  <c r="Z36" i="10" s="1"/>
  <c r="J49" i="9"/>
  <c r="D50" i="9" s="1"/>
  <c r="F50" i="9" s="1"/>
  <c r="H49" i="9"/>
  <c r="L36" i="10"/>
  <c r="D37" i="10" s="1"/>
  <c r="I36" i="10"/>
  <c r="J36" i="10" s="1"/>
  <c r="Q37" i="10"/>
  <c r="F37" i="10" l="1"/>
  <c r="K37" i="10" s="1"/>
  <c r="N37" i="10"/>
  <c r="M37" i="10" s="1"/>
  <c r="R37" i="10"/>
  <c r="S37" i="10"/>
  <c r="X37" i="10"/>
  <c r="AA37" i="10" s="1"/>
  <c r="L50" i="9"/>
  <c r="K50" i="9" s="1"/>
  <c r="I50" i="9"/>
  <c r="G37" i="10" l="1"/>
  <c r="T37" i="10"/>
  <c r="U37" i="10" s="1"/>
  <c r="V37" i="10" s="1"/>
  <c r="AC37" i="10"/>
  <c r="G50" i="9"/>
  <c r="J50" i="9" l="1"/>
  <c r="D51" i="9" s="1"/>
  <c r="F51" i="9" s="1"/>
  <c r="H50" i="9"/>
  <c r="H37" i="10"/>
  <c r="W37" i="10"/>
  <c r="Y37" i="10" s="1"/>
  <c r="Z37" i="10" s="1"/>
  <c r="L37" i="10" l="1"/>
  <c r="D38" i="10" s="1"/>
  <c r="I37" i="10"/>
  <c r="J37" i="10" s="1"/>
  <c r="Q38" i="10"/>
  <c r="L51" i="9"/>
  <c r="K51" i="9" s="1"/>
  <c r="I51" i="9"/>
  <c r="F38" i="10" l="1"/>
  <c r="G38" i="10" s="1"/>
  <c r="N38" i="10"/>
  <c r="M38" i="10" s="1"/>
  <c r="R38" i="10"/>
  <c r="S38" i="10"/>
  <c r="X38" i="10"/>
  <c r="AA38" i="10" s="1"/>
  <c r="G51" i="9"/>
  <c r="K38" i="10" l="1"/>
  <c r="AC38" i="10" s="1"/>
  <c r="J51" i="9"/>
  <c r="D52" i="9" s="1"/>
  <c r="F52" i="9" s="1"/>
  <c r="H51" i="9"/>
  <c r="T38" i="10"/>
  <c r="U38" i="10" s="1"/>
  <c r="V38" i="10" s="1"/>
  <c r="H38" i="10" l="1"/>
  <c r="W38" i="10"/>
  <c r="Y38" i="10" s="1"/>
  <c r="Z38" i="10" s="1"/>
  <c r="L52" i="9"/>
  <c r="K52" i="9" s="1"/>
  <c r="I52" i="9"/>
  <c r="L38" i="10" l="1"/>
  <c r="D39" i="10" s="1"/>
  <c r="I38" i="10"/>
  <c r="J38" i="10" s="1"/>
  <c r="Q39" i="10"/>
  <c r="G52" i="9"/>
  <c r="F39" i="10" l="1"/>
  <c r="K39" i="10" s="1"/>
  <c r="N39" i="10"/>
  <c r="M39" i="10" s="1"/>
  <c r="J52" i="9"/>
  <c r="D53" i="9" s="1"/>
  <c r="F53" i="9" s="1"/>
  <c r="H52" i="9"/>
  <c r="R39" i="10"/>
  <c r="S39" i="10"/>
  <c r="X39" i="10"/>
  <c r="AA39" i="10" s="1"/>
  <c r="G39" i="10" l="1"/>
  <c r="T39" i="10"/>
  <c r="AC39" i="10"/>
  <c r="U39" i="10"/>
  <c r="V39" i="10" s="1"/>
  <c r="I53" i="9"/>
  <c r="L53" i="9"/>
  <c r="K53" i="9" s="1"/>
  <c r="H39" i="10" l="1"/>
  <c r="W39" i="10"/>
  <c r="Y39" i="10" s="1"/>
  <c r="Z39" i="10" s="1"/>
  <c r="G53" i="9"/>
  <c r="J53" i="9" l="1"/>
  <c r="D54" i="9" s="1"/>
  <c r="F54" i="9" s="1"/>
  <c r="H53" i="9"/>
  <c r="L39" i="10"/>
  <c r="D40" i="10" s="1"/>
  <c r="I39" i="10"/>
  <c r="J39" i="10" s="1"/>
  <c r="Q40" i="10"/>
  <c r="F40" i="10" l="1"/>
  <c r="G40" i="10" s="1"/>
  <c r="N40" i="10"/>
  <c r="M40" i="10" s="1"/>
  <c r="R40" i="10"/>
  <c r="S40" i="10"/>
  <c r="X40" i="10"/>
  <c r="AA40" i="10" s="1"/>
  <c r="I54" i="9"/>
  <c r="L54" i="9"/>
  <c r="K54" i="9" s="1"/>
  <c r="K40" i="10" l="1"/>
  <c r="AC40" i="10" s="1"/>
  <c r="T40" i="10"/>
  <c r="U40" i="10" s="1"/>
  <c r="V40" i="10" s="1"/>
  <c r="G54" i="9"/>
  <c r="J54" i="9" l="1"/>
  <c r="D55" i="9" s="1"/>
  <c r="F55" i="9" s="1"/>
  <c r="H54" i="9"/>
  <c r="H40" i="10"/>
  <c r="W40" i="10"/>
  <c r="Y40" i="10" s="1"/>
  <c r="Z40" i="10" s="1"/>
  <c r="L40" i="10" l="1"/>
  <c r="D41" i="10" s="1"/>
  <c r="I40" i="10"/>
  <c r="J40" i="10" s="1"/>
  <c r="Q41" i="10"/>
  <c r="L55" i="9"/>
  <c r="K55" i="9" s="1"/>
  <c r="I55" i="9"/>
  <c r="F41" i="10" l="1"/>
  <c r="N41" i="10"/>
  <c r="M41" i="10" s="1"/>
  <c r="G41" i="10"/>
  <c r="R41" i="10"/>
  <c r="S41" i="10"/>
  <c r="X41" i="10"/>
  <c r="AA41" i="10" s="1"/>
  <c r="K41" i="10"/>
  <c r="G55" i="9"/>
  <c r="J55" i="9" l="1"/>
  <c r="D56" i="9" s="1"/>
  <c r="F56" i="9" s="1"/>
  <c r="H55" i="9"/>
  <c r="AC41" i="10"/>
  <c r="T41" i="10"/>
  <c r="U41" i="10" s="1"/>
  <c r="V41" i="10" s="1"/>
  <c r="H41" i="10" s="1"/>
  <c r="L41" i="10" l="1"/>
  <c r="D42" i="10" s="1"/>
  <c r="I41" i="10"/>
  <c r="J41" i="10" s="1"/>
  <c r="W41" i="10"/>
  <c r="Y41" i="10" s="1"/>
  <c r="L56" i="9"/>
  <c r="K56" i="9" s="1"/>
  <c r="I56" i="9"/>
  <c r="F42" i="10" l="1"/>
  <c r="N42" i="10"/>
  <c r="M42" i="10" s="1"/>
  <c r="Q42" i="10"/>
  <c r="R42" i="10" s="1"/>
  <c r="Z41" i="10"/>
  <c r="G56" i="9"/>
  <c r="X42" i="10" l="1"/>
  <c r="AA42" i="10" s="1"/>
  <c r="S42" i="10"/>
  <c r="T42" i="10" s="1"/>
  <c r="U42" i="10" s="1"/>
  <c r="V42" i="10" s="1"/>
  <c r="H42" i="10" s="1"/>
  <c r="J56" i="9"/>
  <c r="D57" i="9" s="1"/>
  <c r="F57" i="9" s="1"/>
  <c r="H56" i="9"/>
  <c r="G42" i="10"/>
  <c r="K42" i="10"/>
  <c r="AC42" i="10" l="1"/>
  <c r="L42" i="10"/>
  <c r="D43" i="10" s="1"/>
  <c r="I42" i="10"/>
  <c r="J42" i="10" s="1"/>
  <c r="W42" i="10"/>
  <c r="I57" i="9"/>
  <c r="L57" i="9"/>
  <c r="K57" i="9" s="1"/>
  <c r="F43" i="10" l="1"/>
  <c r="K43" i="10" s="1"/>
  <c r="N43" i="10"/>
  <c r="M43" i="10" s="1"/>
  <c r="Y42" i="10"/>
  <c r="G57" i="9"/>
  <c r="G43" i="10" l="1"/>
  <c r="J57" i="9"/>
  <c r="D58" i="9" s="1"/>
  <c r="F58" i="9" s="1"/>
  <c r="H57" i="9"/>
  <c r="Q43" i="10"/>
  <c r="X43" i="10" s="1"/>
  <c r="AA43" i="10" s="1"/>
  <c r="AC43" i="10" s="1"/>
  <c r="Z42" i="10"/>
  <c r="R43" i="10" l="1"/>
  <c r="S43" i="10"/>
  <c r="I58" i="9"/>
  <c r="L58" i="9"/>
  <c r="K58" i="9" s="1"/>
  <c r="T43" i="10" l="1"/>
  <c r="U43" i="10" s="1"/>
  <c r="V43" i="10" s="1"/>
  <c r="H43" i="10" s="1"/>
  <c r="L43" i="10" s="1"/>
  <c r="D44" i="10" s="1"/>
  <c r="G58" i="9"/>
  <c r="W43" i="10" l="1"/>
  <c r="Y43" i="10" s="1"/>
  <c r="I43" i="10"/>
  <c r="J43" i="10" s="1"/>
  <c r="F44" i="10"/>
  <c r="K44" i="10" s="1"/>
  <c r="J58" i="9"/>
  <c r="D59" i="9" s="1"/>
  <c r="F59" i="9" s="1"/>
  <c r="H58" i="9"/>
  <c r="N44" i="10"/>
  <c r="M44" i="10" s="1"/>
  <c r="Q44" i="10"/>
  <c r="S44" i="10" s="1"/>
  <c r="Z43" i="10"/>
  <c r="R44" i="10" l="1"/>
  <c r="T44" i="10" s="1"/>
  <c r="U44" i="10" s="1"/>
  <c r="V44" i="10" s="1"/>
  <c r="G44" i="10"/>
  <c r="X44" i="10"/>
  <c r="AA44" i="10" s="1"/>
  <c r="AC44" i="10" s="1"/>
  <c r="L59" i="9"/>
  <c r="K59" i="9" s="1"/>
  <c r="I59" i="9"/>
  <c r="H44" i="10" l="1"/>
  <c r="W44" i="10"/>
  <c r="Y44" i="10" s="1"/>
  <c r="Z44" i="10" s="1"/>
  <c r="G59" i="9"/>
  <c r="J59" i="9" l="1"/>
  <c r="D60" i="9" s="1"/>
  <c r="F60" i="9" s="1"/>
  <c r="H59" i="9"/>
  <c r="L44" i="10"/>
  <c r="D45" i="10" s="1"/>
  <c r="I44" i="10"/>
  <c r="J44" i="10" s="1"/>
  <c r="Q45" i="10"/>
  <c r="F45" i="10" l="1"/>
  <c r="G45" i="10" s="1"/>
  <c r="N45" i="10"/>
  <c r="M45" i="10" s="1"/>
  <c r="R45" i="10"/>
  <c r="S45" i="10"/>
  <c r="X45" i="10"/>
  <c r="AA45" i="10" s="1"/>
  <c r="I60" i="9"/>
  <c r="L60" i="9"/>
  <c r="K60" i="9" s="1"/>
  <c r="K45" i="10" l="1"/>
  <c r="AC45" i="10"/>
  <c r="T45" i="10"/>
  <c r="U45" i="10" s="1"/>
  <c r="V45" i="10" s="1"/>
  <c r="G60" i="9"/>
  <c r="J60" i="9" l="1"/>
  <c r="D61" i="9" s="1"/>
  <c r="F61" i="9" s="1"/>
  <c r="H60" i="9"/>
  <c r="H45" i="10"/>
  <c r="W45" i="10"/>
  <c r="Y45" i="10" s="1"/>
  <c r="Z45" i="10" s="1"/>
  <c r="L45" i="10" l="1"/>
  <c r="D46" i="10" s="1"/>
  <c r="I45" i="10"/>
  <c r="J45" i="10" s="1"/>
  <c r="Q46" i="10"/>
  <c r="L61" i="9"/>
  <c r="K61" i="9" s="1"/>
  <c r="I61" i="9"/>
  <c r="F46" i="10" l="1"/>
  <c r="N46" i="10"/>
  <c r="M46" i="10" s="1"/>
  <c r="G46" i="10"/>
  <c r="R46" i="10"/>
  <c r="S46" i="10"/>
  <c r="X46" i="10"/>
  <c r="AA46" i="10" s="1"/>
  <c r="K46" i="10"/>
  <c r="G61" i="9"/>
  <c r="J61" i="9" l="1"/>
  <c r="D62" i="9" s="1"/>
  <c r="F62" i="9" s="1"/>
  <c r="H61" i="9"/>
  <c r="AC46" i="10"/>
  <c r="T46" i="10"/>
  <c r="U46" i="10" s="1"/>
  <c r="V46" i="10" s="1"/>
  <c r="H46" i="10" l="1"/>
  <c r="W46" i="10"/>
  <c r="Y46" i="10" s="1"/>
  <c r="Z46" i="10" s="1"/>
  <c r="L62" i="9"/>
  <c r="K62" i="9" s="1"/>
  <c r="I62" i="9"/>
  <c r="L46" i="10" l="1"/>
  <c r="D47" i="10" s="1"/>
  <c r="I46" i="10"/>
  <c r="J46" i="10" s="1"/>
  <c r="Q47" i="10"/>
  <c r="G62" i="9"/>
  <c r="F47" i="10" l="1"/>
  <c r="G47" i="10" s="1"/>
  <c r="J62" i="9"/>
  <c r="D63" i="9" s="1"/>
  <c r="F63" i="9" s="1"/>
  <c r="H62" i="9"/>
  <c r="N47" i="10"/>
  <c r="M47" i="10" s="1"/>
  <c r="R47" i="10"/>
  <c r="S47" i="10"/>
  <c r="X47" i="10"/>
  <c r="AA47" i="10" s="1"/>
  <c r="K47" i="10" l="1"/>
  <c r="AC47" i="10" s="1"/>
  <c r="T47" i="10"/>
  <c r="U47" i="10"/>
  <c r="V47" i="10" s="1"/>
  <c r="I63" i="9"/>
  <c r="L63" i="9"/>
  <c r="K63" i="9" s="1"/>
  <c r="H47" i="10" l="1"/>
  <c r="W47" i="10"/>
  <c r="Y47" i="10" s="1"/>
  <c r="Z47" i="10" s="1"/>
  <c r="G63" i="9"/>
  <c r="J63" i="9" l="1"/>
  <c r="D64" i="9" s="1"/>
  <c r="F64" i="9" s="1"/>
  <c r="H63" i="9"/>
  <c r="L47" i="10"/>
  <c r="D48" i="10" s="1"/>
  <c r="I47" i="10"/>
  <c r="J47" i="10" s="1"/>
  <c r="Q48" i="10"/>
  <c r="F48" i="10" l="1"/>
  <c r="K48" i="10" s="1"/>
  <c r="N48" i="10"/>
  <c r="M48" i="10" s="1"/>
  <c r="R48" i="10"/>
  <c r="S48" i="10"/>
  <c r="X48" i="10"/>
  <c r="AA48" i="10" s="1"/>
  <c r="L64" i="9"/>
  <c r="K64" i="9" s="1"/>
  <c r="I64" i="9"/>
  <c r="G48" i="10" l="1"/>
  <c r="AC48" i="10"/>
  <c r="T48" i="10"/>
  <c r="U48" i="10" s="1"/>
  <c r="V48" i="10" s="1"/>
  <c r="G64" i="9"/>
  <c r="J64" i="9" l="1"/>
  <c r="D65" i="9" s="1"/>
  <c r="F65" i="9" s="1"/>
  <c r="H64" i="9"/>
  <c r="H48" i="10"/>
  <c r="W48" i="10"/>
  <c r="Y48" i="10" s="1"/>
  <c r="Z48" i="10" s="1"/>
  <c r="L48" i="10" l="1"/>
  <c r="D49" i="10" s="1"/>
  <c r="I48" i="10"/>
  <c r="J48" i="10" s="1"/>
  <c r="Q49" i="10"/>
  <c r="L65" i="9"/>
  <c r="K65" i="9" s="1"/>
  <c r="I65" i="9"/>
  <c r="F49" i="10" l="1"/>
  <c r="G49" i="10" s="1"/>
  <c r="N49" i="10"/>
  <c r="M49" i="10" s="1"/>
  <c r="R49" i="10"/>
  <c r="S49" i="10"/>
  <c r="X49" i="10"/>
  <c r="AA49" i="10" s="1"/>
  <c r="G65" i="9"/>
  <c r="T49" i="10" l="1"/>
  <c r="K49" i="10"/>
  <c r="AC49" i="10" s="1"/>
  <c r="J65" i="9"/>
  <c r="D66" i="9" s="1"/>
  <c r="F66" i="9" s="1"/>
  <c r="H65" i="9"/>
  <c r="U49" i="10"/>
  <c r="V49" i="10" s="1"/>
  <c r="H49" i="10" l="1"/>
  <c r="W49" i="10"/>
  <c r="Y49" i="10" s="1"/>
  <c r="Z49" i="10" s="1"/>
  <c r="L66" i="9"/>
  <c r="K66" i="9" s="1"/>
  <c r="I66" i="9"/>
  <c r="L49" i="10" l="1"/>
  <c r="D50" i="10" s="1"/>
  <c r="I49" i="10"/>
  <c r="J49" i="10" s="1"/>
  <c r="Q50" i="10"/>
  <c r="G66" i="9"/>
  <c r="F50" i="10" l="1"/>
  <c r="G50" i="10" s="1"/>
  <c r="N50" i="10"/>
  <c r="M50" i="10" s="1"/>
  <c r="J66" i="9"/>
  <c r="D67" i="9" s="1"/>
  <c r="F67" i="9" s="1"/>
  <c r="H66" i="9"/>
  <c r="R50" i="10"/>
  <c r="S50" i="10"/>
  <c r="X50" i="10"/>
  <c r="AA50" i="10" s="1"/>
  <c r="K50" i="10" l="1"/>
  <c r="AC50" i="10" s="1"/>
  <c r="T50" i="10"/>
  <c r="U50" i="10"/>
  <c r="V50" i="10" s="1"/>
  <c r="I67" i="9"/>
  <c r="L67" i="9"/>
  <c r="K67" i="9" s="1"/>
  <c r="H50" i="10" l="1"/>
  <c r="W50" i="10"/>
  <c r="Y50" i="10" s="1"/>
  <c r="Z50" i="10" s="1"/>
  <c r="G67" i="9"/>
  <c r="J67" i="9" l="1"/>
  <c r="D68" i="9" s="1"/>
  <c r="F68" i="9" s="1"/>
  <c r="H67" i="9"/>
  <c r="L50" i="10"/>
  <c r="D51" i="10" s="1"/>
  <c r="I50" i="10"/>
  <c r="J50" i="10" s="1"/>
  <c r="Q51" i="10"/>
  <c r="F51" i="10" l="1"/>
  <c r="G51" i="10" s="1"/>
  <c r="N51" i="10"/>
  <c r="M51" i="10" s="1"/>
  <c r="R51" i="10"/>
  <c r="S51" i="10"/>
  <c r="X51" i="10"/>
  <c r="AA51" i="10" s="1"/>
  <c r="L68" i="9"/>
  <c r="K68" i="9" s="1"/>
  <c r="I68" i="9"/>
  <c r="K51" i="10" l="1"/>
  <c r="AC51" i="10" s="1"/>
  <c r="T51" i="10"/>
  <c r="U51" i="10" s="1"/>
  <c r="V51" i="10" s="1"/>
  <c r="G68" i="9"/>
  <c r="J68" i="9" l="1"/>
  <c r="D69" i="9" s="1"/>
  <c r="F69" i="9" s="1"/>
  <c r="H68" i="9"/>
  <c r="H51" i="10"/>
  <c r="W51" i="10"/>
  <c r="Y51" i="10" s="1"/>
  <c r="Z51" i="10" s="1"/>
  <c r="L51" i="10" l="1"/>
  <c r="D52" i="10" s="1"/>
  <c r="I51" i="10"/>
  <c r="J51" i="10" s="1"/>
  <c r="Q52" i="10"/>
  <c r="L69" i="9"/>
  <c r="K69" i="9" s="1"/>
  <c r="I69" i="9"/>
  <c r="F52" i="10" l="1"/>
  <c r="K52" i="10" s="1"/>
  <c r="N52" i="10"/>
  <c r="M52" i="10" s="1"/>
  <c r="R52" i="10"/>
  <c r="S52" i="10"/>
  <c r="X52" i="10"/>
  <c r="AA52" i="10" s="1"/>
  <c r="G69" i="9"/>
  <c r="G52" i="10" l="1"/>
  <c r="J69" i="9"/>
  <c r="D70" i="9" s="1"/>
  <c r="F70" i="9" s="1"/>
  <c r="H69" i="9"/>
  <c r="AC52" i="10"/>
  <c r="T52" i="10"/>
  <c r="U52" i="10" s="1"/>
  <c r="V52" i="10" s="1"/>
  <c r="H52" i="10" l="1"/>
  <c r="W52" i="10"/>
  <c r="Y52" i="10" s="1"/>
  <c r="Z52" i="10" s="1"/>
  <c r="I70" i="9"/>
  <c r="L70" i="9"/>
  <c r="K70" i="9" s="1"/>
  <c r="L52" i="10" l="1"/>
  <c r="D53" i="10" s="1"/>
  <c r="I52" i="10"/>
  <c r="J52" i="10" s="1"/>
  <c r="Q53" i="10"/>
  <c r="G70" i="9"/>
  <c r="F53" i="10" l="1"/>
  <c r="G53" i="10" s="1"/>
  <c r="N53" i="10"/>
  <c r="M53" i="10" s="1"/>
  <c r="J70" i="9"/>
  <c r="D71" i="9" s="1"/>
  <c r="H70" i="9"/>
  <c r="R53" i="10"/>
  <c r="S53" i="10"/>
  <c r="X53" i="10"/>
  <c r="AA53" i="10" s="1"/>
  <c r="K53" i="10" l="1"/>
  <c r="L71" i="9"/>
  <c r="K71" i="9" s="1"/>
  <c r="F71" i="9"/>
  <c r="I71" i="9" s="1"/>
  <c r="T53" i="10"/>
  <c r="U53" i="10" s="1"/>
  <c r="V53" i="10" s="1"/>
  <c r="AC53" i="10"/>
  <c r="G71" i="9" l="1"/>
  <c r="H53" i="10"/>
  <c r="W53" i="10"/>
  <c r="Y53" i="10" s="1"/>
  <c r="Z53" i="10" s="1"/>
  <c r="J71" i="9" l="1"/>
  <c r="D72" i="9" s="1"/>
  <c r="F72" i="9" s="1"/>
  <c r="H71" i="9"/>
  <c r="L53" i="10"/>
  <c r="D54" i="10" s="1"/>
  <c r="N54" i="10" s="1"/>
  <c r="M54" i="10" s="1"/>
  <c r="I53" i="10"/>
  <c r="J53" i="10" s="1"/>
  <c r="Q54" i="10"/>
  <c r="F54" i="10" l="1"/>
  <c r="K54" i="10" s="1"/>
  <c r="L72" i="9"/>
  <c r="K72" i="9" s="1"/>
  <c r="I72" i="9"/>
  <c r="R54" i="10"/>
  <c r="S54" i="10"/>
  <c r="X54" i="10"/>
  <c r="AA54" i="10" s="1"/>
  <c r="G54" i="10" l="1"/>
  <c r="T54" i="10"/>
  <c r="U54" i="10" s="1"/>
  <c r="V54" i="10" s="1"/>
  <c r="G72" i="9"/>
  <c r="AC54" i="10"/>
  <c r="J72" i="9" l="1"/>
  <c r="D73" i="9" s="1"/>
  <c r="F73" i="9" s="1"/>
  <c r="H72" i="9"/>
  <c r="H54" i="10"/>
  <c r="W54" i="10"/>
  <c r="Y54" i="10" s="1"/>
  <c r="Z54" i="10" s="1"/>
  <c r="L73" i="9" l="1"/>
  <c r="K73" i="9" s="1"/>
  <c r="I73" i="9"/>
  <c r="L54" i="10"/>
  <c r="D55" i="10" s="1"/>
  <c r="I54" i="10"/>
  <c r="J54" i="10" s="1"/>
  <c r="Q55" i="10"/>
  <c r="F55" i="10" l="1"/>
  <c r="K55" i="10" s="1"/>
  <c r="N55" i="10"/>
  <c r="M55" i="10" s="1"/>
  <c r="G73" i="9"/>
  <c r="R55" i="10"/>
  <c r="S55" i="10"/>
  <c r="X55" i="10"/>
  <c r="AA55" i="10" s="1"/>
  <c r="G55" i="10" l="1"/>
  <c r="J73" i="9"/>
  <c r="D74" i="9" s="1"/>
  <c r="F74" i="9" s="1"/>
  <c r="H73" i="9"/>
  <c r="AC55" i="10"/>
  <c r="T55" i="10"/>
  <c r="U55" i="10" s="1"/>
  <c r="V55" i="10" s="1"/>
  <c r="L74" i="9" l="1"/>
  <c r="K74" i="9" s="1"/>
  <c r="I74" i="9"/>
  <c r="H55" i="10"/>
  <c r="W55" i="10"/>
  <c r="Y55" i="10" s="1"/>
  <c r="Z55" i="10" s="1"/>
  <c r="G74" i="9" l="1"/>
  <c r="L55" i="10"/>
  <c r="D56" i="10" s="1"/>
  <c r="I55" i="10"/>
  <c r="J55" i="10" s="1"/>
  <c r="Q56" i="10"/>
  <c r="F56" i="10" l="1"/>
  <c r="K56" i="10" s="1"/>
  <c r="N56" i="10"/>
  <c r="M56" i="10" s="1"/>
  <c r="J74" i="9"/>
  <c r="D75" i="9" s="1"/>
  <c r="F75" i="9" s="1"/>
  <c r="H74" i="9"/>
  <c r="R56" i="10"/>
  <c r="S56" i="10"/>
  <c r="X56" i="10"/>
  <c r="AA56" i="10" s="1"/>
  <c r="G56" i="10" l="1"/>
  <c r="T56" i="10"/>
  <c r="U56" i="10" s="1"/>
  <c r="V56" i="10" s="1"/>
  <c r="L75" i="9"/>
  <c r="K75" i="9" s="1"/>
  <c r="I75" i="9"/>
  <c r="AC56" i="10"/>
  <c r="G75" i="9" l="1"/>
  <c r="H56" i="10"/>
  <c r="W56" i="10"/>
  <c r="Y56" i="10" s="1"/>
  <c r="Z56" i="10" s="1"/>
  <c r="J75" i="9" l="1"/>
  <c r="D76" i="9" s="1"/>
  <c r="F76" i="9" s="1"/>
  <c r="H75" i="9"/>
  <c r="L56" i="10"/>
  <c r="D57" i="10" s="1"/>
  <c r="N57" i="10" s="1"/>
  <c r="M57" i="10" s="1"/>
  <c r="I56" i="10"/>
  <c r="J56" i="10" s="1"/>
  <c r="Q57" i="10"/>
  <c r="F57" i="10" l="1"/>
  <c r="K57" i="10" s="1"/>
  <c r="L76" i="9"/>
  <c r="K76" i="9" s="1"/>
  <c r="I76" i="9"/>
  <c r="R57" i="10"/>
  <c r="S57" i="10"/>
  <c r="X57" i="10"/>
  <c r="AA57" i="10" s="1"/>
  <c r="G57" i="10" l="1"/>
  <c r="G76" i="9"/>
  <c r="H76" i="9" s="1"/>
  <c r="T57" i="10"/>
  <c r="U57" i="10" s="1"/>
  <c r="V57" i="10" s="1"/>
  <c r="AC57" i="10"/>
  <c r="J76" i="9" l="1"/>
  <c r="D77" i="9" s="1"/>
  <c r="H57" i="10"/>
  <c r="W57" i="10"/>
  <c r="Y57" i="10" s="1"/>
  <c r="Z57" i="10" s="1"/>
  <c r="L77" i="9" l="1"/>
  <c r="K77" i="9" s="1"/>
  <c r="F77" i="9"/>
  <c r="I77" i="9" s="1"/>
  <c r="L57" i="10"/>
  <c r="D58" i="10" s="1"/>
  <c r="I57" i="10"/>
  <c r="J57" i="10" s="1"/>
  <c r="Q58" i="10"/>
  <c r="G77" i="9" l="1"/>
  <c r="J77" i="9" s="1"/>
  <c r="D78" i="9" s="1"/>
  <c r="F78" i="9" s="1"/>
  <c r="I78" i="9" s="1"/>
  <c r="F58" i="10"/>
  <c r="G58" i="10" s="1"/>
  <c r="H77" i="9"/>
  <c r="N58" i="10"/>
  <c r="M58" i="10" s="1"/>
  <c r="R58" i="10"/>
  <c r="S58" i="10"/>
  <c r="X58" i="10"/>
  <c r="AA58" i="10" s="1"/>
  <c r="G78" i="9" l="1"/>
  <c r="J78" i="9" s="1"/>
  <c r="D79" i="9" s="1"/>
  <c r="F79" i="9" s="1"/>
  <c r="I79" i="9" s="1"/>
  <c r="L78" i="9"/>
  <c r="K78" i="9" s="1"/>
  <c r="K58" i="10"/>
  <c r="AC58" i="10" s="1"/>
  <c r="T58" i="10"/>
  <c r="U58" i="10" s="1"/>
  <c r="V58" i="10" s="1"/>
  <c r="L79" i="9" l="1"/>
  <c r="K79" i="9" s="1"/>
  <c r="H78" i="9"/>
  <c r="G79" i="9"/>
  <c r="J79" i="9" s="1"/>
  <c r="D80" i="9" s="1"/>
  <c r="F80" i="9" s="1"/>
  <c r="H58" i="10"/>
  <c r="W58" i="10"/>
  <c r="Y58" i="10" s="1"/>
  <c r="Z58" i="10" s="1"/>
  <c r="H79" i="9" l="1"/>
  <c r="L58" i="10"/>
  <c r="D59" i="10" s="1"/>
  <c r="I58" i="10"/>
  <c r="J58" i="10" s="1"/>
  <c r="L80" i="9"/>
  <c r="K80" i="9" s="1"/>
  <c r="I80" i="9"/>
  <c r="Q59" i="10"/>
  <c r="F59" i="10" l="1"/>
  <c r="K59" i="10" s="1"/>
  <c r="N59" i="10"/>
  <c r="M59" i="10" s="1"/>
  <c r="G80" i="9"/>
  <c r="R59" i="10"/>
  <c r="S59" i="10"/>
  <c r="X59" i="10"/>
  <c r="AA59" i="10" s="1"/>
  <c r="G59" i="10" l="1"/>
  <c r="T59" i="10"/>
  <c r="J80" i="9"/>
  <c r="D81" i="9" s="1"/>
  <c r="F81" i="9" s="1"/>
  <c r="H80" i="9"/>
  <c r="AC59" i="10"/>
  <c r="U59" i="10"/>
  <c r="V59" i="10" s="1"/>
  <c r="L81" i="9" l="1"/>
  <c r="K81" i="9" s="1"/>
  <c r="I81" i="9"/>
  <c r="H59" i="10"/>
  <c r="W59" i="10"/>
  <c r="Y59" i="10" s="1"/>
  <c r="Z59" i="10" s="1"/>
  <c r="G81" i="9" l="1"/>
  <c r="L59" i="10"/>
  <c r="D60" i="10" s="1"/>
  <c r="I59" i="10"/>
  <c r="J59" i="10" s="1"/>
  <c r="Q60" i="10"/>
  <c r="F60" i="10" l="1"/>
  <c r="G60" i="10" s="1"/>
  <c r="N60" i="10"/>
  <c r="M60" i="10" s="1"/>
  <c r="J81" i="9"/>
  <c r="D82" i="9" s="1"/>
  <c r="F82" i="9" s="1"/>
  <c r="H81" i="9"/>
  <c r="R60" i="10"/>
  <c r="S60" i="10"/>
  <c r="X60" i="10"/>
  <c r="AA60" i="10" s="1"/>
  <c r="K60" i="10" l="1"/>
  <c r="AC60" i="10" s="1"/>
  <c r="I82" i="9"/>
  <c r="L82" i="9"/>
  <c r="K82" i="9" s="1"/>
  <c r="T60" i="10"/>
  <c r="U60" i="10" s="1"/>
  <c r="V60" i="10" s="1"/>
  <c r="G82" i="9" l="1"/>
  <c r="H60" i="10"/>
  <c r="W60" i="10"/>
  <c r="Y60" i="10" s="1"/>
  <c r="Z60" i="10" s="1"/>
  <c r="J82" i="9" l="1"/>
  <c r="D83" i="9" s="1"/>
  <c r="F83" i="9" s="1"/>
  <c r="H82" i="9"/>
  <c r="L60" i="10"/>
  <c r="D61" i="10" s="1"/>
  <c r="I60" i="10"/>
  <c r="J60" i="10" s="1"/>
  <c r="Q61" i="10"/>
  <c r="F61" i="10" l="1"/>
  <c r="K61" i="10"/>
  <c r="N61" i="10"/>
  <c r="M61" i="10" s="1"/>
  <c r="I83" i="9"/>
  <c r="L83" i="9"/>
  <c r="K83" i="9" s="1"/>
  <c r="R61" i="10"/>
  <c r="S61" i="10"/>
  <c r="X61" i="10"/>
  <c r="AA61" i="10" s="1"/>
  <c r="G61" i="10" l="1"/>
  <c r="T61" i="10"/>
  <c r="G83" i="9"/>
  <c r="AC61" i="10"/>
  <c r="U61" i="10"/>
  <c r="V61" i="10" s="1"/>
  <c r="J83" i="9" l="1"/>
  <c r="D84" i="9" s="1"/>
  <c r="F84" i="9" s="1"/>
  <c r="H83" i="9"/>
  <c r="H61" i="10"/>
  <c r="W61" i="10"/>
  <c r="Y61" i="10" s="1"/>
  <c r="Z61" i="10" s="1"/>
  <c r="L84" i="9" l="1"/>
  <c r="K84" i="9" s="1"/>
  <c r="I84" i="9"/>
  <c r="L61" i="10"/>
  <c r="D62" i="10" s="1"/>
  <c r="I61" i="10"/>
  <c r="J61" i="10" s="1"/>
  <c r="Q62" i="10"/>
  <c r="F62" i="10" l="1"/>
  <c r="G62" i="10" s="1"/>
  <c r="G84" i="9"/>
  <c r="N62" i="10"/>
  <c r="M62" i="10" s="1"/>
  <c r="R62" i="10"/>
  <c r="S62" i="10"/>
  <c r="X62" i="10"/>
  <c r="AA62" i="10" s="1"/>
  <c r="K62" i="10" l="1"/>
  <c r="AC62" i="10" s="1"/>
  <c r="J84" i="9"/>
  <c r="D85" i="9" s="1"/>
  <c r="F85" i="9" s="1"/>
  <c r="H84" i="9"/>
  <c r="T62" i="10"/>
  <c r="U62" i="10" s="1"/>
  <c r="V62" i="10" s="1"/>
  <c r="I85" i="9" l="1"/>
  <c r="L85" i="9"/>
  <c r="K85" i="9" s="1"/>
  <c r="H62" i="10"/>
  <c r="W62" i="10"/>
  <c r="Y62" i="10" s="1"/>
  <c r="Z62" i="10" s="1"/>
  <c r="G85" i="9" l="1"/>
  <c r="J85" i="9" s="1"/>
  <c r="D86" i="9" s="1"/>
  <c r="L62" i="10"/>
  <c r="D63" i="10" s="1"/>
  <c r="I62" i="10"/>
  <c r="J62" i="10" s="1"/>
  <c r="Q63" i="10"/>
  <c r="F63" i="10" l="1"/>
  <c r="K63" i="10" s="1"/>
  <c r="L86" i="9"/>
  <c r="K86" i="9" s="1"/>
  <c r="F86" i="9"/>
  <c r="I86" i="9" s="1"/>
  <c r="N63" i="10"/>
  <c r="M63" i="10" s="1"/>
  <c r="H85" i="9"/>
  <c r="R63" i="10"/>
  <c r="S63" i="10"/>
  <c r="X63" i="10"/>
  <c r="AA63" i="10" s="1"/>
  <c r="G63" i="10" l="1"/>
  <c r="T63" i="10"/>
  <c r="U63" i="10" s="1"/>
  <c r="V63" i="10" s="1"/>
  <c r="G86" i="9"/>
  <c r="J86" i="9" s="1"/>
  <c r="D87" i="9" s="1"/>
  <c r="F87" i="9" s="1"/>
  <c r="AC63" i="10"/>
  <c r="H86" i="9" l="1"/>
  <c r="H63" i="10"/>
  <c r="W63" i="10"/>
  <c r="Y63" i="10" s="1"/>
  <c r="Z63" i="10" s="1"/>
  <c r="L87" i="9"/>
  <c r="K87" i="9" s="1"/>
  <c r="I87" i="9"/>
  <c r="L63" i="10" l="1"/>
  <c r="D64" i="10" s="1"/>
  <c r="I63" i="10"/>
  <c r="J63" i="10" s="1"/>
  <c r="Q64" i="10"/>
  <c r="G87" i="9"/>
  <c r="F64" i="10" l="1"/>
  <c r="G64" i="10" s="1"/>
  <c r="N64" i="10"/>
  <c r="M64" i="10" s="1"/>
  <c r="J87" i="9"/>
  <c r="D88" i="9" s="1"/>
  <c r="F88" i="9" s="1"/>
  <c r="H87" i="9"/>
  <c r="R64" i="10"/>
  <c r="S64" i="10"/>
  <c r="X64" i="10"/>
  <c r="AA64" i="10" s="1"/>
  <c r="T64" i="10" l="1"/>
  <c r="U64" i="10" s="1"/>
  <c r="V64" i="10" s="1"/>
  <c r="K64" i="10"/>
  <c r="AC64" i="10" s="1"/>
  <c r="L88" i="9"/>
  <c r="K88" i="9" s="1"/>
  <c r="I88" i="9"/>
  <c r="H64" i="10" l="1"/>
  <c r="W64" i="10"/>
  <c r="Y64" i="10" s="1"/>
  <c r="Z64" i="10" s="1"/>
  <c r="G88" i="9"/>
  <c r="J88" i="9" l="1"/>
  <c r="D89" i="9" s="1"/>
  <c r="F89" i="9" s="1"/>
  <c r="H88" i="9"/>
  <c r="L64" i="10"/>
  <c r="D65" i="10" s="1"/>
  <c r="I64" i="10"/>
  <c r="J64" i="10" s="1"/>
  <c r="Q65" i="10"/>
  <c r="F65" i="10" l="1"/>
  <c r="K65" i="10" s="1"/>
  <c r="N65" i="10"/>
  <c r="M65" i="10" s="1"/>
  <c r="R65" i="10"/>
  <c r="S65" i="10"/>
  <c r="X65" i="10"/>
  <c r="AA65" i="10" s="1"/>
  <c r="L89" i="9"/>
  <c r="K89" i="9" s="1"/>
  <c r="I89" i="9"/>
  <c r="G65" i="10" l="1"/>
  <c r="T65" i="10"/>
  <c r="U65" i="10" s="1"/>
  <c r="V65" i="10" s="1"/>
  <c r="AC65" i="10"/>
  <c r="G89" i="9"/>
  <c r="J89" i="9" l="1"/>
  <c r="D90" i="9" s="1"/>
  <c r="F90" i="9" s="1"/>
  <c r="H89" i="9"/>
  <c r="H65" i="10"/>
  <c r="W65" i="10"/>
  <c r="Y65" i="10" s="1"/>
  <c r="Z65" i="10" s="1"/>
  <c r="L65" i="10" l="1"/>
  <c r="D66" i="10" s="1"/>
  <c r="N66" i="10" s="1"/>
  <c r="M66" i="10" s="1"/>
  <c r="I65" i="10"/>
  <c r="J65" i="10" s="1"/>
  <c r="Q66" i="10"/>
  <c r="L90" i="9"/>
  <c r="K90" i="9" s="1"/>
  <c r="I90" i="9"/>
  <c r="F66" i="10" l="1"/>
  <c r="K66" i="10" s="1"/>
  <c r="R66" i="10"/>
  <c r="S66" i="10"/>
  <c r="X66" i="10"/>
  <c r="AA66" i="10" s="1"/>
  <c r="G90" i="9"/>
  <c r="G66" i="10" l="1"/>
  <c r="T66" i="10"/>
  <c r="U66" i="10" s="1"/>
  <c r="V66" i="10" s="1"/>
  <c r="J90" i="9"/>
  <c r="D91" i="9" s="1"/>
  <c r="F91" i="9" s="1"/>
  <c r="H90" i="9"/>
  <c r="AC66" i="10"/>
  <c r="H66" i="10" l="1"/>
  <c r="W66" i="10"/>
  <c r="Y66" i="10" s="1"/>
  <c r="Z66" i="10" s="1"/>
  <c r="L91" i="9"/>
  <c r="K91" i="9" s="1"/>
  <c r="I91" i="9"/>
  <c r="L66" i="10" l="1"/>
  <c r="D67" i="10" s="1"/>
  <c r="I66" i="10"/>
  <c r="J66" i="10" s="1"/>
  <c r="Q67" i="10"/>
  <c r="G91" i="9"/>
  <c r="F67" i="10" l="1"/>
  <c r="G67" i="10" s="1"/>
  <c r="N67" i="10"/>
  <c r="M67" i="10" s="1"/>
  <c r="J91" i="9"/>
  <c r="D92" i="9" s="1"/>
  <c r="F92" i="9" s="1"/>
  <c r="H91" i="9"/>
  <c r="R67" i="10"/>
  <c r="S67" i="10"/>
  <c r="X67" i="10"/>
  <c r="AA67" i="10" s="1"/>
  <c r="K67" i="10" l="1"/>
  <c r="AC67" i="10" s="1"/>
  <c r="T67" i="10"/>
  <c r="U67" i="10" s="1"/>
  <c r="V67" i="10" s="1"/>
  <c r="L92" i="9"/>
  <c r="K92" i="9" s="1"/>
  <c r="I92" i="9"/>
  <c r="H67" i="10" l="1"/>
  <c r="W67" i="10"/>
  <c r="Y67" i="10" s="1"/>
  <c r="Z67" i="10" s="1"/>
  <c r="G92" i="9"/>
  <c r="J92" i="9" l="1"/>
  <c r="D93" i="9" s="1"/>
  <c r="F93" i="9" s="1"/>
  <c r="H92" i="9"/>
  <c r="L67" i="10"/>
  <c r="D68" i="10" s="1"/>
  <c r="I67" i="10"/>
  <c r="J67" i="10" s="1"/>
  <c r="Q68" i="10"/>
  <c r="F68" i="10" l="1"/>
  <c r="G68" i="10" s="1"/>
  <c r="N68" i="10"/>
  <c r="M68" i="10" s="1"/>
  <c r="R68" i="10"/>
  <c r="S68" i="10"/>
  <c r="X68" i="10"/>
  <c r="AA68" i="10" s="1"/>
  <c r="L93" i="9"/>
  <c r="K93" i="9" s="1"/>
  <c r="I93" i="9"/>
  <c r="K68" i="10" l="1"/>
  <c r="AC68" i="10" s="1"/>
  <c r="T68" i="10"/>
  <c r="U68" i="10" s="1"/>
  <c r="V68" i="10" s="1"/>
  <c r="G93" i="9"/>
  <c r="J93" i="9" l="1"/>
  <c r="D94" i="9" s="1"/>
  <c r="F94" i="9" s="1"/>
  <c r="H93" i="9"/>
  <c r="H68" i="10"/>
  <c r="W68" i="10"/>
  <c r="Y68" i="10" s="1"/>
  <c r="Z68" i="10" s="1"/>
  <c r="L68" i="10" l="1"/>
  <c r="D69" i="10" s="1"/>
  <c r="I68" i="10"/>
  <c r="J68" i="10" s="1"/>
  <c r="Q69" i="10"/>
  <c r="L94" i="9"/>
  <c r="K94" i="9" s="1"/>
  <c r="I94" i="9"/>
  <c r="F69" i="10" l="1"/>
  <c r="N69" i="10"/>
  <c r="M69" i="10" s="1"/>
  <c r="R69" i="10"/>
  <c r="S69" i="10"/>
  <c r="X69" i="10"/>
  <c r="AA69" i="10" s="1"/>
  <c r="G69" i="10"/>
  <c r="K69" i="10"/>
  <c r="G94" i="9"/>
  <c r="T69" i="10" l="1"/>
  <c r="U69" i="10" s="1"/>
  <c r="V69" i="10" s="1"/>
  <c r="J94" i="9"/>
  <c r="D95" i="9" s="1"/>
  <c r="F95" i="9" s="1"/>
  <c r="H94" i="9"/>
  <c r="AC69" i="10"/>
  <c r="H69" i="10" l="1"/>
  <c r="W69" i="10"/>
  <c r="Y69" i="10" s="1"/>
  <c r="Z69" i="10" s="1"/>
  <c r="L95" i="9"/>
  <c r="K95" i="9" s="1"/>
  <c r="I95" i="9"/>
  <c r="L69" i="10" l="1"/>
  <c r="D70" i="10" s="1"/>
  <c r="N70" i="10" s="1"/>
  <c r="M70" i="10" s="1"/>
  <c r="I69" i="10"/>
  <c r="J69" i="10" s="1"/>
  <c r="Q70" i="10"/>
  <c r="G95" i="9"/>
  <c r="F70" i="10" l="1"/>
  <c r="K70" i="10" s="1"/>
  <c r="J95" i="9"/>
  <c r="D96" i="9" s="1"/>
  <c r="F96" i="9" s="1"/>
  <c r="H95" i="9"/>
  <c r="R70" i="10"/>
  <c r="S70" i="10"/>
  <c r="X70" i="10"/>
  <c r="AA70" i="10" s="1"/>
  <c r="G70" i="10" l="1"/>
  <c r="T70" i="10"/>
  <c r="U70" i="10" s="1"/>
  <c r="V70" i="10" s="1"/>
  <c r="AC70" i="10"/>
  <c r="I96" i="9"/>
  <c r="L96" i="9"/>
  <c r="K96" i="9" s="1"/>
  <c r="H70" i="10" l="1"/>
  <c r="W70" i="10"/>
  <c r="Y70" i="10" s="1"/>
  <c r="Z70" i="10" s="1"/>
  <c r="G96" i="9"/>
  <c r="J96" i="9" l="1"/>
  <c r="D97" i="9" s="1"/>
  <c r="F97" i="9" s="1"/>
  <c r="H96" i="9"/>
  <c r="L70" i="10"/>
  <c r="D71" i="10" s="1"/>
  <c r="I70" i="10"/>
  <c r="J70" i="10" s="1"/>
  <c r="Q71" i="10"/>
  <c r="F71" i="10" l="1"/>
  <c r="G71" i="10" s="1"/>
  <c r="N71" i="10"/>
  <c r="M71" i="10" s="1"/>
  <c r="R71" i="10"/>
  <c r="S71" i="10"/>
  <c r="X71" i="10"/>
  <c r="AA71" i="10" s="1"/>
  <c r="L97" i="9"/>
  <c r="K97" i="9" s="1"/>
  <c r="I97" i="9"/>
  <c r="T71" i="10" l="1"/>
  <c r="U71" i="10" s="1"/>
  <c r="V71" i="10" s="1"/>
  <c r="K71" i="10"/>
  <c r="AC71" i="10" s="1"/>
  <c r="G97" i="9"/>
  <c r="J97" i="9" l="1"/>
  <c r="D98" i="9" s="1"/>
  <c r="F98" i="9" s="1"/>
  <c r="H97" i="9"/>
  <c r="H71" i="10"/>
  <c r="W71" i="10"/>
  <c r="Y71" i="10" s="1"/>
  <c r="Z71" i="10" s="1"/>
  <c r="L71" i="10" l="1"/>
  <c r="D72" i="10" s="1"/>
  <c r="I71" i="10"/>
  <c r="J71" i="10" s="1"/>
  <c r="Q72" i="10"/>
  <c r="L98" i="9"/>
  <c r="K98" i="9" s="1"/>
  <c r="I98" i="9"/>
  <c r="F72" i="10" l="1"/>
  <c r="G72" i="10" s="1"/>
  <c r="N72" i="10"/>
  <c r="M72" i="10" s="1"/>
  <c r="R72" i="10"/>
  <c r="S72" i="10"/>
  <c r="X72" i="10"/>
  <c r="AA72" i="10" s="1"/>
  <c r="G98" i="9"/>
  <c r="K72" i="10" l="1"/>
  <c r="AC72" i="10" s="1"/>
  <c r="T72" i="10"/>
  <c r="U72" i="10" s="1"/>
  <c r="V72" i="10" s="1"/>
  <c r="J98" i="9"/>
  <c r="D99" i="9" s="1"/>
  <c r="F99" i="9" s="1"/>
  <c r="H98" i="9"/>
  <c r="H72" i="10" l="1"/>
  <c r="W72" i="10"/>
  <c r="Y72" i="10" s="1"/>
  <c r="Z72" i="10" s="1"/>
  <c r="L99" i="9"/>
  <c r="K99" i="9" s="1"/>
  <c r="I99" i="9"/>
  <c r="L72" i="10" l="1"/>
  <c r="D73" i="10" s="1"/>
  <c r="N73" i="10" s="1"/>
  <c r="M73" i="10" s="1"/>
  <c r="I72" i="10"/>
  <c r="J72" i="10" s="1"/>
  <c r="Q73" i="10"/>
  <c r="G99" i="9"/>
  <c r="F73" i="10" l="1"/>
  <c r="K73" i="10" s="1"/>
  <c r="J99" i="9"/>
  <c r="D100" i="9" s="1"/>
  <c r="F100" i="9" s="1"/>
  <c r="H99" i="9"/>
  <c r="R73" i="10"/>
  <c r="S73" i="10"/>
  <c r="X73" i="10"/>
  <c r="AA73" i="10" s="1"/>
  <c r="G73" i="10" l="1"/>
  <c r="T73" i="10"/>
  <c r="AC73" i="10"/>
  <c r="U73" i="10"/>
  <c r="V73" i="10" s="1"/>
  <c r="L100" i="9"/>
  <c r="K100" i="9" s="1"/>
  <c r="I100" i="9"/>
  <c r="H73" i="10" l="1"/>
  <c r="W73" i="10"/>
  <c r="Y73" i="10" s="1"/>
  <c r="Z73" i="10" s="1"/>
  <c r="G100" i="9"/>
  <c r="J100" i="9" l="1"/>
  <c r="D101" i="9" s="1"/>
  <c r="F101" i="9" s="1"/>
  <c r="H100" i="9"/>
  <c r="L73" i="10"/>
  <c r="D74" i="10" s="1"/>
  <c r="I73" i="10"/>
  <c r="J73" i="10" s="1"/>
  <c r="Q74" i="10"/>
  <c r="F74" i="10" l="1"/>
  <c r="K74" i="10" s="1"/>
  <c r="N74" i="10"/>
  <c r="M74" i="10" s="1"/>
  <c r="R74" i="10"/>
  <c r="S74" i="10"/>
  <c r="X74" i="10"/>
  <c r="AA74" i="10" s="1"/>
  <c r="L101" i="9"/>
  <c r="K101" i="9" s="1"/>
  <c r="I101" i="9"/>
  <c r="T74" i="10" l="1"/>
  <c r="U74" i="10" s="1"/>
  <c r="V74" i="10" s="1"/>
  <c r="G74" i="10"/>
  <c r="AC74" i="10"/>
  <c r="G101" i="9"/>
  <c r="J101" i="9" l="1"/>
  <c r="D102" i="9" s="1"/>
  <c r="F102" i="9" s="1"/>
  <c r="H101" i="9"/>
  <c r="H74" i="10"/>
  <c r="W74" i="10"/>
  <c r="Y74" i="10" s="1"/>
  <c r="Z74" i="10" s="1"/>
  <c r="L74" i="10" l="1"/>
  <c r="D75" i="10" s="1"/>
  <c r="N75" i="10" s="1"/>
  <c r="M75" i="10" s="1"/>
  <c r="I74" i="10"/>
  <c r="J74" i="10" s="1"/>
  <c r="Q75" i="10"/>
  <c r="L102" i="9"/>
  <c r="K102" i="9" s="1"/>
  <c r="I102" i="9"/>
  <c r="F75" i="10" l="1"/>
  <c r="G75" i="10" s="1"/>
  <c r="R75" i="10"/>
  <c r="S75" i="10"/>
  <c r="X75" i="10"/>
  <c r="AA75" i="10" s="1"/>
  <c r="G102" i="9"/>
  <c r="K75" i="10" l="1"/>
  <c r="AC75" i="10" s="1"/>
  <c r="T75" i="10"/>
  <c r="J102" i="9"/>
  <c r="D103" i="9" s="1"/>
  <c r="F103" i="9" s="1"/>
  <c r="H102" i="9"/>
  <c r="U75" i="10"/>
  <c r="V75" i="10" s="1"/>
  <c r="H75" i="10" l="1"/>
  <c r="W75" i="10"/>
  <c r="Y75" i="10" s="1"/>
  <c r="Z75" i="10" s="1"/>
  <c r="L103" i="9"/>
  <c r="K103" i="9" s="1"/>
  <c r="I103" i="9"/>
  <c r="L75" i="10" l="1"/>
  <c r="D76" i="10" s="1"/>
  <c r="N76" i="10" s="1"/>
  <c r="M76" i="10" s="1"/>
  <c r="I75" i="10"/>
  <c r="J75" i="10" s="1"/>
  <c r="Q76" i="10"/>
  <c r="G103" i="9"/>
  <c r="F76" i="10" l="1"/>
  <c r="K76" i="10" s="1"/>
  <c r="J103" i="9"/>
  <c r="D104" i="9" s="1"/>
  <c r="F104" i="9" s="1"/>
  <c r="H103" i="9"/>
  <c r="R76" i="10"/>
  <c r="S76" i="10"/>
  <c r="X76" i="10"/>
  <c r="AA76" i="10" s="1"/>
  <c r="G76" i="10" l="1"/>
  <c r="T76" i="10"/>
  <c r="U76" i="10" s="1"/>
  <c r="V76" i="10" s="1"/>
  <c r="AC76" i="10"/>
  <c r="L104" i="9"/>
  <c r="K104" i="9" s="1"/>
  <c r="I104" i="9"/>
  <c r="H76" i="10" l="1"/>
  <c r="W76" i="10"/>
  <c r="Y76" i="10" s="1"/>
  <c r="Z76" i="10" s="1"/>
  <c r="G104" i="9"/>
  <c r="J104" i="9" l="1"/>
  <c r="D105" i="9" s="1"/>
  <c r="F105" i="9" s="1"/>
  <c r="H104" i="9"/>
  <c r="L76" i="10"/>
  <c r="D77" i="10" s="1"/>
  <c r="I76" i="10"/>
  <c r="J76" i="10" s="1"/>
  <c r="Q77" i="10"/>
  <c r="F77" i="10" l="1"/>
  <c r="G77" i="10" s="1"/>
  <c r="N77" i="10"/>
  <c r="M77" i="10" s="1"/>
  <c r="R77" i="10"/>
  <c r="S77" i="10"/>
  <c r="X77" i="10"/>
  <c r="AA77" i="10" s="1"/>
  <c r="L105" i="9"/>
  <c r="K105" i="9" s="1"/>
  <c r="I105" i="9"/>
  <c r="K77" i="10" l="1"/>
  <c r="AC77" i="10" s="1"/>
  <c r="T77" i="10"/>
  <c r="U77" i="10" s="1"/>
  <c r="V77" i="10" s="1"/>
  <c r="G105" i="9"/>
  <c r="J105" i="9" l="1"/>
  <c r="D106" i="9" s="1"/>
  <c r="F106" i="9" s="1"/>
  <c r="H105" i="9"/>
  <c r="H77" i="10"/>
  <c r="W77" i="10"/>
  <c r="Y77" i="10" s="1"/>
  <c r="Z77" i="10" s="1"/>
  <c r="L77" i="10" l="1"/>
  <c r="D78" i="10" s="1"/>
  <c r="N78" i="10" s="1"/>
  <c r="M78" i="10" s="1"/>
  <c r="I77" i="10"/>
  <c r="J77" i="10" s="1"/>
  <c r="Q78" i="10"/>
  <c r="L106" i="9"/>
  <c r="K106" i="9" s="1"/>
  <c r="I106" i="9"/>
  <c r="F78" i="10" l="1"/>
  <c r="K78" i="10" s="1"/>
  <c r="R78" i="10"/>
  <c r="S78" i="10"/>
  <c r="X78" i="10"/>
  <c r="AA78" i="10" s="1"/>
  <c r="G106" i="9"/>
  <c r="G78" i="10" l="1"/>
  <c r="J106" i="9"/>
  <c r="D107" i="9" s="1"/>
  <c r="F107" i="9" s="1"/>
  <c r="H106" i="9"/>
  <c r="AC78" i="10"/>
  <c r="T78" i="10"/>
  <c r="U78" i="10" s="1"/>
  <c r="V78" i="10" s="1"/>
  <c r="H78" i="10" l="1"/>
  <c r="W78" i="10"/>
  <c r="Y78" i="10" s="1"/>
  <c r="Z78" i="10" s="1"/>
  <c r="L107" i="9"/>
  <c r="K107" i="9" s="1"/>
  <c r="I107" i="9"/>
  <c r="L78" i="10" l="1"/>
  <c r="D79" i="10" s="1"/>
  <c r="I78" i="10"/>
  <c r="J78" i="10" s="1"/>
  <c r="Q79" i="10"/>
  <c r="G107" i="9"/>
  <c r="F79" i="10" l="1"/>
  <c r="G79" i="10" s="1"/>
  <c r="N79" i="10"/>
  <c r="M79" i="10" s="1"/>
  <c r="J107" i="9"/>
  <c r="D108" i="9" s="1"/>
  <c r="F108" i="9" s="1"/>
  <c r="H107" i="9"/>
  <c r="R79" i="10"/>
  <c r="S79" i="10"/>
  <c r="X79" i="10"/>
  <c r="AA79" i="10" s="1"/>
  <c r="T79" i="10" l="1"/>
  <c r="U79" i="10" s="1"/>
  <c r="V79" i="10" s="1"/>
  <c r="K79" i="10"/>
  <c r="AC79" i="10" s="1"/>
  <c r="L108" i="9"/>
  <c r="K108" i="9" s="1"/>
  <c r="I108" i="9"/>
  <c r="H79" i="10" l="1"/>
  <c r="W79" i="10"/>
  <c r="Y79" i="10" s="1"/>
  <c r="Z79" i="10" s="1"/>
  <c r="G108" i="9"/>
  <c r="J108" i="9" l="1"/>
  <c r="D109" i="9" s="1"/>
  <c r="F109" i="9" s="1"/>
  <c r="H108" i="9"/>
  <c r="L79" i="10"/>
  <c r="D80" i="10" s="1"/>
  <c r="I79" i="10"/>
  <c r="J79" i="10" s="1"/>
  <c r="Q80" i="10"/>
  <c r="F80" i="10" l="1"/>
  <c r="K80" i="10" s="1"/>
  <c r="N80" i="10"/>
  <c r="M80" i="10" s="1"/>
  <c r="R80" i="10"/>
  <c r="S80" i="10"/>
  <c r="X80" i="10"/>
  <c r="AA80" i="10" s="1"/>
  <c r="I109" i="9"/>
  <c r="L109" i="9"/>
  <c r="K109" i="9" s="1"/>
  <c r="G80" i="10" l="1"/>
  <c r="T80" i="10"/>
  <c r="U80" i="10" s="1"/>
  <c r="V80" i="10" s="1"/>
  <c r="AC80" i="10"/>
  <c r="G109" i="9"/>
  <c r="J109" i="9" l="1"/>
  <c r="D110" i="9" s="1"/>
  <c r="F110" i="9" s="1"/>
  <c r="H109" i="9"/>
  <c r="H80" i="10"/>
  <c r="W80" i="10"/>
  <c r="Y80" i="10" s="1"/>
  <c r="Z80" i="10" s="1"/>
  <c r="L80" i="10" l="1"/>
  <c r="D81" i="10" s="1"/>
  <c r="I80" i="10"/>
  <c r="J80" i="10" s="1"/>
  <c r="Q81" i="10"/>
  <c r="L110" i="9"/>
  <c r="K110" i="9" s="1"/>
  <c r="I110" i="9"/>
  <c r="F81" i="10" l="1"/>
  <c r="K81" i="10" s="1"/>
  <c r="N81" i="10"/>
  <c r="M81" i="10" s="1"/>
  <c r="R81" i="10"/>
  <c r="S81" i="10"/>
  <c r="X81" i="10"/>
  <c r="AA81" i="10" s="1"/>
  <c r="G110" i="9"/>
  <c r="G81" i="10" l="1"/>
  <c r="T81" i="10"/>
  <c r="J110" i="9"/>
  <c r="D111" i="9" s="1"/>
  <c r="F111" i="9" s="1"/>
  <c r="H110" i="9"/>
  <c r="AC81" i="10"/>
  <c r="U81" i="10"/>
  <c r="V81" i="10" s="1"/>
  <c r="H81" i="10" l="1"/>
  <c r="W81" i="10"/>
  <c r="Y81" i="10" s="1"/>
  <c r="Z81" i="10" s="1"/>
  <c r="L111" i="9"/>
  <c r="K111" i="9" s="1"/>
  <c r="I111" i="9"/>
  <c r="L81" i="10" l="1"/>
  <c r="D82" i="10" s="1"/>
  <c r="I81" i="10"/>
  <c r="J81" i="10" s="1"/>
  <c r="Q82" i="10"/>
  <c r="G111" i="9"/>
  <c r="F82" i="10" l="1"/>
  <c r="K82" i="10" s="1"/>
  <c r="N82" i="10"/>
  <c r="M82" i="10" s="1"/>
  <c r="J111" i="9"/>
  <c r="D112" i="9" s="1"/>
  <c r="F112" i="9" s="1"/>
  <c r="H111" i="9"/>
  <c r="R82" i="10"/>
  <c r="S82" i="10"/>
  <c r="X82" i="10"/>
  <c r="AA82" i="10" s="1"/>
  <c r="G82" i="10" l="1"/>
  <c r="T82" i="10"/>
  <c r="U82" i="10" s="1"/>
  <c r="V82" i="10" s="1"/>
  <c r="AC82" i="10"/>
  <c r="I112" i="9"/>
  <c r="L112" i="9"/>
  <c r="K112" i="9" s="1"/>
  <c r="H82" i="10" l="1"/>
  <c r="W82" i="10"/>
  <c r="Y82" i="10" s="1"/>
  <c r="Z82" i="10" s="1"/>
  <c r="G112" i="9"/>
  <c r="J112" i="9" l="1"/>
  <c r="D113" i="9" s="1"/>
  <c r="F113" i="9" s="1"/>
  <c r="H112" i="9"/>
  <c r="L82" i="10"/>
  <c r="D83" i="10" s="1"/>
  <c r="I82" i="10"/>
  <c r="J82" i="10" s="1"/>
  <c r="Q83" i="10"/>
  <c r="F83" i="10" l="1"/>
  <c r="K83" i="10" s="1"/>
  <c r="N83" i="10"/>
  <c r="M83" i="10" s="1"/>
  <c r="R83" i="10"/>
  <c r="S83" i="10"/>
  <c r="X83" i="10"/>
  <c r="AA83" i="10" s="1"/>
  <c r="I113" i="9"/>
  <c r="L113" i="9"/>
  <c r="K113" i="9" s="1"/>
  <c r="G83" i="10" l="1"/>
  <c r="T83" i="10"/>
  <c r="AC83" i="10"/>
  <c r="U83" i="10"/>
  <c r="V83" i="10" s="1"/>
  <c r="G113" i="9"/>
  <c r="J113" i="9" l="1"/>
  <c r="D114" i="9" s="1"/>
  <c r="F114" i="9" s="1"/>
  <c r="H113" i="9"/>
  <c r="H83" i="10"/>
  <c r="W83" i="10"/>
  <c r="Y83" i="10" s="1"/>
  <c r="Z83" i="10" s="1"/>
  <c r="L83" i="10" l="1"/>
  <c r="D84" i="10" s="1"/>
  <c r="I83" i="10"/>
  <c r="J83" i="10" s="1"/>
  <c r="Q84" i="10"/>
  <c r="L114" i="9"/>
  <c r="K114" i="9" s="1"/>
  <c r="I114" i="9"/>
  <c r="F84" i="10" l="1"/>
  <c r="G84" i="10" s="1"/>
  <c r="N84" i="10"/>
  <c r="M84" i="10" s="1"/>
  <c r="R84" i="10"/>
  <c r="S84" i="10"/>
  <c r="X84" i="10"/>
  <c r="AA84" i="10" s="1"/>
  <c r="G114" i="9"/>
  <c r="K84" i="10" l="1"/>
  <c r="AC84" i="10" s="1"/>
  <c r="J114" i="9"/>
  <c r="D115" i="9" s="1"/>
  <c r="F115" i="9" s="1"/>
  <c r="H114" i="9"/>
  <c r="T84" i="10"/>
  <c r="U84" i="10" s="1"/>
  <c r="V84" i="10" s="1"/>
  <c r="H84" i="10" l="1"/>
  <c r="W84" i="10"/>
  <c r="Y84" i="10" s="1"/>
  <c r="Z84" i="10" s="1"/>
  <c r="L115" i="9"/>
  <c r="K115" i="9" s="1"/>
  <c r="I115" i="9"/>
  <c r="L84" i="10" l="1"/>
  <c r="D85" i="10" s="1"/>
  <c r="I84" i="10"/>
  <c r="J84" i="10" s="1"/>
  <c r="Q85" i="10"/>
  <c r="G115" i="9"/>
  <c r="F85" i="10" l="1"/>
  <c r="G85" i="10" s="1"/>
  <c r="N85" i="10"/>
  <c r="M85" i="10" s="1"/>
  <c r="J115" i="9"/>
  <c r="D116" i="9" s="1"/>
  <c r="F116" i="9" s="1"/>
  <c r="H115" i="9"/>
  <c r="R85" i="10"/>
  <c r="S85" i="10"/>
  <c r="X85" i="10"/>
  <c r="AA85" i="10" s="1"/>
  <c r="K85" i="10" l="1"/>
  <c r="T85" i="10"/>
  <c r="AC85" i="10"/>
  <c r="U85" i="10"/>
  <c r="V85" i="10" s="1"/>
  <c r="L116" i="9"/>
  <c r="K116" i="9" s="1"/>
  <c r="I116" i="9"/>
  <c r="H85" i="10" l="1"/>
  <c r="W85" i="10"/>
  <c r="Y85" i="10" s="1"/>
  <c r="Z85" i="10" s="1"/>
  <c r="G116" i="9"/>
  <c r="J116" i="9" l="1"/>
  <c r="D117" i="9" s="1"/>
  <c r="F117" i="9" s="1"/>
  <c r="H116" i="9"/>
  <c r="L85" i="10"/>
  <c r="D86" i="10" s="1"/>
  <c r="N86" i="10" s="1"/>
  <c r="M86" i="10" s="1"/>
  <c r="I85" i="10"/>
  <c r="J85" i="10" s="1"/>
  <c r="Q86" i="10"/>
  <c r="F86" i="10" l="1"/>
  <c r="G86" i="10" s="1"/>
  <c r="R86" i="10"/>
  <c r="S86" i="10"/>
  <c r="X86" i="10"/>
  <c r="AA86" i="10" s="1"/>
  <c r="L117" i="9"/>
  <c r="K117" i="9" s="1"/>
  <c r="I117" i="9"/>
  <c r="K86" i="10" l="1"/>
  <c r="AC86" i="10" s="1"/>
  <c r="T86" i="10"/>
  <c r="U86" i="10" s="1"/>
  <c r="V86" i="10" s="1"/>
  <c r="G117" i="9"/>
  <c r="J117" i="9" l="1"/>
  <c r="D118" i="9" s="1"/>
  <c r="F118" i="9" s="1"/>
  <c r="H117" i="9"/>
  <c r="H86" i="10"/>
  <c r="W86" i="10"/>
  <c r="Y86" i="10" s="1"/>
  <c r="Z86" i="10" s="1"/>
  <c r="L86" i="10" l="1"/>
  <c r="D87" i="10" s="1"/>
  <c r="I86" i="10"/>
  <c r="J86" i="10" s="1"/>
  <c r="Q87" i="10"/>
  <c r="I118" i="9"/>
  <c r="L118" i="9"/>
  <c r="K118" i="9" s="1"/>
  <c r="F87" i="10" l="1"/>
  <c r="G87" i="10" s="1"/>
  <c r="N87" i="10"/>
  <c r="M87" i="10" s="1"/>
  <c r="R87" i="10"/>
  <c r="S87" i="10"/>
  <c r="X87" i="10"/>
  <c r="AA87" i="10" s="1"/>
  <c r="G118" i="9"/>
  <c r="K87" i="10" l="1"/>
  <c r="AC87" i="10" s="1"/>
  <c r="T87" i="10"/>
  <c r="J118" i="9"/>
  <c r="D119" i="9" s="1"/>
  <c r="F119" i="9" s="1"/>
  <c r="H118" i="9"/>
  <c r="U87" i="10"/>
  <c r="V87" i="10" s="1"/>
  <c r="H87" i="10" l="1"/>
  <c r="W87" i="10"/>
  <c r="Y87" i="10" s="1"/>
  <c r="Z87" i="10" s="1"/>
  <c r="L119" i="9"/>
  <c r="K119" i="9" s="1"/>
  <c r="I119" i="9"/>
  <c r="L87" i="10" l="1"/>
  <c r="D88" i="10" s="1"/>
  <c r="I87" i="10"/>
  <c r="J87" i="10" s="1"/>
  <c r="Q88" i="10"/>
  <c r="G119" i="9"/>
  <c r="F88" i="10" l="1"/>
  <c r="N88" i="10"/>
  <c r="M88" i="10" s="1"/>
  <c r="K88" i="10"/>
  <c r="J119" i="9"/>
  <c r="D120" i="9" s="1"/>
  <c r="F120" i="9" s="1"/>
  <c r="H119" i="9"/>
  <c r="R88" i="10"/>
  <c r="S88" i="10"/>
  <c r="X88" i="10"/>
  <c r="AA88" i="10" s="1"/>
  <c r="G88" i="10"/>
  <c r="T88" i="10" l="1"/>
  <c r="AC88" i="10"/>
  <c r="U88" i="10"/>
  <c r="V88" i="10" s="1"/>
  <c r="L120" i="9"/>
  <c r="K120" i="9" s="1"/>
  <c r="I120" i="9"/>
  <c r="H88" i="10" l="1"/>
  <c r="W88" i="10"/>
  <c r="Y88" i="10" s="1"/>
  <c r="Z88" i="10" s="1"/>
  <c r="G120" i="9"/>
  <c r="J120" i="9" l="1"/>
  <c r="D121" i="9" s="1"/>
  <c r="F121" i="9" s="1"/>
  <c r="H120" i="9"/>
  <c r="L88" i="10"/>
  <c r="D89" i="10" s="1"/>
  <c r="I88" i="10"/>
  <c r="J88" i="10" s="1"/>
  <c r="Q89" i="10"/>
  <c r="F89" i="10" l="1"/>
  <c r="K89" i="10" s="1"/>
  <c r="N89" i="10"/>
  <c r="M89" i="10" s="1"/>
  <c r="R89" i="10"/>
  <c r="S89" i="10"/>
  <c r="T89" i="10" s="1"/>
  <c r="X89" i="10"/>
  <c r="AA89" i="10" s="1"/>
  <c r="L121" i="9"/>
  <c r="K121" i="9" s="1"/>
  <c r="I121" i="9"/>
  <c r="G89" i="10" l="1"/>
  <c r="AC89" i="10"/>
  <c r="U89" i="10"/>
  <c r="V89" i="10" s="1"/>
  <c r="G121" i="9"/>
  <c r="J121" i="9" l="1"/>
  <c r="D122" i="9" s="1"/>
  <c r="F122" i="9" s="1"/>
  <c r="H121" i="9"/>
  <c r="H89" i="10"/>
  <c r="W89" i="10"/>
  <c r="Y89" i="10" s="1"/>
  <c r="Z89" i="10" s="1"/>
  <c r="L89" i="10" l="1"/>
  <c r="D90" i="10" s="1"/>
  <c r="I89" i="10"/>
  <c r="J89" i="10" s="1"/>
  <c r="Q90" i="10"/>
  <c r="I122" i="9"/>
  <c r="L122" i="9"/>
  <c r="K122" i="9" s="1"/>
  <c r="F90" i="10" l="1"/>
  <c r="G90" i="10" s="1"/>
  <c r="N90" i="10"/>
  <c r="M90" i="10" s="1"/>
  <c r="R90" i="10"/>
  <c r="S90" i="10"/>
  <c r="X90" i="10"/>
  <c r="AA90" i="10" s="1"/>
  <c r="G122" i="9"/>
  <c r="K90" i="10" l="1"/>
  <c r="AC90" i="10" s="1"/>
  <c r="J122" i="9"/>
  <c r="D123" i="9" s="1"/>
  <c r="F123" i="9" s="1"/>
  <c r="H122" i="9"/>
  <c r="T90" i="10"/>
  <c r="U90" i="10"/>
  <c r="V90" i="10" s="1"/>
  <c r="H90" i="10" l="1"/>
  <c r="W90" i="10"/>
  <c r="Y90" i="10" s="1"/>
  <c r="Z90" i="10" s="1"/>
  <c r="L123" i="9"/>
  <c r="K123" i="9" s="1"/>
  <c r="I123" i="9"/>
  <c r="L90" i="10" l="1"/>
  <c r="D91" i="10" s="1"/>
  <c r="I90" i="10"/>
  <c r="J90" i="10" s="1"/>
  <c r="Q91" i="10"/>
  <c r="G123" i="9"/>
  <c r="F91" i="10" l="1"/>
  <c r="K91" i="10" s="1"/>
  <c r="N91" i="10"/>
  <c r="M91" i="10" s="1"/>
  <c r="J123" i="9"/>
  <c r="D124" i="9" s="1"/>
  <c r="F124" i="9" s="1"/>
  <c r="H123" i="9"/>
  <c r="R91" i="10"/>
  <c r="S91" i="10"/>
  <c r="X91" i="10"/>
  <c r="AA91" i="10" s="1"/>
  <c r="G91" i="10" l="1"/>
  <c r="T91" i="10"/>
  <c r="U91" i="10" s="1"/>
  <c r="V91" i="10" s="1"/>
  <c r="AC91" i="10"/>
  <c r="L124" i="9"/>
  <c r="K124" i="9" s="1"/>
  <c r="I124" i="9"/>
  <c r="H91" i="10" l="1"/>
  <c r="W91" i="10"/>
  <c r="Y91" i="10" s="1"/>
  <c r="Z91" i="10" s="1"/>
  <c r="G124" i="9"/>
  <c r="J124" i="9" l="1"/>
  <c r="D125" i="9" s="1"/>
  <c r="F125" i="9" s="1"/>
  <c r="H124" i="9"/>
  <c r="L91" i="10"/>
  <c r="D92" i="10" s="1"/>
  <c r="N92" i="10" s="1"/>
  <c r="M92" i="10" s="1"/>
  <c r="I91" i="10"/>
  <c r="J91" i="10" s="1"/>
  <c r="Q92" i="10"/>
  <c r="F92" i="10" l="1"/>
  <c r="G92" i="10" s="1"/>
  <c r="R92" i="10"/>
  <c r="S92" i="10"/>
  <c r="X92" i="10"/>
  <c r="AA92" i="10" s="1"/>
  <c r="L125" i="9"/>
  <c r="K125" i="9" s="1"/>
  <c r="I125" i="9"/>
  <c r="K92" i="10" l="1"/>
  <c r="AC92" i="10" s="1"/>
  <c r="T92" i="10"/>
  <c r="U92" i="10" s="1"/>
  <c r="V92" i="10" s="1"/>
  <c r="G125" i="9"/>
  <c r="J125" i="9" l="1"/>
  <c r="D126" i="9" s="1"/>
  <c r="F126" i="9" s="1"/>
  <c r="H125" i="9"/>
  <c r="H92" i="10"/>
  <c r="W92" i="10"/>
  <c r="Y92" i="10" s="1"/>
  <c r="Z92" i="10" s="1"/>
  <c r="L92" i="10" l="1"/>
  <c r="D93" i="10" s="1"/>
  <c r="I92" i="10"/>
  <c r="J92" i="10" s="1"/>
  <c r="Q93" i="10"/>
  <c r="L126" i="9"/>
  <c r="K126" i="9" s="1"/>
  <c r="I126" i="9"/>
  <c r="F93" i="10" l="1"/>
  <c r="G93" i="10" s="1"/>
  <c r="N93" i="10"/>
  <c r="M93" i="10" s="1"/>
  <c r="R93" i="10"/>
  <c r="S93" i="10"/>
  <c r="X93" i="10"/>
  <c r="AA93" i="10" s="1"/>
  <c r="G126" i="9"/>
  <c r="K93" i="10" l="1"/>
  <c r="T93" i="10"/>
  <c r="J126" i="9"/>
  <c r="D127" i="9" s="1"/>
  <c r="F127" i="9" s="1"/>
  <c r="H126" i="9"/>
  <c r="AC93" i="10"/>
  <c r="U93" i="10"/>
  <c r="V93" i="10" s="1"/>
  <c r="H93" i="10" l="1"/>
  <c r="W93" i="10"/>
  <c r="Y93" i="10" s="1"/>
  <c r="Z93" i="10" s="1"/>
  <c r="I127" i="9"/>
  <c r="L127" i="9"/>
  <c r="K127" i="9" s="1"/>
  <c r="L93" i="10" l="1"/>
  <c r="D94" i="10" s="1"/>
  <c r="N94" i="10" s="1"/>
  <c r="M94" i="10" s="1"/>
  <c r="I93" i="10"/>
  <c r="J93" i="10" s="1"/>
  <c r="Q94" i="10"/>
  <c r="G127" i="9"/>
  <c r="F94" i="10" l="1"/>
  <c r="K94" i="10" s="1"/>
  <c r="J127" i="9"/>
  <c r="D128" i="9" s="1"/>
  <c r="F128" i="9" s="1"/>
  <c r="H127" i="9"/>
  <c r="R94" i="10"/>
  <c r="S94" i="10"/>
  <c r="X94" i="10"/>
  <c r="AA94" i="10" s="1"/>
  <c r="G94" i="10" l="1"/>
  <c r="T94" i="10"/>
  <c r="AC94" i="10"/>
  <c r="U94" i="10"/>
  <c r="V94" i="10" s="1"/>
  <c r="L128" i="9"/>
  <c r="K128" i="9" s="1"/>
  <c r="I128" i="9"/>
  <c r="H94" i="10" l="1"/>
  <c r="W94" i="10"/>
  <c r="Y94" i="10" s="1"/>
  <c r="Z94" i="10" s="1"/>
  <c r="G128" i="9"/>
  <c r="J128" i="9" l="1"/>
  <c r="D129" i="9" s="1"/>
  <c r="F129" i="9" s="1"/>
  <c r="H128" i="9"/>
  <c r="L94" i="10"/>
  <c r="D95" i="10" s="1"/>
  <c r="I94" i="10"/>
  <c r="J94" i="10" s="1"/>
  <c r="Q95" i="10"/>
  <c r="F95" i="10" l="1"/>
  <c r="G95" i="10" s="1"/>
  <c r="N95" i="10"/>
  <c r="M95" i="10" s="1"/>
  <c r="R95" i="10"/>
  <c r="S95" i="10"/>
  <c r="X95" i="10"/>
  <c r="AA95" i="10" s="1"/>
  <c r="I129" i="9"/>
  <c r="L129" i="9"/>
  <c r="K129" i="9" s="1"/>
  <c r="K95" i="10" l="1"/>
  <c r="AC95" i="10" s="1"/>
  <c r="T95" i="10"/>
  <c r="U95" i="10"/>
  <c r="V95" i="10" s="1"/>
  <c r="G129" i="9"/>
  <c r="J129" i="9" l="1"/>
  <c r="D130" i="9" s="1"/>
  <c r="F130" i="9" s="1"/>
  <c r="H129" i="9"/>
  <c r="H95" i="10"/>
  <c r="W95" i="10"/>
  <c r="Y95" i="10" s="1"/>
  <c r="Z95" i="10" s="1"/>
  <c r="L95" i="10" l="1"/>
  <c r="D96" i="10" s="1"/>
  <c r="I95" i="10"/>
  <c r="J95" i="10" s="1"/>
  <c r="Q96" i="10"/>
  <c r="I130" i="9"/>
  <c r="L130" i="9"/>
  <c r="K130" i="9" s="1"/>
  <c r="F96" i="10" l="1"/>
  <c r="G96" i="10" s="1"/>
  <c r="N96" i="10"/>
  <c r="M96" i="10" s="1"/>
  <c r="R96" i="10"/>
  <c r="S96" i="10"/>
  <c r="X96" i="10"/>
  <c r="AA96" i="10" s="1"/>
  <c r="G130" i="9"/>
  <c r="K96" i="10" l="1"/>
  <c r="AC96" i="10" s="1"/>
  <c r="J130" i="9"/>
  <c r="D131" i="9" s="1"/>
  <c r="F131" i="9" s="1"/>
  <c r="H130" i="9"/>
  <c r="T96" i="10"/>
  <c r="U96" i="10" s="1"/>
  <c r="V96" i="10" s="1"/>
  <c r="H96" i="10" s="1"/>
  <c r="L96" i="10" l="1"/>
  <c r="D97" i="10" s="1"/>
  <c r="F97" i="10" s="1"/>
  <c r="I96" i="10"/>
  <c r="J96" i="10" s="1"/>
  <c r="W96" i="10"/>
  <c r="Y96" i="10" s="1"/>
  <c r="I131" i="9"/>
  <c r="L131" i="9"/>
  <c r="K131" i="9" s="1"/>
  <c r="Z96" i="10" l="1"/>
  <c r="Q97" i="10"/>
  <c r="N97" i="10"/>
  <c r="M97" i="10" s="1"/>
  <c r="G131" i="9"/>
  <c r="J131" i="9" l="1"/>
  <c r="D132" i="9" s="1"/>
  <c r="F132" i="9" s="1"/>
  <c r="H131" i="9"/>
  <c r="S97" i="10"/>
  <c r="R97" i="10"/>
  <c r="X97" i="10"/>
  <c r="AA97" i="10" s="1"/>
  <c r="G97" i="10"/>
  <c r="K97" i="10"/>
  <c r="AC97" i="10" l="1"/>
  <c r="T97" i="10"/>
  <c r="U97" i="10" s="1"/>
  <c r="V97" i="10" s="1"/>
  <c r="H97" i="10" s="1"/>
  <c r="I97" i="10" s="1"/>
  <c r="J97" i="10" s="1"/>
  <c r="I132" i="9"/>
  <c r="L132" i="9"/>
  <c r="K132" i="9" s="1"/>
  <c r="L97" i="10" l="1"/>
  <c r="D98" i="10" s="1"/>
  <c r="F98" i="10" s="1"/>
  <c r="W97" i="10"/>
  <c r="Y97" i="10" s="1"/>
  <c r="G132" i="9"/>
  <c r="N98" i="10" l="1"/>
  <c r="M98" i="10" s="1"/>
  <c r="Q98" i="10"/>
  <c r="Z97" i="10"/>
  <c r="J132" i="9"/>
  <c r="D133" i="9" s="1"/>
  <c r="F133" i="9" s="1"/>
  <c r="H132" i="9"/>
  <c r="G98" i="10"/>
  <c r="K98" i="10"/>
  <c r="R98" i="10" l="1"/>
  <c r="X98" i="10"/>
  <c r="AA98" i="10" s="1"/>
  <c r="AC98" i="10" s="1"/>
  <c r="S98" i="10"/>
  <c r="I133" i="9"/>
  <c r="L133" i="9"/>
  <c r="K133" i="9" s="1"/>
  <c r="T98" i="10" l="1"/>
  <c r="U98" i="10" s="1"/>
  <c r="V98" i="10" s="1"/>
  <c r="H98" i="10" s="1"/>
  <c r="G133" i="9"/>
  <c r="J133" i="9" l="1"/>
  <c r="D134" i="9" s="1"/>
  <c r="F134" i="9" s="1"/>
  <c r="H133" i="9"/>
  <c r="W98" i="10"/>
  <c r="Y98" i="10" s="1"/>
  <c r="I98" i="10"/>
  <c r="J98" i="10" s="1"/>
  <c r="L98" i="10"/>
  <c r="D99" i="10" s="1"/>
  <c r="F99" i="10" s="1"/>
  <c r="N99" i="10" l="1"/>
  <c r="M99" i="10" s="1"/>
  <c r="Z98" i="10"/>
  <c r="Q99" i="10"/>
  <c r="L134" i="9"/>
  <c r="K134" i="9" s="1"/>
  <c r="I134" i="9"/>
  <c r="G99" i="10" l="1"/>
  <c r="K99" i="10"/>
  <c r="X99" i="10"/>
  <c r="AA99" i="10" s="1"/>
  <c r="S99" i="10"/>
  <c r="R99" i="10"/>
  <c r="G134" i="9"/>
  <c r="AC99" i="10" l="1"/>
  <c r="T99" i="10"/>
  <c r="U99" i="10" s="1"/>
  <c r="V99" i="10" s="1"/>
  <c r="H99" i="10" s="1"/>
  <c r="I99" i="10" s="1"/>
  <c r="J99" i="10" s="1"/>
  <c r="J134" i="9"/>
  <c r="D135" i="9" s="1"/>
  <c r="F135" i="9" s="1"/>
  <c r="H134" i="9"/>
  <c r="L99" i="10" l="1"/>
  <c r="D100" i="10" s="1"/>
  <c r="F100" i="10" s="1"/>
  <c r="W99" i="10"/>
  <c r="Y99" i="10" s="1"/>
  <c r="Z99" i="10" s="1"/>
  <c r="I135" i="9"/>
  <c r="L135" i="9"/>
  <c r="K135" i="9" s="1"/>
  <c r="N100" i="10" l="1"/>
  <c r="M100" i="10" s="1"/>
  <c r="Q100" i="10"/>
  <c r="R100" i="10" s="1"/>
  <c r="G100" i="10"/>
  <c r="K100" i="10"/>
  <c r="G135" i="9"/>
  <c r="X100" i="10" l="1"/>
  <c r="AA100" i="10" s="1"/>
  <c r="AC100" i="10" s="1"/>
  <c r="S100" i="10"/>
  <c r="T100" i="10" s="1"/>
  <c r="U100" i="10" s="1"/>
  <c r="V100" i="10" s="1"/>
  <c r="H100" i="10" s="1"/>
  <c r="I100" i="10" s="1"/>
  <c r="J100" i="10" s="1"/>
  <c r="J135" i="9"/>
  <c r="D136" i="9" s="1"/>
  <c r="F136" i="9" s="1"/>
  <c r="H135" i="9"/>
  <c r="W100" i="10" l="1"/>
  <c r="Y100" i="10" s="1"/>
  <c r="Z100" i="10" s="1"/>
  <c r="L100" i="10"/>
  <c r="D101" i="10" s="1"/>
  <c r="F101" i="10" s="1"/>
  <c r="I136" i="9"/>
  <c r="L136" i="9"/>
  <c r="K136" i="9" s="1"/>
  <c r="Q101" i="10" l="1"/>
  <c r="X101" i="10" s="1"/>
  <c r="AA101" i="10" s="1"/>
  <c r="K101" i="10"/>
  <c r="N101" i="10"/>
  <c r="M101" i="10" s="1"/>
  <c r="G136" i="9"/>
  <c r="S101" i="10" l="1"/>
  <c r="R101" i="10"/>
  <c r="AC101" i="10"/>
  <c r="J136" i="9"/>
  <c r="D137" i="9" s="1"/>
  <c r="F137" i="9" s="1"/>
  <c r="H136" i="9"/>
  <c r="T101" i="10"/>
  <c r="U101" i="10" s="1"/>
  <c r="V101" i="10" s="1"/>
  <c r="H101" i="10" s="1"/>
  <c r="G101" i="10"/>
  <c r="I101" i="10" l="1"/>
  <c r="J101" i="10" s="1"/>
  <c r="L101" i="10"/>
  <c r="D102" i="10" s="1"/>
  <c r="F102" i="10" s="1"/>
  <c r="W101" i="10"/>
  <c r="Y101" i="10" s="1"/>
  <c r="L137" i="9"/>
  <c r="K137" i="9" s="1"/>
  <c r="I137" i="9"/>
  <c r="Z101" i="10" l="1"/>
  <c r="Q102" i="10"/>
  <c r="K102" i="10"/>
  <c r="N102" i="10"/>
  <c r="M102" i="10" s="1"/>
  <c r="G102" i="10"/>
  <c r="G137" i="9"/>
  <c r="R102" i="10" l="1"/>
  <c r="X102" i="10"/>
  <c r="AA102" i="10" s="1"/>
  <c r="AC102" i="10" s="1"/>
  <c r="S102" i="10"/>
  <c r="J137" i="9"/>
  <c r="D138" i="9" s="1"/>
  <c r="F138" i="9" s="1"/>
  <c r="H137" i="9"/>
  <c r="T102" i="10" l="1"/>
  <c r="U102" i="10" s="1"/>
  <c r="V102" i="10" s="1"/>
  <c r="H102" i="10" s="1"/>
  <c r="I102" i="10" s="1"/>
  <c r="J102" i="10" s="1"/>
  <c r="I138" i="9"/>
  <c r="L138" i="9"/>
  <c r="K138" i="9" s="1"/>
  <c r="L102" i="10" l="1"/>
  <c r="D103" i="10" s="1"/>
  <c r="F103" i="10" s="1"/>
  <c r="W102" i="10"/>
  <c r="Y102" i="10" s="1"/>
  <c r="Z102" i="10" s="1"/>
  <c r="G138" i="9"/>
  <c r="N103" i="10" l="1"/>
  <c r="M103" i="10" s="1"/>
  <c r="Q103" i="10"/>
  <c r="R103" i="10" s="1"/>
  <c r="J138" i="9"/>
  <c r="D139" i="9" s="1"/>
  <c r="F139" i="9" s="1"/>
  <c r="H138" i="9"/>
  <c r="G103" i="10"/>
  <c r="K103" i="10"/>
  <c r="S103" i="10" l="1"/>
  <c r="T103" i="10" s="1"/>
  <c r="U103" i="10" s="1"/>
  <c r="V103" i="10" s="1"/>
  <c r="H103" i="10" s="1"/>
  <c r="I103" i="10" s="1"/>
  <c r="J103" i="10" s="1"/>
  <c r="X103" i="10"/>
  <c r="AA103" i="10" s="1"/>
  <c r="AC103" i="10" s="1"/>
  <c r="L139" i="9"/>
  <c r="K139" i="9" s="1"/>
  <c r="I139" i="9"/>
  <c r="L103" i="10" l="1"/>
  <c r="D104" i="10" s="1"/>
  <c r="F104" i="10" s="1"/>
  <c r="W103" i="10"/>
  <c r="Y103" i="10" s="1"/>
  <c r="G139" i="9"/>
  <c r="J139" i="9" l="1"/>
  <c r="D140" i="9" s="1"/>
  <c r="F140" i="9" s="1"/>
  <c r="H139" i="9"/>
  <c r="Q104" i="10"/>
  <c r="Z103" i="10"/>
  <c r="K104" i="10"/>
  <c r="N104" i="10"/>
  <c r="M104" i="10" s="1"/>
  <c r="G104" i="10" l="1"/>
  <c r="S104" i="10"/>
  <c r="R104" i="10"/>
  <c r="X104" i="10"/>
  <c r="AA104" i="10" s="1"/>
  <c r="AC104" i="10" s="1"/>
  <c r="L140" i="9"/>
  <c r="K140" i="9" s="1"/>
  <c r="I140" i="9"/>
  <c r="T104" i="10" l="1"/>
  <c r="U104" i="10" s="1"/>
  <c r="V104" i="10" s="1"/>
  <c r="H104" i="10" s="1"/>
  <c r="I104" i="10" s="1"/>
  <c r="J104" i="10" s="1"/>
  <c r="G140" i="9"/>
  <c r="J140" i="9" l="1"/>
  <c r="D141" i="9" s="1"/>
  <c r="F141" i="9" s="1"/>
  <c r="H140" i="9"/>
  <c r="L104" i="10"/>
  <c r="D105" i="10" s="1"/>
  <c r="F105" i="10" s="1"/>
  <c r="W104" i="10"/>
  <c r="Y104" i="10" s="1"/>
  <c r="Q105" i="10" l="1"/>
  <c r="Z104" i="10"/>
  <c r="N105" i="10"/>
  <c r="M105" i="10" s="1"/>
  <c r="L141" i="9"/>
  <c r="K141" i="9" s="1"/>
  <c r="I141" i="9"/>
  <c r="G105" i="10" l="1"/>
  <c r="K105" i="10"/>
  <c r="S105" i="10"/>
  <c r="X105" i="10"/>
  <c r="AA105" i="10" s="1"/>
  <c r="R105" i="10"/>
  <c r="G141" i="9"/>
  <c r="AC105" i="10" l="1"/>
  <c r="T105" i="10"/>
  <c r="U105" i="10" s="1"/>
  <c r="V105" i="10" s="1"/>
  <c r="H105" i="10" s="1"/>
  <c r="I105" i="10" s="1"/>
  <c r="J105" i="10" s="1"/>
  <c r="J141" i="9"/>
  <c r="D142" i="9" s="1"/>
  <c r="F142" i="9" s="1"/>
  <c r="H141" i="9"/>
  <c r="L105" i="10" l="1"/>
  <c r="D106" i="10" s="1"/>
  <c r="W105" i="10"/>
  <c r="Y105" i="10" s="1"/>
  <c r="I142" i="9"/>
  <c r="L142" i="9"/>
  <c r="K142" i="9" s="1"/>
  <c r="N106" i="10" l="1"/>
  <c r="M106" i="10" s="1"/>
  <c r="F106" i="10"/>
  <c r="G106" i="10" s="1"/>
  <c r="Z105" i="10"/>
  <c r="Q106" i="10"/>
  <c r="G142" i="9"/>
  <c r="K106" i="10" l="1"/>
  <c r="R106" i="10"/>
  <c r="S106" i="10"/>
  <c r="X106" i="10"/>
  <c r="AA106" i="10" s="1"/>
  <c r="J142" i="9"/>
  <c r="D143" i="9" s="1"/>
  <c r="F143" i="9" s="1"/>
  <c r="H142" i="9"/>
  <c r="AC106" i="10" l="1"/>
  <c r="T106" i="10"/>
  <c r="U106" i="10" s="1"/>
  <c r="V106" i="10" s="1"/>
  <c r="H106" i="10" s="1"/>
  <c r="L143" i="9"/>
  <c r="K143" i="9" s="1"/>
  <c r="I143" i="9"/>
  <c r="I106" i="10" l="1"/>
  <c r="J106" i="10" s="1"/>
  <c r="L106" i="10"/>
  <c r="D107" i="10" s="1"/>
  <c r="F107" i="10" s="1"/>
  <c r="W106" i="10"/>
  <c r="Y106" i="10" s="1"/>
  <c r="G143" i="9"/>
  <c r="J143" i="9" l="1"/>
  <c r="D144" i="9" s="1"/>
  <c r="F144" i="9" s="1"/>
  <c r="H143" i="9"/>
  <c r="N107" i="10"/>
  <c r="M107" i="10" s="1"/>
  <c r="K107" i="10"/>
  <c r="Q107" i="10"/>
  <c r="Z106" i="10"/>
  <c r="G107" i="10" l="1"/>
  <c r="R107" i="10"/>
  <c r="X107" i="10"/>
  <c r="AA107" i="10" s="1"/>
  <c r="AC107" i="10" s="1"/>
  <c r="S107" i="10"/>
  <c r="L144" i="9"/>
  <c r="K144" i="9" s="1"/>
  <c r="I144" i="9"/>
  <c r="T107" i="10" l="1"/>
  <c r="U107" i="10" s="1"/>
  <c r="V107" i="10" s="1"/>
  <c r="H107" i="10" s="1"/>
  <c r="L107" i="10" s="1"/>
  <c r="D108" i="10" s="1"/>
  <c r="G144" i="9"/>
  <c r="F108" i="10" l="1"/>
  <c r="K108" i="10" s="1"/>
  <c r="W107" i="10"/>
  <c r="Y107" i="10" s="1"/>
  <c r="Z107" i="10" s="1"/>
  <c r="N108" i="10"/>
  <c r="M108" i="10" s="1"/>
  <c r="I107" i="10"/>
  <c r="J107" i="10" s="1"/>
  <c r="J144" i="9"/>
  <c r="D145" i="9" s="1"/>
  <c r="F145" i="9" s="1"/>
  <c r="H144" i="9"/>
  <c r="G108" i="10" l="1"/>
  <c r="Q108" i="10"/>
  <c r="X108" i="10" s="1"/>
  <c r="AA108" i="10" s="1"/>
  <c r="AC108" i="10" s="1"/>
  <c r="L145" i="9"/>
  <c r="K145" i="9" s="1"/>
  <c r="I145" i="9"/>
  <c r="S108" i="10" l="1"/>
  <c r="R108" i="10"/>
  <c r="T108" i="10" s="1"/>
  <c r="U108" i="10" s="1"/>
  <c r="V108" i="10" s="1"/>
  <c r="H108" i="10" s="1"/>
  <c r="G145" i="9"/>
  <c r="I108" i="10" l="1"/>
  <c r="J108" i="10" s="1"/>
  <c r="L108" i="10"/>
  <c r="D109" i="10" s="1"/>
  <c r="F109" i="10" s="1"/>
  <c r="J145" i="9"/>
  <c r="D146" i="9" s="1"/>
  <c r="F146" i="9" s="1"/>
  <c r="H145" i="9"/>
  <c r="W108" i="10"/>
  <c r="Y108" i="10" s="1"/>
  <c r="N109" i="10" l="1"/>
  <c r="M109" i="10" s="1"/>
  <c r="Q109" i="10"/>
  <c r="Z108" i="10"/>
  <c r="L146" i="9"/>
  <c r="K146" i="9" s="1"/>
  <c r="I146" i="9"/>
  <c r="R109" i="10" l="1"/>
  <c r="S109" i="10"/>
  <c r="X109" i="10"/>
  <c r="AA109" i="10" s="1"/>
  <c r="G109" i="10"/>
  <c r="K109" i="10"/>
  <c r="G146" i="9"/>
  <c r="J146" i="9" l="1"/>
  <c r="D147" i="9" s="1"/>
  <c r="F147" i="9" s="1"/>
  <c r="H146" i="9"/>
  <c r="AC109" i="10"/>
  <c r="T109" i="10"/>
  <c r="U109" i="10" s="1"/>
  <c r="V109" i="10" s="1"/>
  <c r="H109" i="10" s="1"/>
  <c r="I109" i="10" s="1"/>
  <c r="J109" i="10" s="1"/>
  <c r="W109" i="10" l="1"/>
  <c r="Y109" i="10" s="1"/>
  <c r="L109" i="10"/>
  <c r="D110" i="10" s="1"/>
  <c r="F110" i="10" s="1"/>
  <c r="L147" i="9"/>
  <c r="K147" i="9" s="1"/>
  <c r="I147" i="9"/>
  <c r="N110" i="10" l="1"/>
  <c r="M110" i="10" s="1"/>
  <c r="Q110" i="10"/>
  <c r="Z109" i="10"/>
  <c r="G147" i="9"/>
  <c r="X110" i="10" l="1"/>
  <c r="AA110" i="10" s="1"/>
  <c r="R110" i="10"/>
  <c r="S110" i="10"/>
  <c r="G110" i="10"/>
  <c r="K110" i="10"/>
  <c r="J147" i="9"/>
  <c r="D148" i="9" s="1"/>
  <c r="F148" i="9" s="1"/>
  <c r="H147" i="9"/>
  <c r="T110" i="10" l="1"/>
  <c r="U110" i="10" s="1"/>
  <c r="V110" i="10" s="1"/>
  <c r="H110" i="10" s="1"/>
  <c r="L110" i="10" s="1"/>
  <c r="D111" i="10" s="1"/>
  <c r="F111" i="10" s="1"/>
  <c r="AC110" i="10"/>
  <c r="I148" i="9"/>
  <c r="L148" i="9"/>
  <c r="K148" i="9" s="1"/>
  <c r="N111" i="10" l="1"/>
  <c r="M111" i="10" s="1"/>
  <c r="K111" i="10"/>
  <c r="I110" i="10"/>
  <c r="J110" i="10" s="1"/>
  <c r="W110" i="10"/>
  <c r="Y110" i="10" s="1"/>
  <c r="Z110" i="10" s="1"/>
  <c r="G148" i="9"/>
  <c r="Q111" i="10" l="1"/>
  <c r="S111" i="10" s="1"/>
  <c r="G111" i="10"/>
  <c r="J148" i="9"/>
  <c r="D149" i="9" s="1"/>
  <c r="F149" i="9" s="1"/>
  <c r="H148" i="9"/>
  <c r="X111" i="10" l="1"/>
  <c r="AA111" i="10" s="1"/>
  <c r="AC111" i="10" s="1"/>
  <c r="R111" i="10"/>
  <c r="T111" i="10" s="1"/>
  <c r="U111" i="10" s="1"/>
  <c r="V111" i="10" s="1"/>
  <c r="H111" i="10" s="1"/>
  <c r="I111" i="10" s="1"/>
  <c r="J111" i="10" s="1"/>
  <c r="L149" i="9"/>
  <c r="K149" i="9" s="1"/>
  <c r="I149" i="9"/>
  <c r="W111" i="10" l="1"/>
  <c r="Y111" i="10" s="1"/>
  <c r="Z111" i="10" s="1"/>
  <c r="L111" i="10"/>
  <c r="D112" i="10" s="1"/>
  <c r="F112" i="10" s="1"/>
  <c r="G149" i="9"/>
  <c r="Q112" i="10" l="1"/>
  <c r="X112" i="10" s="1"/>
  <c r="AA112" i="10" s="1"/>
  <c r="N112" i="10"/>
  <c r="M112" i="10" s="1"/>
  <c r="K112" i="10"/>
  <c r="J149" i="9"/>
  <c r="D150" i="9" s="1"/>
  <c r="F150" i="9" s="1"/>
  <c r="H149" i="9"/>
  <c r="AC112" i="10" l="1"/>
  <c r="R112" i="10"/>
  <c r="S112" i="10"/>
  <c r="G112" i="10"/>
  <c r="I150" i="9"/>
  <c r="L150" i="9"/>
  <c r="K150" i="9" s="1"/>
  <c r="T112" i="10" l="1"/>
  <c r="U112" i="10" s="1"/>
  <c r="V112" i="10" s="1"/>
  <c r="H112" i="10" s="1"/>
  <c r="I112" i="10" s="1"/>
  <c r="J112" i="10" s="1"/>
  <c r="L112" i="10"/>
  <c r="D113" i="10" s="1"/>
  <c r="F113" i="10" s="1"/>
  <c r="G150" i="9"/>
  <c r="W112" i="10" l="1"/>
  <c r="Y112" i="10" s="1"/>
  <c r="Z112" i="10" s="1"/>
  <c r="Q113" i="10"/>
  <c r="S113" i="10" s="1"/>
  <c r="N113" i="10"/>
  <c r="M113" i="10" s="1"/>
  <c r="J150" i="9"/>
  <c r="D151" i="9" s="1"/>
  <c r="F151" i="9" s="1"/>
  <c r="H150" i="9"/>
  <c r="R113" i="10" l="1"/>
  <c r="T113" i="10" s="1"/>
  <c r="U113" i="10" s="1"/>
  <c r="V113" i="10" s="1"/>
  <c r="H113" i="10" s="1"/>
  <c r="X113" i="10"/>
  <c r="AA113" i="10" s="1"/>
  <c r="G113" i="10"/>
  <c r="K113" i="10"/>
  <c r="L151" i="9"/>
  <c r="K151" i="9" s="1"/>
  <c r="I151" i="9"/>
  <c r="W113" i="10" l="1"/>
  <c r="Y113" i="10" s="1"/>
  <c r="Q114" i="10" s="1"/>
  <c r="L113" i="10"/>
  <c r="D114" i="10" s="1"/>
  <c r="AC113" i="10"/>
  <c r="I113" i="10"/>
  <c r="J113" i="10" s="1"/>
  <c r="Z113" i="10"/>
  <c r="G151" i="9"/>
  <c r="F114" i="10" l="1"/>
  <c r="K114" i="10" s="1"/>
  <c r="N114" i="10"/>
  <c r="M114" i="10" s="1"/>
  <c r="J151" i="9"/>
  <c r="D152" i="9" s="1"/>
  <c r="F152" i="9" s="1"/>
  <c r="H151" i="9"/>
  <c r="R114" i="10"/>
  <c r="X114" i="10"/>
  <c r="AA114" i="10" s="1"/>
  <c r="S114" i="10"/>
  <c r="G114" i="10" l="1"/>
  <c r="AC114" i="10"/>
  <c r="T114" i="10"/>
  <c r="U114" i="10" s="1"/>
  <c r="V114" i="10" s="1"/>
  <c r="H114" i="10" s="1"/>
  <c r="L152" i="9"/>
  <c r="K152" i="9" s="1"/>
  <c r="I152" i="9"/>
  <c r="W114" i="10" l="1"/>
  <c r="Y114" i="10" s="1"/>
  <c r="Q115" i="10" s="1"/>
  <c r="I114" i="10"/>
  <c r="J114" i="10" s="1"/>
  <c r="L114" i="10"/>
  <c r="D115" i="10" s="1"/>
  <c r="F115" i="10" s="1"/>
  <c r="G152" i="9"/>
  <c r="Z114" i="10" l="1"/>
  <c r="K115" i="10"/>
  <c r="N115" i="10"/>
  <c r="M115" i="10" s="1"/>
  <c r="J152" i="9"/>
  <c r="D153" i="9" s="1"/>
  <c r="F153" i="9" s="1"/>
  <c r="H152" i="9"/>
  <c r="X115" i="10"/>
  <c r="AA115" i="10" s="1"/>
  <c r="AC115" i="10" s="1"/>
  <c r="S115" i="10"/>
  <c r="R115" i="10"/>
  <c r="G115" i="10" l="1"/>
  <c r="T115" i="10"/>
  <c r="U115" i="10" s="1"/>
  <c r="V115" i="10" s="1"/>
  <c r="H115" i="10" s="1"/>
  <c r="I153" i="9"/>
  <c r="L153" i="9"/>
  <c r="K153" i="9" s="1"/>
  <c r="I115" i="10" l="1"/>
  <c r="J115" i="10" s="1"/>
  <c r="W115" i="10"/>
  <c r="Y115" i="10" s="1"/>
  <c r="Q116" i="10" s="1"/>
  <c r="L115" i="10"/>
  <c r="D116" i="10" s="1"/>
  <c r="F116" i="10" s="1"/>
  <c r="G153" i="9"/>
  <c r="Z115" i="10" l="1"/>
  <c r="N116" i="10"/>
  <c r="M116" i="10" s="1"/>
  <c r="K116" i="10"/>
  <c r="X116" i="10"/>
  <c r="AA116" i="10" s="1"/>
  <c r="R116" i="10"/>
  <c r="S116" i="10"/>
  <c r="J153" i="9"/>
  <c r="D154" i="9" s="1"/>
  <c r="F154" i="9" s="1"/>
  <c r="H153" i="9"/>
  <c r="AC116" i="10" l="1"/>
  <c r="G116" i="10"/>
  <c r="T116" i="10"/>
  <c r="U116" i="10" s="1"/>
  <c r="V116" i="10" s="1"/>
  <c r="H116" i="10" s="1"/>
  <c r="I154" i="9"/>
  <c r="L154" i="9"/>
  <c r="K154" i="9" s="1"/>
  <c r="I116" i="10" l="1"/>
  <c r="J116" i="10" s="1"/>
  <c r="W116" i="10"/>
  <c r="Y116" i="10" s="1"/>
  <c r="Q117" i="10" s="1"/>
  <c r="L116" i="10"/>
  <c r="D117" i="10" s="1"/>
  <c r="F117" i="10" s="1"/>
  <c r="G154" i="9"/>
  <c r="K117" i="10" l="1"/>
  <c r="N117" i="10"/>
  <c r="M117" i="10" s="1"/>
  <c r="G117" i="10"/>
  <c r="Z116" i="10"/>
  <c r="J154" i="9"/>
  <c r="D155" i="9" s="1"/>
  <c r="F155" i="9" s="1"/>
  <c r="H154" i="9"/>
  <c r="X117" i="10"/>
  <c r="AA117" i="10" s="1"/>
  <c r="AC117" i="10" s="1"/>
  <c r="R117" i="10"/>
  <c r="S117" i="10"/>
  <c r="T117" i="10" l="1"/>
  <c r="U117" i="10" s="1"/>
  <c r="V117" i="10" s="1"/>
  <c r="H117" i="10" s="1"/>
  <c r="L155" i="9"/>
  <c r="K155" i="9" s="1"/>
  <c r="I155" i="9"/>
  <c r="I117" i="10" l="1"/>
  <c r="J117" i="10" s="1"/>
  <c r="L117" i="10"/>
  <c r="D118" i="10" s="1"/>
  <c r="F118" i="10" s="1"/>
  <c r="W117" i="10"/>
  <c r="Y117" i="10" s="1"/>
  <c r="Q118" i="10" s="1"/>
  <c r="G155" i="9"/>
  <c r="Z117" i="10" l="1"/>
  <c r="N118" i="10"/>
  <c r="M118" i="10" s="1"/>
  <c r="J155" i="9"/>
  <c r="D156" i="9" s="1"/>
  <c r="F156" i="9" s="1"/>
  <c r="H155" i="9"/>
  <c r="X118" i="10"/>
  <c r="AA118" i="10" s="1"/>
  <c r="S118" i="10"/>
  <c r="R118" i="10"/>
  <c r="G118" i="10" l="1"/>
  <c r="K118" i="10"/>
  <c r="AC118" i="10" s="1"/>
  <c r="T118" i="10"/>
  <c r="U118" i="10" s="1"/>
  <c r="V118" i="10" s="1"/>
  <c r="H118" i="10" s="1"/>
  <c r="I118" i="10" s="1"/>
  <c r="J118" i="10" s="1"/>
  <c r="I156" i="9"/>
  <c r="L156" i="9"/>
  <c r="K156" i="9" s="1"/>
  <c r="W118" i="10" l="1"/>
  <c r="Y118" i="10" s="1"/>
  <c r="Q119" i="10" s="1"/>
  <c r="L118" i="10"/>
  <c r="D119" i="10" s="1"/>
  <c r="F119" i="10" s="1"/>
  <c r="G156" i="9"/>
  <c r="Z118" i="10" l="1"/>
  <c r="K119" i="10"/>
  <c r="N119" i="10"/>
  <c r="M119" i="10" s="1"/>
  <c r="G119" i="10"/>
  <c r="J156" i="9"/>
  <c r="D157" i="9" s="1"/>
  <c r="F157" i="9" s="1"/>
  <c r="H156" i="9"/>
  <c r="R119" i="10"/>
  <c r="X119" i="10"/>
  <c r="AA119" i="10" s="1"/>
  <c r="AC119" i="10" s="1"/>
  <c r="S119" i="10"/>
  <c r="T119" i="10" l="1"/>
  <c r="U119" i="10" s="1"/>
  <c r="V119" i="10" s="1"/>
  <c r="H119" i="10" s="1"/>
  <c r="I119" i="10" s="1"/>
  <c r="J119" i="10" s="1"/>
  <c r="L157" i="9"/>
  <c r="K157" i="9" s="1"/>
  <c r="I157" i="9"/>
  <c r="W119" i="10" l="1"/>
  <c r="Y119" i="10" s="1"/>
  <c r="Q120" i="10" s="1"/>
  <c r="L119" i="10"/>
  <c r="D120" i="10" s="1"/>
  <c r="F120" i="10" s="1"/>
  <c r="G157" i="9"/>
  <c r="Z119" i="10" l="1"/>
  <c r="K120" i="10"/>
  <c r="N120" i="10"/>
  <c r="M120" i="10" s="1"/>
  <c r="G120" i="10"/>
  <c r="J157" i="9"/>
  <c r="D158" i="9" s="1"/>
  <c r="F158" i="9" s="1"/>
  <c r="H157" i="9"/>
  <c r="R120" i="10"/>
  <c r="X120" i="10"/>
  <c r="AA120" i="10" s="1"/>
  <c r="AC120" i="10" s="1"/>
  <c r="S120" i="10"/>
  <c r="T120" i="10" l="1"/>
  <c r="U120" i="10" s="1"/>
  <c r="V120" i="10" s="1"/>
  <c r="H120" i="10" s="1"/>
  <c r="I120" i="10" s="1"/>
  <c r="J120" i="10" s="1"/>
  <c r="L158" i="9"/>
  <c r="K158" i="9" s="1"/>
  <c r="I158" i="9"/>
  <c r="W120" i="10" l="1"/>
  <c r="Y120" i="10" s="1"/>
  <c r="Q121" i="10" s="1"/>
  <c r="L120" i="10"/>
  <c r="D121" i="10" s="1"/>
  <c r="F121" i="10" s="1"/>
  <c r="G158" i="9"/>
  <c r="H158" i="9" s="1"/>
  <c r="Z120" i="10" l="1"/>
  <c r="K121" i="10"/>
  <c r="N121" i="10"/>
  <c r="M121" i="10" s="1"/>
  <c r="G121" i="10"/>
  <c r="X121" i="10"/>
  <c r="AA121" i="10" s="1"/>
  <c r="AC121" i="10" s="1"/>
  <c r="S121" i="10"/>
  <c r="R121" i="10"/>
  <c r="J158" i="9"/>
  <c r="D159" i="9" s="1"/>
  <c r="F159" i="9" s="1"/>
  <c r="L159" i="9" l="1"/>
  <c r="K159" i="9" s="1"/>
  <c r="T121" i="10"/>
  <c r="U121" i="10" s="1"/>
  <c r="V121" i="10" s="1"/>
  <c r="H121" i="10" s="1"/>
  <c r="I121" i="10" s="1"/>
  <c r="J121" i="10" s="1"/>
  <c r="G159" i="9"/>
  <c r="I159" i="9" l="1"/>
  <c r="W121" i="10"/>
  <c r="Y121" i="10" s="1"/>
  <c r="L121" i="10"/>
  <c r="D122" i="10" s="1"/>
  <c r="F122" i="10" s="1"/>
  <c r="J159" i="9"/>
  <c r="D160" i="9" s="1"/>
  <c r="F160" i="9" s="1"/>
  <c r="H159" i="9"/>
  <c r="Z121" i="10"/>
  <c r="Q122" i="10"/>
  <c r="N122" i="10" l="1"/>
  <c r="M122" i="10" s="1"/>
  <c r="K122" i="10"/>
  <c r="R122" i="10"/>
  <c r="S122" i="10"/>
  <c r="X122" i="10"/>
  <c r="AA122" i="10" s="1"/>
  <c r="AC122" i="10" s="1"/>
  <c r="I160" i="9"/>
  <c r="L160" i="9"/>
  <c r="K160" i="9" s="1"/>
  <c r="G122" i="10" l="1"/>
  <c r="G160" i="9"/>
  <c r="T122" i="10"/>
  <c r="U122" i="10" s="1"/>
  <c r="V122" i="10" s="1"/>
  <c r="H122" i="10" s="1"/>
  <c r="I122" i="10" s="1"/>
  <c r="J122" i="10" s="1"/>
  <c r="W122" i="10" l="1"/>
  <c r="Y122" i="10" s="1"/>
  <c r="Q123" i="10" s="1"/>
  <c r="L122" i="10"/>
  <c r="D123" i="10" s="1"/>
  <c r="F123" i="10" s="1"/>
  <c r="J160" i="9"/>
  <c r="D161" i="9" s="1"/>
  <c r="F161" i="9" s="1"/>
  <c r="H160" i="9"/>
  <c r="Z122" i="10" l="1"/>
  <c r="K123" i="10"/>
  <c r="N123" i="10"/>
  <c r="M123" i="10" s="1"/>
  <c r="L161" i="9"/>
  <c r="K161" i="9" s="1"/>
  <c r="I161" i="9"/>
  <c r="X123" i="10"/>
  <c r="AA123" i="10" s="1"/>
  <c r="S123" i="10"/>
  <c r="R123" i="10"/>
  <c r="G123" i="10" l="1"/>
  <c r="AC123" i="10"/>
  <c r="G161" i="9"/>
  <c r="T123" i="10"/>
  <c r="U123" i="10" s="1"/>
  <c r="V123" i="10" s="1"/>
  <c r="H123" i="10" s="1"/>
  <c r="I123" i="10" s="1"/>
  <c r="J123" i="10" s="1"/>
  <c r="W123" i="10" l="1"/>
  <c r="Y123" i="10" s="1"/>
  <c r="Q124" i="10" s="1"/>
  <c r="L123" i="10"/>
  <c r="D124" i="10" s="1"/>
  <c r="F124" i="10" s="1"/>
  <c r="J161" i="9"/>
  <c r="D162" i="9" s="1"/>
  <c r="F162" i="9" s="1"/>
  <c r="H161" i="9"/>
  <c r="Z123" i="10" l="1"/>
  <c r="K124" i="10"/>
  <c r="N124" i="10"/>
  <c r="M124" i="10" s="1"/>
  <c r="I162" i="9"/>
  <c r="L162" i="9"/>
  <c r="K162" i="9" s="1"/>
  <c r="X124" i="10"/>
  <c r="AA124" i="10" s="1"/>
  <c r="AC124" i="10" s="1"/>
  <c r="R124" i="10"/>
  <c r="S124" i="10"/>
  <c r="G124" i="10" l="1"/>
  <c r="G162" i="9"/>
  <c r="J162" i="9" s="1"/>
  <c r="D163" i="9" s="1"/>
  <c r="F163" i="9" s="1"/>
  <c r="T124" i="10"/>
  <c r="U124" i="10" s="1"/>
  <c r="V124" i="10" s="1"/>
  <c r="H124" i="10" s="1"/>
  <c r="I124" i="10" l="1"/>
  <c r="J124" i="10" s="1"/>
  <c r="H162" i="9"/>
  <c r="W124" i="10"/>
  <c r="Y124" i="10" s="1"/>
  <c r="Z124" i="10" s="1"/>
  <c r="L124" i="10"/>
  <c r="D125" i="10" s="1"/>
  <c r="F125" i="10" s="1"/>
  <c r="L163" i="9"/>
  <c r="K163" i="9" s="1"/>
  <c r="I163" i="9"/>
  <c r="Q125" i="10" l="1"/>
  <c r="N125" i="10"/>
  <c r="M125" i="10" s="1"/>
  <c r="K125" i="10"/>
  <c r="G163" i="9"/>
  <c r="X125" i="10"/>
  <c r="AA125" i="10" s="1"/>
  <c r="R125" i="10"/>
  <c r="S125" i="10"/>
  <c r="AC125" i="10" l="1"/>
  <c r="G125" i="10"/>
  <c r="J163" i="9"/>
  <c r="D164" i="9" s="1"/>
  <c r="F164" i="9" s="1"/>
  <c r="H163" i="9"/>
  <c r="T125" i="10"/>
  <c r="U125" i="10" s="1"/>
  <c r="V125" i="10" s="1"/>
  <c r="H125" i="10" s="1"/>
  <c r="I125" i="10" s="1"/>
  <c r="J125" i="10" s="1"/>
  <c r="W125" i="10" l="1"/>
  <c r="Y125" i="10" s="1"/>
  <c r="Q126" i="10" s="1"/>
  <c r="L125" i="10"/>
  <c r="D126" i="10" s="1"/>
  <c r="F126" i="10" s="1"/>
  <c r="L164" i="9"/>
  <c r="K164" i="9" s="1"/>
  <c r="I164" i="9"/>
  <c r="Z125" i="10" l="1"/>
  <c r="N126" i="10"/>
  <c r="M126" i="10" s="1"/>
  <c r="K126" i="10"/>
  <c r="G164" i="9"/>
  <c r="R126" i="10"/>
  <c r="S126" i="10"/>
  <c r="X126" i="10"/>
  <c r="AA126" i="10" s="1"/>
  <c r="AC126" i="10" l="1"/>
  <c r="G126" i="10"/>
  <c r="J164" i="9"/>
  <c r="D165" i="9" s="1"/>
  <c r="F165" i="9" s="1"/>
  <c r="H164" i="9"/>
  <c r="T126" i="10"/>
  <c r="U126" i="10" s="1"/>
  <c r="V126" i="10" s="1"/>
  <c r="H126" i="10" s="1"/>
  <c r="I126" i="10" l="1"/>
  <c r="J126" i="10" s="1"/>
  <c r="W126" i="10"/>
  <c r="Y126" i="10" s="1"/>
  <c r="L126" i="10"/>
  <c r="D127" i="10" s="1"/>
  <c r="F127" i="10" s="1"/>
  <c r="L165" i="9"/>
  <c r="K165" i="9" s="1"/>
  <c r="I165" i="9"/>
  <c r="Q127" i="10"/>
  <c r="Z126" i="10"/>
  <c r="N127" i="10" l="1"/>
  <c r="M127" i="10" s="1"/>
  <c r="K127" i="10"/>
  <c r="G165" i="9"/>
  <c r="R127" i="10"/>
  <c r="X127" i="10"/>
  <c r="AA127" i="10" s="1"/>
  <c r="S127" i="10"/>
  <c r="T127" i="10" l="1"/>
  <c r="U127" i="10" s="1"/>
  <c r="V127" i="10" s="1"/>
  <c r="H127" i="10" s="1"/>
  <c r="AC127" i="10"/>
  <c r="G127" i="10"/>
  <c r="J165" i="9"/>
  <c r="D166" i="9" s="1"/>
  <c r="F166" i="9" s="1"/>
  <c r="H165" i="9"/>
  <c r="L127" i="10" l="1"/>
  <c r="D128" i="10" s="1"/>
  <c r="W127" i="10"/>
  <c r="Y127" i="10" s="1"/>
  <c r="Q128" i="10" s="1"/>
  <c r="I127" i="10"/>
  <c r="J127" i="10" s="1"/>
  <c r="L166" i="9"/>
  <c r="K166" i="9" s="1"/>
  <c r="I166" i="9"/>
  <c r="N128" i="10" l="1"/>
  <c r="M128" i="10" s="1"/>
  <c r="F128" i="10"/>
  <c r="K128" i="10" s="1"/>
  <c r="Z127" i="10"/>
  <c r="G166" i="9"/>
  <c r="R128" i="10"/>
  <c r="S128" i="10"/>
  <c r="X128" i="10"/>
  <c r="AA128" i="10" s="1"/>
  <c r="AC128" i="10" s="1"/>
  <c r="G128" i="10" l="1"/>
  <c r="J166" i="9"/>
  <c r="D167" i="9" s="1"/>
  <c r="F167" i="9" s="1"/>
  <c r="H166" i="9"/>
  <c r="T128" i="10"/>
  <c r="U128" i="10" s="1"/>
  <c r="V128" i="10" s="1"/>
  <c r="H128" i="10" s="1"/>
  <c r="W128" i="10" l="1"/>
  <c r="Y128" i="10" s="1"/>
  <c r="Z128" i="10" s="1"/>
  <c r="I128" i="10"/>
  <c r="J128" i="10" s="1"/>
  <c r="L128" i="10"/>
  <c r="D129" i="10" s="1"/>
  <c r="F129" i="10" s="1"/>
  <c r="I167" i="9"/>
  <c r="L167" i="9"/>
  <c r="K167" i="9" s="1"/>
  <c r="Q129" i="10" l="1"/>
  <c r="R129" i="10" s="1"/>
  <c r="G167" i="9"/>
  <c r="N129" i="10"/>
  <c r="M129" i="10" s="1"/>
  <c r="S129" i="10" l="1"/>
  <c r="T129" i="10" s="1"/>
  <c r="U129" i="10" s="1"/>
  <c r="V129" i="10" s="1"/>
  <c r="H129" i="10" s="1"/>
  <c r="X129" i="10"/>
  <c r="AA129" i="10" s="1"/>
  <c r="J167" i="9"/>
  <c r="D168" i="9" s="1"/>
  <c r="F168" i="9" s="1"/>
  <c r="H167" i="9"/>
  <c r="G129" i="10"/>
  <c r="K129" i="10"/>
  <c r="AC129" i="10" l="1"/>
  <c r="I129" i="10"/>
  <c r="J129" i="10" s="1"/>
  <c r="L168" i="9"/>
  <c r="K168" i="9" s="1"/>
  <c r="I168" i="9"/>
  <c r="W129" i="10"/>
  <c r="Y129" i="10" s="1"/>
  <c r="Q130" i="10" s="1"/>
  <c r="L129" i="10"/>
  <c r="D130" i="10" s="1"/>
  <c r="F130" i="10" s="1"/>
  <c r="G168" i="9" l="1"/>
  <c r="Z129" i="10"/>
  <c r="N130" i="10"/>
  <c r="M130" i="10" s="1"/>
  <c r="K130" i="10"/>
  <c r="R130" i="10"/>
  <c r="X130" i="10"/>
  <c r="AA130" i="10" s="1"/>
  <c r="S130" i="10"/>
  <c r="G130" i="10" l="1"/>
  <c r="AC130" i="10"/>
  <c r="H168" i="9"/>
  <c r="J168" i="9"/>
  <c r="D169" i="9" s="1"/>
  <c r="F169" i="9" s="1"/>
  <c r="T130" i="10"/>
  <c r="U130" i="10" s="1"/>
  <c r="V130" i="10" s="1"/>
  <c r="H130" i="10" s="1"/>
  <c r="I130" i="10" l="1"/>
  <c r="J130" i="10" s="1"/>
  <c r="I169" i="9"/>
  <c r="L169" i="9"/>
  <c r="K169" i="9" s="1"/>
  <c r="W130" i="10"/>
  <c r="Y130" i="10" s="1"/>
  <c r="Z130" i="10" s="1"/>
  <c r="L130" i="10"/>
  <c r="D131" i="10" s="1"/>
  <c r="F131" i="10" s="1"/>
  <c r="Q131" i="10" l="1"/>
  <c r="R131" i="10" s="1"/>
  <c r="G169" i="9"/>
  <c r="N131" i="10"/>
  <c r="M131" i="10" s="1"/>
  <c r="K131" i="10"/>
  <c r="X131" i="10" l="1"/>
  <c r="AA131" i="10" s="1"/>
  <c r="AC131" i="10" s="1"/>
  <c r="S131" i="10"/>
  <c r="T131" i="10" s="1"/>
  <c r="U131" i="10" s="1"/>
  <c r="V131" i="10" s="1"/>
  <c r="H131" i="10" s="1"/>
  <c r="J169" i="9"/>
  <c r="D170" i="9" s="1"/>
  <c r="F170" i="9" s="1"/>
  <c r="H169" i="9"/>
  <c r="G131" i="10"/>
  <c r="I170" i="9" l="1"/>
  <c r="L170" i="9"/>
  <c r="K170" i="9" s="1"/>
  <c r="I131" i="10"/>
  <c r="J131" i="10" s="1"/>
  <c r="W131" i="10"/>
  <c r="Y131" i="10" s="1"/>
  <c r="Z131" i="10" s="1"/>
  <c r="L131" i="10"/>
  <c r="D132" i="10" s="1"/>
  <c r="F132" i="10" s="1"/>
  <c r="G170" i="9" l="1"/>
  <c r="Q132" i="10"/>
  <c r="N132" i="10"/>
  <c r="M132" i="10" s="1"/>
  <c r="K132" i="10"/>
  <c r="X132" i="10"/>
  <c r="AA132" i="10" s="1"/>
  <c r="AC132" i="10" s="1"/>
  <c r="R132" i="10"/>
  <c r="S132" i="10"/>
  <c r="H170" i="9" l="1"/>
  <c r="J170" i="9"/>
  <c r="D171" i="9" s="1"/>
  <c r="F171" i="9" s="1"/>
  <c r="G132" i="10"/>
  <c r="T132" i="10"/>
  <c r="U132" i="10" s="1"/>
  <c r="V132" i="10" s="1"/>
  <c r="H132" i="10" s="1"/>
  <c r="I132" i="10" l="1"/>
  <c r="J132" i="10" s="1"/>
  <c r="L171" i="9"/>
  <c r="K171" i="9" s="1"/>
  <c r="I171" i="9"/>
  <c r="W132" i="10"/>
  <c r="Y132" i="10" s="1"/>
  <c r="Q133" i="10" s="1"/>
  <c r="L132" i="10"/>
  <c r="D133" i="10" s="1"/>
  <c r="F133" i="10" s="1"/>
  <c r="Z132" i="10" l="1"/>
  <c r="G171" i="9"/>
  <c r="K133" i="10"/>
  <c r="G133" i="10"/>
  <c r="N133" i="10"/>
  <c r="M133" i="10" s="1"/>
  <c r="S133" i="10"/>
  <c r="X133" i="10"/>
  <c r="AA133" i="10" s="1"/>
  <c r="AC133" i="10" s="1"/>
  <c r="R133" i="10"/>
  <c r="H171" i="9" l="1"/>
  <c r="J171" i="9"/>
  <c r="D172" i="9" s="1"/>
  <c r="F172" i="9" s="1"/>
  <c r="T133" i="10"/>
  <c r="U133" i="10" s="1"/>
  <c r="V133" i="10" s="1"/>
  <c r="H133" i="10" s="1"/>
  <c r="I133" i="10" s="1"/>
  <c r="J133" i="10" s="1"/>
  <c r="L172" i="9" l="1"/>
  <c r="K172" i="9" s="1"/>
  <c r="I172" i="9"/>
  <c r="W133" i="10"/>
  <c r="Y133" i="10" s="1"/>
  <c r="Q134" i="10" s="1"/>
  <c r="L133" i="10"/>
  <c r="D134" i="10" s="1"/>
  <c r="F134" i="10" s="1"/>
  <c r="Z133" i="10"/>
  <c r="G172" i="9" l="1"/>
  <c r="N134" i="10"/>
  <c r="M134" i="10" s="1"/>
  <c r="K134" i="10"/>
  <c r="R134" i="10"/>
  <c r="X134" i="10"/>
  <c r="AA134" i="10" s="1"/>
  <c r="S134" i="10"/>
  <c r="J172" i="9" l="1"/>
  <c r="D173" i="9" s="1"/>
  <c r="F173" i="9" s="1"/>
  <c r="H172" i="9"/>
  <c r="AC134" i="10"/>
  <c r="G134" i="10"/>
  <c r="T134" i="10"/>
  <c r="U134" i="10" s="1"/>
  <c r="V134" i="10" s="1"/>
  <c r="H134" i="10" s="1"/>
  <c r="I134" i="10" s="1"/>
  <c r="J134" i="10" s="1"/>
  <c r="I173" i="9" l="1"/>
  <c r="L173" i="9"/>
  <c r="K173" i="9" s="1"/>
  <c r="W134" i="10"/>
  <c r="Y134" i="10" s="1"/>
  <c r="Q135" i="10" s="1"/>
  <c r="L134" i="10"/>
  <c r="D135" i="10" s="1"/>
  <c r="F135" i="10" s="1"/>
  <c r="Z134" i="10" l="1"/>
  <c r="G173" i="9"/>
  <c r="J173" i="9" s="1"/>
  <c r="D174" i="9" s="1"/>
  <c r="F174" i="9" s="1"/>
  <c r="N135" i="10"/>
  <c r="M135" i="10" s="1"/>
  <c r="K135" i="10"/>
  <c r="S135" i="10"/>
  <c r="R135" i="10"/>
  <c r="X135" i="10"/>
  <c r="AA135" i="10" s="1"/>
  <c r="H173" i="9" l="1"/>
  <c r="I174" i="9"/>
  <c r="L174" i="9"/>
  <c r="K174" i="9" s="1"/>
  <c r="AC135" i="10"/>
  <c r="G135" i="10"/>
  <c r="T135" i="10"/>
  <c r="U135" i="10" s="1"/>
  <c r="V135" i="10" s="1"/>
  <c r="H135" i="10" s="1"/>
  <c r="I135" i="10" l="1"/>
  <c r="J135" i="10" s="1"/>
  <c r="G174" i="9"/>
  <c r="L135" i="10"/>
  <c r="D136" i="10" s="1"/>
  <c r="F136" i="10" s="1"/>
  <c r="W135" i="10"/>
  <c r="Y135" i="10" s="1"/>
  <c r="Z135" i="10" s="1"/>
  <c r="J174" i="9" l="1"/>
  <c r="D175" i="9" s="1"/>
  <c r="F175" i="9" s="1"/>
  <c r="H174" i="9"/>
  <c r="Q136" i="10"/>
  <c r="S136" i="10" s="1"/>
  <c r="N136" i="10"/>
  <c r="M136" i="10" s="1"/>
  <c r="K136" i="10"/>
  <c r="R136" i="10" l="1"/>
  <c r="T136" i="10" s="1"/>
  <c r="U136" i="10" s="1"/>
  <c r="V136" i="10" s="1"/>
  <c r="H136" i="10" s="1"/>
  <c r="X136" i="10"/>
  <c r="AA136" i="10" s="1"/>
  <c r="I175" i="9"/>
  <c r="L175" i="9"/>
  <c r="K175" i="9" s="1"/>
  <c r="G175" i="9"/>
  <c r="G136" i="10"/>
  <c r="AC136" i="10"/>
  <c r="I136" i="10" l="1"/>
  <c r="J136" i="10" s="1"/>
  <c r="J175" i="9"/>
  <c r="D176" i="9" s="1"/>
  <c r="F176" i="9" s="1"/>
  <c r="H175" i="9"/>
  <c r="W136" i="10"/>
  <c r="Y136" i="10" s="1"/>
  <c r="Q137" i="10" s="1"/>
  <c r="L136" i="10"/>
  <c r="D137" i="10" s="1"/>
  <c r="F137" i="10" s="1"/>
  <c r="Z136" i="10" l="1"/>
  <c r="L176" i="9"/>
  <c r="K176" i="9" s="1"/>
  <c r="I176" i="9"/>
  <c r="N137" i="10"/>
  <c r="M137" i="10" s="1"/>
  <c r="K137" i="10"/>
  <c r="S137" i="10"/>
  <c r="X137" i="10"/>
  <c r="AA137" i="10" s="1"/>
  <c r="R137" i="10"/>
  <c r="G176" i="9" l="1"/>
  <c r="AC137" i="10"/>
  <c r="G137" i="10"/>
  <c r="T137" i="10"/>
  <c r="U137" i="10" s="1"/>
  <c r="V137" i="10" s="1"/>
  <c r="H137" i="10" s="1"/>
  <c r="I137" i="10" s="1"/>
  <c r="J137" i="10" s="1"/>
  <c r="H176" i="9" l="1"/>
  <c r="J176" i="9"/>
  <c r="D177" i="9" s="1"/>
  <c r="F177" i="9" s="1"/>
  <c r="W137" i="10"/>
  <c r="Y137" i="10" s="1"/>
  <c r="Q138" i="10" s="1"/>
  <c r="L137" i="10"/>
  <c r="D138" i="10" s="1"/>
  <c r="F138" i="10" s="1"/>
  <c r="Z137" i="10" l="1"/>
  <c r="L177" i="9"/>
  <c r="K177" i="9" s="1"/>
  <c r="I177" i="9"/>
  <c r="N138" i="10"/>
  <c r="M138" i="10" s="1"/>
  <c r="K138" i="10"/>
  <c r="R138" i="10"/>
  <c r="S138" i="10"/>
  <c r="X138" i="10"/>
  <c r="AA138" i="10" s="1"/>
  <c r="G177" i="9" l="1"/>
  <c r="H177" i="9" s="1"/>
  <c r="G138" i="10"/>
  <c r="AC138" i="10"/>
  <c r="T138" i="10"/>
  <c r="U138" i="10" s="1"/>
  <c r="V138" i="10" s="1"/>
  <c r="H138" i="10" s="1"/>
  <c r="I138" i="10" l="1"/>
  <c r="J138" i="10" s="1"/>
  <c r="J177" i="9"/>
  <c r="D178" i="9" s="1"/>
  <c r="F178" i="9" s="1"/>
  <c r="I178" i="9" s="1"/>
  <c r="W138" i="10"/>
  <c r="Y138" i="10" s="1"/>
  <c r="Z138" i="10" s="1"/>
  <c r="L138" i="10"/>
  <c r="D139" i="10" s="1"/>
  <c r="F139" i="10" s="1"/>
  <c r="L178" i="9" l="1"/>
  <c r="K178" i="9" s="1"/>
  <c r="G178" i="9"/>
  <c r="H178" i="9" s="1"/>
  <c r="Q139" i="10"/>
  <c r="R139" i="10" s="1"/>
  <c r="N139" i="10"/>
  <c r="M139" i="10" s="1"/>
  <c r="K139" i="10"/>
  <c r="S139" i="10" l="1"/>
  <c r="X139" i="10"/>
  <c r="AA139" i="10" s="1"/>
  <c r="J178" i="9"/>
  <c r="D179" i="9" s="1"/>
  <c r="F179" i="9" s="1"/>
  <c r="I179" i="9" s="1"/>
  <c r="AC139" i="10"/>
  <c r="G139" i="10"/>
  <c r="T139" i="10"/>
  <c r="U139" i="10" s="1"/>
  <c r="V139" i="10" s="1"/>
  <c r="H139" i="10" s="1"/>
  <c r="L179" i="9" l="1"/>
  <c r="K179" i="9" s="1"/>
  <c r="I139" i="10"/>
  <c r="J139" i="10" s="1"/>
  <c r="G179" i="9"/>
  <c r="W139" i="10"/>
  <c r="Y139" i="10" s="1"/>
  <c r="Z139" i="10" s="1"/>
  <c r="L139" i="10"/>
  <c r="D140" i="10" s="1"/>
  <c r="F140" i="10" s="1"/>
  <c r="Q140" i="10"/>
  <c r="J179" i="9" l="1"/>
  <c r="D180" i="9" s="1"/>
  <c r="F180" i="9" s="1"/>
  <c r="H179" i="9"/>
  <c r="N140" i="10"/>
  <c r="M140" i="10" s="1"/>
  <c r="K140" i="10"/>
  <c r="S140" i="10"/>
  <c r="R140" i="10"/>
  <c r="X140" i="10"/>
  <c r="AA140" i="10" s="1"/>
  <c r="L180" i="9" l="1"/>
  <c r="K180" i="9" s="1"/>
  <c r="G140" i="10"/>
  <c r="AC140" i="10"/>
  <c r="T140" i="10"/>
  <c r="U140" i="10" s="1"/>
  <c r="V140" i="10" s="1"/>
  <c r="H140" i="10" s="1"/>
  <c r="I140" i="10" l="1"/>
  <c r="J140" i="10" s="1"/>
  <c r="G180" i="9"/>
  <c r="I180" i="9"/>
  <c r="W140" i="10"/>
  <c r="Y140" i="10" s="1"/>
  <c r="L140" i="10"/>
  <c r="D141" i="10" s="1"/>
  <c r="F141" i="10" s="1"/>
  <c r="Q141" i="10"/>
  <c r="Z140" i="10"/>
  <c r="H180" i="9" l="1"/>
  <c r="J180" i="9"/>
  <c r="D181" i="9" s="1"/>
  <c r="F181" i="9" s="1"/>
  <c r="N141" i="10"/>
  <c r="M141" i="10" s="1"/>
  <c r="K141" i="10"/>
  <c r="S141" i="10"/>
  <c r="R141" i="10"/>
  <c r="X141" i="10"/>
  <c r="AA141" i="10" s="1"/>
  <c r="AC141" i="10" s="1"/>
  <c r="L181" i="9" l="1"/>
  <c r="K181" i="9" s="1"/>
  <c r="I181" i="9"/>
  <c r="G141" i="10"/>
  <c r="T141" i="10"/>
  <c r="U141" i="10" s="1"/>
  <c r="V141" i="10" s="1"/>
  <c r="H141" i="10" s="1"/>
  <c r="I141" i="10" l="1"/>
  <c r="J141" i="10" s="1"/>
  <c r="G181" i="9"/>
  <c r="H181" i="9" s="1"/>
  <c r="W141" i="10"/>
  <c r="Y141" i="10" s="1"/>
  <c r="Z141" i="10" s="1"/>
  <c r="L141" i="10"/>
  <c r="D142" i="10" s="1"/>
  <c r="F142" i="10" s="1"/>
  <c r="J181" i="9" l="1"/>
  <c r="D182" i="9" s="1"/>
  <c r="F182" i="9" s="1"/>
  <c r="I182" i="9" s="1"/>
  <c r="Q142" i="10"/>
  <c r="X142" i="10" s="1"/>
  <c r="AA142" i="10" s="1"/>
  <c r="N142" i="10"/>
  <c r="M142" i="10" s="1"/>
  <c r="K142" i="10"/>
  <c r="S142" i="10"/>
  <c r="L182" i="9" l="1"/>
  <c r="K182" i="9" s="1"/>
  <c r="R142" i="10"/>
  <c r="G182" i="9"/>
  <c r="AC142" i="10"/>
  <c r="G142" i="10"/>
  <c r="T142" i="10"/>
  <c r="U142" i="10" s="1"/>
  <c r="V142" i="10" s="1"/>
  <c r="H142" i="10" s="1"/>
  <c r="J182" i="9" l="1"/>
  <c r="D183" i="9" s="1"/>
  <c r="F183" i="9" s="1"/>
  <c r="H182" i="9"/>
  <c r="I142" i="10"/>
  <c r="J142" i="10" s="1"/>
  <c r="L142" i="10"/>
  <c r="D143" i="10" s="1"/>
  <c r="F143" i="10" s="1"/>
  <c r="W142" i="10"/>
  <c r="Y142" i="10" s="1"/>
  <c r="Z142" i="10" s="1"/>
  <c r="L183" i="9" l="1"/>
  <c r="K183" i="9" s="1"/>
  <c r="I183" i="9"/>
  <c r="Q143" i="10"/>
  <c r="R143" i="10" s="1"/>
  <c r="N143" i="10"/>
  <c r="M143" i="10" s="1"/>
  <c r="K143" i="10"/>
  <c r="X143" i="10" l="1"/>
  <c r="AA143" i="10" s="1"/>
  <c r="AC143" i="10" s="1"/>
  <c r="S143" i="10"/>
  <c r="T143" i="10" s="1"/>
  <c r="U143" i="10" s="1"/>
  <c r="V143" i="10" s="1"/>
  <c r="H143" i="10" s="1"/>
  <c r="G183" i="9"/>
  <c r="G143" i="10"/>
  <c r="I143" i="10" l="1"/>
  <c r="J143" i="10" s="1"/>
  <c r="J183" i="9"/>
  <c r="D184" i="9" s="1"/>
  <c r="F184" i="9" s="1"/>
  <c r="H183" i="9"/>
  <c r="W143" i="10"/>
  <c r="Y143" i="10" s="1"/>
  <c r="L143" i="10"/>
  <c r="D144" i="10" s="1"/>
  <c r="F144" i="10" s="1"/>
  <c r="I184" i="9" l="1"/>
  <c r="L184" i="9"/>
  <c r="K184" i="9" s="1"/>
  <c r="K144" i="10"/>
  <c r="N144" i="10"/>
  <c r="M144" i="10" s="1"/>
  <c r="Q144" i="10"/>
  <c r="Z143" i="10"/>
  <c r="G184" i="9" l="1"/>
  <c r="G144" i="10"/>
  <c r="X144" i="10"/>
  <c r="AA144" i="10" s="1"/>
  <c r="AC144" i="10" s="1"/>
  <c r="R144" i="10"/>
  <c r="S144" i="10"/>
  <c r="J184" i="9" l="1"/>
  <c r="D185" i="9" s="1"/>
  <c r="F185" i="9" s="1"/>
  <c r="H184" i="9"/>
  <c r="T144" i="10"/>
  <c r="U144" i="10" s="1"/>
  <c r="V144" i="10" s="1"/>
  <c r="H144" i="10" s="1"/>
  <c r="I185" i="9" l="1"/>
  <c r="L185" i="9"/>
  <c r="K185" i="9" s="1"/>
  <c r="I144" i="10"/>
  <c r="J144" i="10" s="1"/>
  <c r="L144" i="10"/>
  <c r="D145" i="10" s="1"/>
  <c r="F145" i="10" s="1"/>
  <c r="W144" i="10"/>
  <c r="Y144" i="10" s="1"/>
  <c r="G185" i="9" l="1"/>
  <c r="N145" i="10"/>
  <c r="M145" i="10" s="1"/>
  <c r="K145" i="10"/>
  <c r="Q145" i="10"/>
  <c r="Z144" i="10"/>
  <c r="J185" i="9" l="1"/>
  <c r="D186" i="9" s="1"/>
  <c r="F186" i="9" s="1"/>
  <c r="H185" i="9"/>
  <c r="X145" i="10"/>
  <c r="AA145" i="10" s="1"/>
  <c r="AC145" i="10" s="1"/>
  <c r="R145" i="10"/>
  <c r="S145" i="10"/>
  <c r="G145" i="10"/>
  <c r="L186" i="9" l="1"/>
  <c r="K186" i="9" s="1"/>
  <c r="I186" i="9"/>
  <c r="T145" i="10"/>
  <c r="U145" i="10" s="1"/>
  <c r="V145" i="10" s="1"/>
  <c r="H145" i="10" s="1"/>
  <c r="I145" i="10" s="1"/>
  <c r="J145" i="10" s="1"/>
  <c r="G186" i="9" l="1"/>
  <c r="W145" i="10"/>
  <c r="Y145" i="10" s="1"/>
  <c r="L145" i="10"/>
  <c r="D146" i="10" s="1"/>
  <c r="F146" i="10" s="1"/>
  <c r="H186" i="9" l="1"/>
  <c r="J186" i="9"/>
  <c r="D187" i="9" s="1"/>
  <c r="F187" i="9" s="1"/>
  <c r="N146" i="10"/>
  <c r="M146" i="10" s="1"/>
  <c r="K146" i="10"/>
  <c r="Z145" i="10"/>
  <c r="Q146" i="10"/>
  <c r="G146" i="10" l="1"/>
  <c r="L187" i="9"/>
  <c r="K187" i="9" s="1"/>
  <c r="I187" i="9"/>
  <c r="G187" i="9"/>
  <c r="H187" i="9" s="1"/>
  <c r="R146" i="10"/>
  <c r="X146" i="10"/>
  <c r="AA146" i="10" s="1"/>
  <c r="AC146" i="10" s="1"/>
  <c r="S146" i="10"/>
  <c r="J187" i="9" l="1"/>
  <c r="D188" i="9" s="1"/>
  <c r="F188" i="9" s="1"/>
  <c r="L188" i="9"/>
  <c r="K188" i="9" s="1"/>
  <c r="I188" i="9"/>
  <c r="T146" i="10"/>
  <c r="U146" i="10" s="1"/>
  <c r="V146" i="10" s="1"/>
  <c r="H146" i="10" s="1"/>
  <c r="G188" i="9" l="1"/>
  <c r="W146" i="10"/>
  <c r="Y146" i="10" s="1"/>
  <c r="I146" i="10"/>
  <c r="J146" i="10" s="1"/>
  <c r="L146" i="10"/>
  <c r="D147" i="10" s="1"/>
  <c r="F147" i="10" s="1"/>
  <c r="J188" i="9" l="1"/>
  <c r="D189" i="9" s="1"/>
  <c r="F189" i="9" s="1"/>
  <c r="H188" i="9"/>
  <c r="K147" i="10"/>
  <c r="N147" i="10"/>
  <c r="M147" i="10" s="1"/>
  <c r="Q147" i="10"/>
  <c r="Z146" i="10"/>
  <c r="L189" i="9" l="1"/>
  <c r="K189" i="9" s="1"/>
  <c r="I189" i="9"/>
  <c r="G147" i="10"/>
  <c r="R147" i="10"/>
  <c r="S147" i="10"/>
  <c r="X147" i="10"/>
  <c r="AA147" i="10" s="1"/>
  <c r="AC147" i="10" s="1"/>
  <c r="T147" i="10" l="1"/>
  <c r="U147" i="10" s="1"/>
  <c r="V147" i="10" s="1"/>
  <c r="H147" i="10" s="1"/>
  <c r="I147" i="10" s="1"/>
  <c r="J147" i="10" s="1"/>
  <c r="G189" i="9"/>
  <c r="W147" i="10" l="1"/>
  <c r="Y147" i="10" s="1"/>
  <c r="L147" i="10"/>
  <c r="D148" i="10" s="1"/>
  <c r="F148" i="10" s="1"/>
  <c r="H189" i="9"/>
  <c r="J189" i="9"/>
  <c r="D190" i="9" s="1"/>
  <c r="F190" i="9" s="1"/>
  <c r="Z147" i="10"/>
  <c r="Q148" i="10"/>
  <c r="N148" i="10"/>
  <c r="M148" i="10" s="1"/>
  <c r="K148" i="10"/>
  <c r="I190" i="9" l="1"/>
  <c r="L190" i="9"/>
  <c r="K190" i="9" s="1"/>
  <c r="G148" i="10"/>
  <c r="X148" i="10"/>
  <c r="AA148" i="10" s="1"/>
  <c r="AC148" i="10" s="1"/>
  <c r="R148" i="10"/>
  <c r="S148" i="10"/>
  <c r="G190" i="9" l="1"/>
  <c r="T148" i="10"/>
  <c r="U148" i="10" s="1"/>
  <c r="V148" i="10" s="1"/>
  <c r="H148" i="10" s="1"/>
  <c r="I148" i="10" s="1"/>
  <c r="J148" i="10" s="1"/>
  <c r="H190" i="9" l="1"/>
  <c r="J190" i="9"/>
  <c r="D191" i="9" s="1"/>
  <c r="F191" i="9" s="1"/>
  <c r="L148" i="10"/>
  <c r="D149" i="10" s="1"/>
  <c r="F149" i="10" s="1"/>
  <c r="W148" i="10"/>
  <c r="Y148" i="10" s="1"/>
  <c r="I191" i="9" l="1"/>
  <c r="L191" i="9"/>
  <c r="K191" i="9" s="1"/>
  <c r="Q149" i="10"/>
  <c r="Z148" i="10"/>
  <c r="K149" i="10"/>
  <c r="N149" i="10"/>
  <c r="M149" i="10" s="1"/>
  <c r="G149" i="10" l="1"/>
  <c r="G191" i="9"/>
  <c r="S149" i="10"/>
  <c r="X149" i="10"/>
  <c r="AA149" i="10" s="1"/>
  <c r="AC149" i="10" s="1"/>
  <c r="R149" i="10"/>
  <c r="J191" i="9" l="1"/>
  <c r="D192" i="9" s="1"/>
  <c r="F192" i="9" s="1"/>
  <c r="H191" i="9"/>
  <c r="T149" i="10"/>
  <c r="U149" i="10" s="1"/>
  <c r="V149" i="10" s="1"/>
  <c r="H149" i="10" s="1"/>
  <c r="L192" i="9" l="1"/>
  <c r="K192" i="9" s="1"/>
  <c r="I192" i="9"/>
  <c r="I149" i="10"/>
  <c r="J149" i="10" s="1"/>
  <c r="L149" i="10"/>
  <c r="D150" i="10" s="1"/>
  <c r="F150" i="10" s="1"/>
  <c r="W149" i="10"/>
  <c r="Y149" i="10" s="1"/>
  <c r="G192" i="9" l="1"/>
  <c r="K150" i="10"/>
  <c r="N150" i="10"/>
  <c r="M150" i="10" s="1"/>
  <c r="Z149" i="10"/>
  <c r="Q150" i="10"/>
  <c r="H192" i="9" l="1"/>
  <c r="J192" i="9"/>
  <c r="D193" i="9" s="1"/>
  <c r="F193" i="9" s="1"/>
  <c r="G150" i="10"/>
  <c r="X150" i="10"/>
  <c r="AA150" i="10" s="1"/>
  <c r="AC150" i="10" s="1"/>
  <c r="S150" i="10"/>
  <c r="R150" i="10"/>
  <c r="I193" i="9" l="1"/>
  <c r="L193" i="9"/>
  <c r="K193" i="9" s="1"/>
  <c r="G193" i="9"/>
  <c r="H193" i="9" s="1"/>
  <c r="T150" i="10"/>
  <c r="U150" i="10" s="1"/>
  <c r="V150" i="10" s="1"/>
  <c r="H150" i="10" s="1"/>
  <c r="J193" i="9" l="1"/>
  <c r="D194" i="9" s="1"/>
  <c r="F194" i="9" s="1"/>
  <c r="I194" i="9" s="1"/>
  <c r="W150" i="10"/>
  <c r="Y150" i="10" s="1"/>
  <c r="I150" i="10"/>
  <c r="J150" i="10" s="1"/>
  <c r="L150" i="10"/>
  <c r="D151" i="10" s="1"/>
  <c r="F151" i="10" s="1"/>
  <c r="L194" i="9" l="1"/>
  <c r="K194" i="9" s="1"/>
  <c r="K151" i="10"/>
  <c r="N151" i="10"/>
  <c r="M151" i="10" s="1"/>
  <c r="Q151" i="10"/>
  <c r="Z150" i="10"/>
  <c r="G194" i="9"/>
  <c r="G151" i="10" l="1"/>
  <c r="S151" i="10"/>
  <c r="R151" i="10"/>
  <c r="X151" i="10"/>
  <c r="AA151" i="10" s="1"/>
  <c r="AC151" i="10" s="1"/>
  <c r="J194" i="9"/>
  <c r="D195" i="9" s="1"/>
  <c r="F195" i="9" s="1"/>
  <c r="H194" i="9"/>
  <c r="T151" i="10" l="1"/>
  <c r="U151" i="10" s="1"/>
  <c r="V151" i="10" s="1"/>
  <c r="H151" i="10" s="1"/>
  <c r="I195" i="9"/>
  <c r="L195" i="9"/>
  <c r="K195" i="9" s="1"/>
  <c r="W151" i="10" l="1"/>
  <c r="Y151" i="10" s="1"/>
  <c r="Z151" i="10"/>
  <c r="Q152" i="10"/>
  <c r="I151" i="10"/>
  <c r="J151" i="10" s="1"/>
  <c r="L151" i="10"/>
  <c r="D152" i="10" s="1"/>
  <c r="F152" i="10" s="1"/>
  <c r="G195" i="9"/>
  <c r="R152" i="10" l="1"/>
  <c r="X152" i="10"/>
  <c r="AA152" i="10" s="1"/>
  <c r="S152" i="10"/>
  <c r="K152" i="10"/>
  <c r="N152" i="10"/>
  <c r="M152" i="10" s="1"/>
  <c r="J195" i="9"/>
  <c r="D196" i="9" s="1"/>
  <c r="F196" i="9" s="1"/>
  <c r="H195" i="9"/>
  <c r="AC152" i="10" l="1"/>
  <c r="G152" i="10"/>
  <c r="T152" i="10"/>
  <c r="U152" i="10" s="1"/>
  <c r="V152" i="10" s="1"/>
  <c r="H152" i="10" s="1"/>
  <c r="I196" i="9"/>
  <c r="L196" i="9"/>
  <c r="K196" i="9" s="1"/>
  <c r="I152" i="10" l="1"/>
  <c r="J152" i="10" s="1"/>
  <c r="W152" i="10"/>
  <c r="Y152" i="10" s="1"/>
  <c r="L152" i="10"/>
  <c r="D153" i="10" s="1"/>
  <c r="F153" i="10" s="1"/>
  <c r="G196" i="9"/>
  <c r="N153" i="10" l="1"/>
  <c r="M153" i="10" s="1"/>
  <c r="K153" i="10"/>
  <c r="Z152" i="10"/>
  <c r="Q153" i="10"/>
  <c r="J196" i="9"/>
  <c r="D197" i="9" s="1"/>
  <c r="F197" i="9" s="1"/>
  <c r="H196" i="9"/>
  <c r="S153" i="10" l="1"/>
  <c r="X153" i="10"/>
  <c r="AA153" i="10" s="1"/>
  <c r="AC153" i="10" s="1"/>
  <c r="R153" i="10"/>
  <c r="G153" i="10"/>
  <c r="L197" i="9"/>
  <c r="K197" i="9" s="1"/>
  <c r="I197" i="9"/>
  <c r="T153" i="10" l="1"/>
  <c r="U153" i="10" s="1"/>
  <c r="V153" i="10" s="1"/>
  <c r="H153" i="10" s="1"/>
  <c r="I153" i="10" s="1"/>
  <c r="J153" i="10" s="1"/>
  <c r="G197" i="9"/>
  <c r="W153" i="10" l="1"/>
  <c r="Y153" i="10" s="1"/>
  <c r="L153" i="10"/>
  <c r="D154" i="10" s="1"/>
  <c r="F154" i="10" s="1"/>
  <c r="J197" i="9"/>
  <c r="D198" i="9" s="1"/>
  <c r="F198" i="9" s="1"/>
  <c r="H197" i="9"/>
  <c r="K154" i="10" l="1"/>
  <c r="N154" i="10"/>
  <c r="M154" i="10" s="1"/>
  <c r="Z153" i="10"/>
  <c r="Q154" i="10"/>
  <c r="L198" i="9"/>
  <c r="K198" i="9" s="1"/>
  <c r="I198" i="9"/>
  <c r="S154" i="10" l="1"/>
  <c r="R154" i="10"/>
  <c r="X154" i="10"/>
  <c r="AA154" i="10" s="1"/>
  <c r="AC154" i="10" s="1"/>
  <c r="G154" i="10"/>
  <c r="G198" i="9"/>
  <c r="T154" i="10" l="1"/>
  <c r="U154" i="10" s="1"/>
  <c r="V154" i="10" s="1"/>
  <c r="H154" i="10" s="1"/>
  <c r="I154" i="10" s="1"/>
  <c r="J154" i="10" s="1"/>
  <c r="J198" i="9"/>
  <c r="D199" i="9" s="1"/>
  <c r="F199" i="9" s="1"/>
  <c r="H198" i="9"/>
  <c r="W154" i="10" l="1"/>
  <c r="Y154" i="10" s="1"/>
  <c r="L154" i="10"/>
  <c r="D155" i="10" s="1"/>
  <c r="Z154" i="10"/>
  <c r="Q155" i="10"/>
  <c r="L199" i="9"/>
  <c r="K199" i="9" s="1"/>
  <c r="I199" i="9"/>
  <c r="F155" i="10" l="1"/>
  <c r="K155" i="10" s="1"/>
  <c r="N155" i="10"/>
  <c r="M155" i="10" s="1"/>
  <c r="S155" i="10"/>
  <c r="X155" i="10"/>
  <c r="AA155" i="10" s="1"/>
  <c r="R155" i="10"/>
  <c r="G199" i="9"/>
  <c r="G155" i="10" l="1"/>
  <c r="AC155" i="10"/>
  <c r="T155" i="10"/>
  <c r="U155" i="10" s="1"/>
  <c r="V155" i="10" s="1"/>
  <c r="H155" i="10" s="1"/>
  <c r="I155" i="10" s="1"/>
  <c r="J155" i="10" s="1"/>
  <c r="J199" i="9"/>
  <c r="D200" i="9" s="1"/>
  <c r="F200" i="9" s="1"/>
  <c r="H199" i="9"/>
  <c r="W155" i="10" l="1"/>
  <c r="Y155" i="10" s="1"/>
  <c r="L155" i="10"/>
  <c r="D156" i="10" s="1"/>
  <c r="F156" i="10" s="1"/>
  <c r="L200" i="9"/>
  <c r="K200" i="9" s="1"/>
  <c r="I200" i="9"/>
  <c r="N156" i="10" l="1"/>
  <c r="M156" i="10" s="1"/>
  <c r="K156" i="10"/>
  <c r="Q156" i="10"/>
  <c r="Z155" i="10"/>
  <c r="G200" i="9"/>
  <c r="S156" i="10" l="1"/>
  <c r="X156" i="10"/>
  <c r="AA156" i="10" s="1"/>
  <c r="AC156" i="10" s="1"/>
  <c r="R156" i="10"/>
  <c r="G156" i="10"/>
  <c r="J200" i="9"/>
  <c r="D201" i="9" s="1"/>
  <c r="F201" i="9" s="1"/>
  <c r="H200" i="9"/>
  <c r="T156" i="10" l="1"/>
  <c r="U156" i="10" s="1"/>
  <c r="V156" i="10" s="1"/>
  <c r="H156" i="10" s="1"/>
  <c r="I156" i="10" s="1"/>
  <c r="J156" i="10" s="1"/>
  <c r="I201" i="9"/>
  <c r="L201" i="9"/>
  <c r="K201" i="9" s="1"/>
  <c r="W156" i="10" l="1"/>
  <c r="Y156" i="10" s="1"/>
  <c r="L156" i="10"/>
  <c r="D157" i="10" s="1"/>
  <c r="F157" i="10" s="1"/>
  <c r="G201" i="9"/>
  <c r="K157" i="10" l="1"/>
  <c r="N157" i="10"/>
  <c r="M157" i="10" s="1"/>
  <c r="Q157" i="10"/>
  <c r="Z156" i="10"/>
  <c r="J201" i="9"/>
  <c r="D202" i="9" s="1"/>
  <c r="F202" i="9" s="1"/>
  <c r="H201" i="9"/>
  <c r="G157" i="10" l="1"/>
  <c r="S157" i="10"/>
  <c r="X157" i="10"/>
  <c r="AA157" i="10" s="1"/>
  <c r="AC157" i="10" s="1"/>
  <c r="R157" i="10"/>
  <c r="I202" i="9"/>
  <c r="L202" i="9"/>
  <c r="K202" i="9" s="1"/>
  <c r="T157" i="10" l="1"/>
  <c r="U157" i="10" s="1"/>
  <c r="V157" i="10" s="1"/>
  <c r="H157" i="10" s="1"/>
  <c r="G202" i="9"/>
  <c r="W157" i="10" l="1"/>
  <c r="Y157" i="10" s="1"/>
  <c r="I157" i="10"/>
  <c r="J157" i="10" s="1"/>
  <c r="L157" i="10"/>
  <c r="D158" i="10" s="1"/>
  <c r="F158" i="10" s="1"/>
  <c r="J202" i="9"/>
  <c r="D203" i="9" s="1"/>
  <c r="F203" i="9" s="1"/>
  <c r="H202" i="9"/>
  <c r="N158" i="10" l="1"/>
  <c r="M158" i="10" s="1"/>
  <c r="K158" i="10"/>
  <c r="Q158" i="10"/>
  <c r="Z157" i="10"/>
  <c r="L203" i="9"/>
  <c r="K203" i="9" s="1"/>
  <c r="I203" i="9"/>
  <c r="G158" i="10" l="1"/>
  <c r="S158" i="10"/>
  <c r="X158" i="10"/>
  <c r="AA158" i="10" s="1"/>
  <c r="AC158" i="10" s="1"/>
  <c r="R158" i="10"/>
  <c r="G203" i="9"/>
  <c r="T158" i="10" l="1"/>
  <c r="U158" i="10" s="1"/>
  <c r="V158" i="10" s="1"/>
  <c r="H158" i="10" s="1"/>
  <c r="J203" i="9"/>
  <c r="D204" i="9" s="1"/>
  <c r="F204" i="9" s="1"/>
  <c r="H203" i="9"/>
  <c r="I158" i="10" l="1"/>
  <c r="J158" i="10" s="1"/>
  <c r="L158" i="10"/>
  <c r="D159" i="10" s="1"/>
  <c r="F159" i="10" s="1"/>
  <c r="W158" i="10"/>
  <c r="Y158" i="10" s="1"/>
  <c r="L204" i="9"/>
  <c r="K204" i="9" s="1"/>
  <c r="I204" i="9"/>
  <c r="K159" i="10" l="1"/>
  <c r="G159" i="10"/>
  <c r="N159" i="10"/>
  <c r="M159" i="10" s="1"/>
  <c r="Z158" i="10"/>
  <c r="Q159" i="10"/>
  <c r="G204" i="9"/>
  <c r="R159" i="10" l="1"/>
  <c r="S159" i="10"/>
  <c r="X159" i="10"/>
  <c r="AA159" i="10" s="1"/>
  <c r="AC159" i="10" s="1"/>
  <c r="J204" i="9"/>
  <c r="D205" i="9" s="1"/>
  <c r="F205" i="9" s="1"/>
  <c r="H204" i="9"/>
  <c r="T159" i="10" l="1"/>
  <c r="U159" i="10" s="1"/>
  <c r="V159" i="10" s="1"/>
  <c r="H159" i="10" s="1"/>
  <c r="I205" i="9"/>
  <c r="L205" i="9"/>
  <c r="K205" i="9" s="1"/>
  <c r="W159" i="10" l="1"/>
  <c r="Y159" i="10" s="1"/>
  <c r="I159" i="10"/>
  <c r="J159" i="10" s="1"/>
  <c r="L159" i="10"/>
  <c r="D160" i="10" s="1"/>
  <c r="F160" i="10" s="1"/>
  <c r="G205" i="9"/>
  <c r="K160" i="10" l="1"/>
  <c r="N160" i="10"/>
  <c r="M160" i="10" s="1"/>
  <c r="G160" i="10"/>
  <c r="Z159" i="10"/>
  <c r="Q160" i="10"/>
  <c r="J205" i="9"/>
  <c r="D206" i="9" s="1"/>
  <c r="F206" i="9" s="1"/>
  <c r="H205" i="9"/>
  <c r="S160" i="10" l="1"/>
  <c r="X160" i="10"/>
  <c r="AA160" i="10" s="1"/>
  <c r="AC160" i="10" s="1"/>
  <c r="R160" i="10"/>
  <c r="I206" i="9"/>
  <c r="L206" i="9"/>
  <c r="K206" i="9" s="1"/>
  <c r="T160" i="10" l="1"/>
  <c r="U160" i="10" s="1"/>
  <c r="V160" i="10" s="1"/>
  <c r="H160" i="10" s="1"/>
  <c r="G206" i="9"/>
  <c r="I160" i="10" l="1"/>
  <c r="J160" i="10" s="1"/>
  <c r="L160" i="10"/>
  <c r="D161" i="10" s="1"/>
  <c r="F161" i="10" s="1"/>
  <c r="W160" i="10"/>
  <c r="Y160" i="10" s="1"/>
  <c r="J206" i="9"/>
  <c r="D207" i="9" s="1"/>
  <c r="F207" i="9" s="1"/>
  <c r="H206" i="9"/>
  <c r="N161" i="10" l="1"/>
  <c r="M161" i="10" s="1"/>
  <c r="K161" i="10"/>
  <c r="Z160" i="10"/>
  <c r="Q161" i="10"/>
  <c r="L207" i="9"/>
  <c r="K207" i="9" s="1"/>
  <c r="I207" i="9"/>
  <c r="S161" i="10" l="1"/>
  <c r="R161" i="10"/>
  <c r="X161" i="10"/>
  <c r="AA161" i="10" s="1"/>
  <c r="AC161" i="10" s="1"/>
  <c r="G161" i="10"/>
  <c r="G207" i="9"/>
  <c r="T161" i="10" l="1"/>
  <c r="U161" i="10" s="1"/>
  <c r="V161" i="10" s="1"/>
  <c r="H161" i="10" s="1"/>
  <c r="I161" i="10" s="1"/>
  <c r="J161" i="10" s="1"/>
  <c r="J207" i="9"/>
  <c r="D208" i="9" s="1"/>
  <c r="F208" i="9" s="1"/>
  <c r="H207" i="9"/>
  <c r="L161" i="10" l="1"/>
  <c r="D162" i="10" s="1"/>
  <c r="F162" i="10" s="1"/>
  <c r="K162" i="10" s="1"/>
  <c r="W161" i="10"/>
  <c r="Y161" i="10" s="1"/>
  <c r="I208" i="9"/>
  <c r="L208" i="9"/>
  <c r="K208" i="9" s="1"/>
  <c r="N162" i="10" l="1"/>
  <c r="M162" i="10" s="1"/>
  <c r="Z161" i="10"/>
  <c r="Q162" i="10"/>
  <c r="G162" i="10"/>
  <c r="G208" i="9"/>
  <c r="S162" i="10" l="1"/>
  <c r="X162" i="10"/>
  <c r="AA162" i="10" s="1"/>
  <c r="AC162" i="10" s="1"/>
  <c r="R162" i="10"/>
  <c r="J208" i="9"/>
  <c r="D209" i="9" s="1"/>
  <c r="F209" i="9" s="1"/>
  <c r="H208" i="9"/>
  <c r="T162" i="10" l="1"/>
  <c r="U162" i="10" s="1"/>
  <c r="V162" i="10" s="1"/>
  <c r="H162" i="10" s="1"/>
  <c r="L209" i="9"/>
  <c r="K209" i="9" s="1"/>
  <c r="I209" i="9"/>
  <c r="I162" i="10" l="1"/>
  <c r="J162" i="10" s="1"/>
  <c r="L162" i="10"/>
  <c r="D163" i="10" s="1"/>
  <c r="F163" i="10" s="1"/>
  <c r="W162" i="10"/>
  <c r="Y162" i="10" s="1"/>
  <c r="G209" i="9"/>
  <c r="K163" i="10" l="1"/>
  <c r="N163" i="10"/>
  <c r="M163" i="10" s="1"/>
  <c r="G163" i="10"/>
  <c r="Q163" i="10"/>
  <c r="Z162" i="10"/>
  <c r="J209" i="9"/>
  <c r="D210" i="9" s="1"/>
  <c r="F210" i="9" s="1"/>
  <c r="H209" i="9"/>
  <c r="S163" i="10" l="1"/>
  <c r="X163" i="10"/>
  <c r="AA163" i="10" s="1"/>
  <c r="AC163" i="10" s="1"/>
  <c r="R163" i="10"/>
  <c r="I210" i="9"/>
  <c r="L210" i="9"/>
  <c r="K210" i="9" s="1"/>
  <c r="T163" i="10" l="1"/>
  <c r="U163" i="10" s="1"/>
  <c r="V163" i="10" s="1"/>
  <c r="H163" i="10" s="1"/>
  <c r="G210" i="9"/>
  <c r="W163" i="10" l="1"/>
  <c r="Y163" i="10" s="1"/>
  <c r="I163" i="10"/>
  <c r="J163" i="10" s="1"/>
  <c r="L163" i="10"/>
  <c r="D164" i="10" s="1"/>
  <c r="F164" i="10" s="1"/>
  <c r="J210" i="9"/>
  <c r="D211" i="9" s="1"/>
  <c r="F211" i="9" s="1"/>
  <c r="H210" i="9"/>
  <c r="N164" i="10" l="1"/>
  <c r="M164" i="10" s="1"/>
  <c r="K164" i="10"/>
  <c r="Q164" i="10"/>
  <c r="Z163" i="10"/>
  <c r="L211" i="9"/>
  <c r="K211" i="9" s="1"/>
  <c r="I211" i="9"/>
  <c r="X164" i="10" l="1"/>
  <c r="AA164" i="10" s="1"/>
  <c r="AC164" i="10" s="1"/>
  <c r="S164" i="10"/>
  <c r="R164" i="10"/>
  <c r="G164" i="10"/>
  <c r="G211" i="9"/>
  <c r="T164" i="10" l="1"/>
  <c r="U164" i="10" s="1"/>
  <c r="V164" i="10" s="1"/>
  <c r="H164" i="10" s="1"/>
  <c r="I164" i="10" s="1"/>
  <c r="J164" i="10" s="1"/>
  <c r="J211" i="9"/>
  <c r="D212" i="9" s="1"/>
  <c r="F212" i="9" s="1"/>
  <c r="H211" i="9"/>
  <c r="W164" i="10" l="1"/>
  <c r="Y164" i="10" s="1"/>
  <c r="L164" i="10"/>
  <c r="D165" i="10" s="1"/>
  <c r="F165" i="10" s="1"/>
  <c r="I212" i="9"/>
  <c r="L212" i="9"/>
  <c r="K212" i="9" s="1"/>
  <c r="K165" i="10" l="1"/>
  <c r="N165" i="10"/>
  <c r="M165" i="10" s="1"/>
  <c r="Z164" i="10"/>
  <c r="Q165" i="10"/>
  <c r="G212" i="9"/>
  <c r="G165" i="10" l="1"/>
  <c r="X165" i="10"/>
  <c r="AA165" i="10" s="1"/>
  <c r="AC165" i="10" s="1"/>
  <c r="S165" i="10"/>
  <c r="R165" i="10"/>
  <c r="J212" i="9"/>
  <c r="D213" i="9" s="1"/>
  <c r="F213" i="9" s="1"/>
  <c r="H212" i="9"/>
  <c r="T165" i="10" l="1"/>
  <c r="U165" i="10" s="1"/>
  <c r="V165" i="10" s="1"/>
  <c r="H165" i="10" s="1"/>
  <c r="L213" i="9"/>
  <c r="K213" i="9" s="1"/>
  <c r="I213" i="9"/>
  <c r="I165" i="10" l="1"/>
  <c r="J165" i="10" s="1"/>
  <c r="L165" i="10"/>
  <c r="D166" i="10" s="1"/>
  <c r="F166" i="10" s="1"/>
  <c r="W165" i="10"/>
  <c r="Y165" i="10" s="1"/>
  <c r="G213" i="9"/>
  <c r="N166" i="10" l="1"/>
  <c r="M166" i="10" s="1"/>
  <c r="K166" i="10"/>
  <c r="Q166" i="10"/>
  <c r="Z165" i="10"/>
  <c r="J213" i="9"/>
  <c r="D214" i="9" s="1"/>
  <c r="F214" i="9" s="1"/>
  <c r="H213" i="9"/>
  <c r="G166" i="10" l="1"/>
  <c r="S166" i="10"/>
  <c r="R166" i="10"/>
  <c r="X166" i="10"/>
  <c r="AA166" i="10" s="1"/>
  <c r="AC166" i="10" s="1"/>
  <c r="I214" i="9"/>
  <c r="L214" i="9"/>
  <c r="K214" i="9" s="1"/>
  <c r="T166" i="10" l="1"/>
  <c r="U166" i="10" s="1"/>
  <c r="V166" i="10" s="1"/>
  <c r="H166" i="10" s="1"/>
  <c r="I166" i="10" s="1"/>
  <c r="J166" i="10" s="1"/>
  <c r="G214" i="9"/>
  <c r="L166" i="10" l="1"/>
  <c r="D167" i="10" s="1"/>
  <c r="W166" i="10"/>
  <c r="Y166" i="10" s="1"/>
  <c r="J214" i="9"/>
  <c r="D215" i="9" s="1"/>
  <c r="F215" i="9" s="1"/>
  <c r="H214" i="9"/>
  <c r="N167" i="10" l="1"/>
  <c r="M167" i="10" s="1"/>
  <c r="F167" i="10"/>
  <c r="K167" i="10" s="1"/>
  <c r="Z166" i="10"/>
  <c r="Q167" i="10"/>
  <c r="L215" i="9"/>
  <c r="K215" i="9" s="1"/>
  <c r="I215" i="9"/>
  <c r="G167" i="10" l="1"/>
  <c r="X167" i="10"/>
  <c r="AA167" i="10" s="1"/>
  <c r="AC167" i="10" s="1"/>
  <c r="S167" i="10"/>
  <c r="R167" i="10"/>
  <c r="G215" i="9"/>
  <c r="T167" i="10" l="1"/>
  <c r="U167" i="10" s="1"/>
  <c r="V167" i="10" s="1"/>
  <c r="H167" i="10" s="1"/>
  <c r="J215" i="9"/>
  <c r="D216" i="9" s="1"/>
  <c r="F216" i="9" s="1"/>
  <c r="H215" i="9"/>
  <c r="W167" i="10" l="1"/>
  <c r="Y167" i="10" s="1"/>
  <c r="I167" i="10"/>
  <c r="J167" i="10" s="1"/>
  <c r="L167" i="10"/>
  <c r="D168" i="10" s="1"/>
  <c r="F168" i="10" s="1"/>
  <c r="L216" i="9"/>
  <c r="K216" i="9" s="1"/>
  <c r="I216" i="9"/>
  <c r="K168" i="10" l="1"/>
  <c r="N168" i="10"/>
  <c r="M168" i="10" s="1"/>
  <c r="Q168" i="10"/>
  <c r="Z167" i="10"/>
  <c r="G216" i="9"/>
  <c r="G168" i="10" l="1"/>
  <c r="S168" i="10"/>
  <c r="X168" i="10"/>
  <c r="AA168" i="10" s="1"/>
  <c r="AC168" i="10" s="1"/>
  <c r="R168" i="10"/>
  <c r="J216" i="9"/>
  <c r="D217" i="9" s="1"/>
  <c r="F217" i="9" s="1"/>
  <c r="H216" i="9"/>
  <c r="T168" i="10" l="1"/>
  <c r="U168" i="10" s="1"/>
  <c r="V168" i="10" s="1"/>
  <c r="H168" i="10" s="1"/>
  <c r="L217" i="9"/>
  <c r="K217" i="9" s="1"/>
  <c r="I217" i="9"/>
  <c r="I168" i="10" l="1"/>
  <c r="J168" i="10" s="1"/>
  <c r="L168" i="10"/>
  <c r="D169" i="10" s="1"/>
  <c r="F169" i="10" s="1"/>
  <c r="W168" i="10"/>
  <c r="Y168" i="10" s="1"/>
  <c r="G217" i="9"/>
  <c r="N169" i="10" l="1"/>
  <c r="M169" i="10" s="1"/>
  <c r="K169" i="10"/>
  <c r="Q169" i="10"/>
  <c r="Z168" i="10"/>
  <c r="J217" i="9"/>
  <c r="D218" i="9" s="1"/>
  <c r="F218" i="9" s="1"/>
  <c r="H217" i="9"/>
  <c r="G169" i="10" l="1"/>
  <c r="X169" i="10"/>
  <c r="AA169" i="10" s="1"/>
  <c r="AC169" i="10" s="1"/>
  <c r="R169" i="10"/>
  <c r="S169" i="10"/>
  <c r="I218" i="9"/>
  <c r="L218" i="9"/>
  <c r="K218" i="9" s="1"/>
  <c r="T169" i="10" l="1"/>
  <c r="U169" i="10" s="1"/>
  <c r="V169" i="10" s="1"/>
  <c r="H169" i="10" s="1"/>
  <c r="G218" i="9"/>
  <c r="I169" i="10" l="1"/>
  <c r="J169" i="10" s="1"/>
  <c r="L169" i="10"/>
  <c r="D170" i="10" s="1"/>
  <c r="F170" i="10" s="1"/>
  <c r="W169" i="10"/>
  <c r="Y169" i="10" s="1"/>
  <c r="J218" i="9"/>
  <c r="D219" i="9" s="1"/>
  <c r="F219" i="9" s="1"/>
  <c r="H218" i="9"/>
  <c r="K170" i="10" l="1"/>
  <c r="N170" i="10"/>
  <c r="M170" i="10" s="1"/>
  <c r="Q170" i="10"/>
  <c r="Z169" i="10"/>
  <c r="I219" i="9"/>
  <c r="L219" i="9"/>
  <c r="K219" i="9" s="1"/>
  <c r="G170" i="10" l="1"/>
  <c r="X170" i="10"/>
  <c r="AA170" i="10" s="1"/>
  <c r="AC170" i="10" s="1"/>
  <c r="S170" i="10"/>
  <c r="R170" i="10"/>
  <c r="G219" i="9"/>
  <c r="T170" i="10" l="1"/>
  <c r="U170" i="10" s="1"/>
  <c r="V170" i="10" s="1"/>
  <c r="H170" i="10" s="1"/>
  <c r="I170" i="10" s="1"/>
  <c r="J170" i="10" s="1"/>
  <c r="J219" i="9"/>
  <c r="D220" i="9" s="1"/>
  <c r="F220" i="9" s="1"/>
  <c r="H219" i="9"/>
  <c r="W170" i="10" l="1"/>
  <c r="Y170" i="10" s="1"/>
  <c r="Z170" i="10" s="1"/>
  <c r="L170" i="10"/>
  <c r="D171" i="10" s="1"/>
  <c r="L220" i="9"/>
  <c r="K220" i="9" s="1"/>
  <c r="I220" i="9"/>
  <c r="Q171" i="10" l="1"/>
  <c r="F171" i="10"/>
  <c r="N171" i="10"/>
  <c r="M171" i="10" s="1"/>
  <c r="R171" i="10"/>
  <c r="S171" i="10"/>
  <c r="X171" i="10"/>
  <c r="AA171" i="10" s="1"/>
  <c r="G220" i="9"/>
  <c r="K171" i="10" l="1"/>
  <c r="G171" i="10"/>
  <c r="T171" i="10"/>
  <c r="U171" i="10" s="1"/>
  <c r="V171" i="10" s="1"/>
  <c r="H171" i="10" s="1"/>
  <c r="I171" i="10" s="1"/>
  <c r="J171" i="10" s="1"/>
  <c r="J220" i="9"/>
  <c r="D221" i="9" s="1"/>
  <c r="F221" i="9" s="1"/>
  <c r="H220" i="9"/>
  <c r="W171" i="10" l="1"/>
  <c r="Y171" i="10" s="1"/>
  <c r="Q172" i="10" s="1"/>
  <c r="L171" i="10"/>
  <c r="D172" i="10" s="1"/>
  <c r="AC171" i="10"/>
  <c r="I221" i="9"/>
  <c r="L221" i="9"/>
  <c r="K221" i="9" s="1"/>
  <c r="Z171" i="10" l="1"/>
  <c r="F172" i="10"/>
  <c r="N172" i="10"/>
  <c r="M172" i="10" s="1"/>
  <c r="S172" i="10"/>
  <c r="R172" i="10"/>
  <c r="X172" i="10"/>
  <c r="AA172" i="10" s="1"/>
  <c r="G221" i="9"/>
  <c r="G172" i="10" l="1"/>
  <c r="K172" i="10"/>
  <c r="T172" i="10"/>
  <c r="U172" i="10" s="1"/>
  <c r="V172" i="10" s="1"/>
  <c r="H172" i="10" s="1"/>
  <c r="J221" i="9"/>
  <c r="D222" i="9" s="1"/>
  <c r="F222" i="9" s="1"/>
  <c r="H221" i="9"/>
  <c r="I172" i="10" l="1"/>
  <c r="J172" i="10" s="1"/>
  <c r="W172" i="10"/>
  <c r="Y172" i="10" s="1"/>
  <c r="L172" i="10"/>
  <c r="D173" i="10" s="1"/>
  <c r="AC172" i="10"/>
  <c r="Q173" i="10"/>
  <c r="Z172" i="10"/>
  <c r="L222" i="9"/>
  <c r="K222" i="9" s="1"/>
  <c r="I222" i="9"/>
  <c r="F173" i="10" l="1"/>
  <c r="N173" i="10"/>
  <c r="M173" i="10" s="1"/>
  <c r="X173" i="10"/>
  <c r="AA173" i="10" s="1"/>
  <c r="R173" i="10"/>
  <c r="S173" i="10"/>
  <c r="G222" i="9"/>
  <c r="G173" i="10" l="1"/>
  <c r="K173" i="10"/>
  <c r="AC173" i="10" s="1"/>
  <c r="T173" i="10"/>
  <c r="U173" i="10" s="1"/>
  <c r="V173" i="10" s="1"/>
  <c r="H173" i="10" s="1"/>
  <c r="J222" i="9"/>
  <c r="D223" i="9" s="1"/>
  <c r="F223" i="9" s="1"/>
  <c r="H222" i="9"/>
  <c r="I173" i="10" l="1"/>
  <c r="J173" i="10" s="1"/>
  <c r="W173" i="10"/>
  <c r="Y173" i="10" s="1"/>
  <c r="Q174" i="10" s="1"/>
  <c r="L173" i="10"/>
  <c r="D174" i="10" s="1"/>
  <c r="L223" i="9"/>
  <c r="K223" i="9" s="1"/>
  <c r="I223" i="9"/>
  <c r="Z173" i="10" l="1"/>
  <c r="F174" i="10"/>
  <c r="N174" i="10"/>
  <c r="M174" i="10" s="1"/>
  <c r="S174" i="10"/>
  <c r="R174" i="10"/>
  <c r="X174" i="10"/>
  <c r="AA174" i="10" s="1"/>
  <c r="G223" i="9"/>
  <c r="K174" i="10" l="1"/>
  <c r="G174" i="10"/>
  <c r="T174" i="10"/>
  <c r="U174" i="10" s="1"/>
  <c r="V174" i="10" s="1"/>
  <c r="H174" i="10" s="1"/>
  <c r="I174" i="10" s="1"/>
  <c r="J174" i="10" s="1"/>
  <c r="J223" i="9"/>
  <c r="D224" i="9" s="1"/>
  <c r="F224" i="9" s="1"/>
  <c r="H223" i="9"/>
  <c r="W174" i="10" l="1"/>
  <c r="Y174" i="10" s="1"/>
  <c r="L174" i="10"/>
  <c r="D175" i="10" s="1"/>
  <c r="AC174" i="10"/>
  <c r="Q175" i="10"/>
  <c r="Z174" i="10"/>
  <c r="L224" i="9"/>
  <c r="K224" i="9" s="1"/>
  <c r="I224" i="9"/>
  <c r="F175" i="10" l="1"/>
  <c r="N175" i="10"/>
  <c r="M175" i="10" s="1"/>
  <c r="R175" i="10"/>
  <c r="X175" i="10"/>
  <c r="AA175" i="10" s="1"/>
  <c r="S175" i="10"/>
  <c r="G224" i="9"/>
  <c r="G175" i="10" l="1"/>
  <c r="K175" i="10"/>
  <c r="T175" i="10"/>
  <c r="U175" i="10" s="1"/>
  <c r="V175" i="10" s="1"/>
  <c r="H175" i="10" s="1"/>
  <c r="I175" i="10" s="1"/>
  <c r="J175" i="10" s="1"/>
  <c r="J224" i="9"/>
  <c r="D225" i="9" s="1"/>
  <c r="F225" i="9" s="1"/>
  <c r="H224" i="9"/>
  <c r="W175" i="10" l="1"/>
  <c r="Y175" i="10" s="1"/>
  <c r="L175" i="10"/>
  <c r="D176" i="10" s="1"/>
  <c r="AC175" i="10"/>
  <c r="Q176" i="10"/>
  <c r="Z175" i="10"/>
  <c r="L225" i="9"/>
  <c r="K225" i="9" s="1"/>
  <c r="F176" i="10" l="1"/>
  <c r="N176" i="10"/>
  <c r="M176" i="10" s="1"/>
  <c r="S176" i="10"/>
  <c r="X176" i="10"/>
  <c r="AA176" i="10" s="1"/>
  <c r="R176" i="10"/>
  <c r="G225" i="9"/>
  <c r="H225" i="9" s="1"/>
  <c r="I225" i="9"/>
  <c r="G176" i="10" l="1"/>
  <c r="K176" i="10"/>
  <c r="T176" i="10"/>
  <c r="U176" i="10" s="1"/>
  <c r="V176" i="10" s="1"/>
  <c r="H176" i="10" s="1"/>
  <c r="I176" i="10" s="1"/>
  <c r="J176" i="10" s="1"/>
  <c r="J225" i="9"/>
  <c r="D226" i="9" s="1"/>
  <c r="F226" i="9" s="1"/>
  <c r="L176" i="10" l="1"/>
  <c r="D177" i="10" s="1"/>
  <c r="W176" i="10"/>
  <c r="Y176" i="10" s="1"/>
  <c r="Z176" i="10" s="1"/>
  <c r="AC176" i="10"/>
  <c r="L226" i="9"/>
  <c r="K226" i="9" s="1"/>
  <c r="I226" i="9"/>
  <c r="Q177" i="10" l="1"/>
  <c r="F177" i="10"/>
  <c r="N177" i="10"/>
  <c r="M177" i="10" s="1"/>
  <c r="G226" i="9"/>
  <c r="J226" i="9" s="1"/>
  <c r="D227" i="9" s="1"/>
  <c r="X177" i="10"/>
  <c r="AA177" i="10" s="1"/>
  <c r="R177" i="10"/>
  <c r="S177" i="10"/>
  <c r="G177" i="10" l="1"/>
  <c r="K177" i="10"/>
  <c r="L227" i="9"/>
  <c r="K227" i="9" s="1"/>
  <c r="F227" i="9"/>
  <c r="I227" i="9" s="1"/>
  <c r="H226" i="9"/>
  <c r="T177" i="10"/>
  <c r="U177" i="10" s="1"/>
  <c r="V177" i="10" s="1"/>
  <c r="H177" i="10" s="1"/>
  <c r="I177" i="10" l="1"/>
  <c r="J177" i="10" s="1"/>
  <c r="W177" i="10"/>
  <c r="Y177" i="10" s="1"/>
  <c r="L177" i="10"/>
  <c r="D178" i="10" s="1"/>
  <c r="AC177" i="10"/>
  <c r="Q178" i="10"/>
  <c r="Z177" i="10"/>
  <c r="G227" i="9"/>
  <c r="N178" i="10" l="1"/>
  <c r="M178" i="10" s="1"/>
  <c r="F178" i="10"/>
  <c r="S178" i="10"/>
  <c r="R178" i="10"/>
  <c r="X178" i="10"/>
  <c r="AA178" i="10" s="1"/>
  <c r="J227" i="9"/>
  <c r="D228" i="9" s="1"/>
  <c r="H227" i="9"/>
  <c r="G178" i="10" l="1"/>
  <c r="K178" i="10"/>
  <c r="F228" i="9"/>
  <c r="I228" i="9" s="1"/>
  <c r="T178" i="10"/>
  <c r="U178" i="10" s="1"/>
  <c r="V178" i="10" s="1"/>
  <c r="H178" i="10" s="1"/>
  <c r="I178" i="10" s="1"/>
  <c r="J178" i="10" s="1"/>
  <c r="L228" i="9"/>
  <c r="K228" i="9" s="1"/>
  <c r="W178" i="10" l="1"/>
  <c r="Y178" i="10" s="1"/>
  <c r="Q179" i="10" s="1"/>
  <c r="L178" i="10"/>
  <c r="D179" i="10" s="1"/>
  <c r="F179" i="10" s="1"/>
  <c r="G179" i="10" s="1"/>
  <c r="AC178" i="10"/>
  <c r="G228" i="9"/>
  <c r="J228" i="9" s="1"/>
  <c r="D229" i="9" s="1"/>
  <c r="F229" i="9" s="1"/>
  <c r="I229" i="9" s="1"/>
  <c r="Z178" i="10" l="1"/>
  <c r="N179" i="10"/>
  <c r="M179" i="10" s="1"/>
  <c r="K179" i="10"/>
  <c r="H228" i="9"/>
  <c r="L229" i="9"/>
  <c r="K229" i="9" s="1"/>
  <c r="X179" i="10"/>
  <c r="AA179" i="10" s="1"/>
  <c r="R179" i="10"/>
  <c r="S179" i="10"/>
  <c r="G229" i="9"/>
  <c r="J229" i="9" s="1"/>
  <c r="D230" i="9" s="1"/>
  <c r="F230" i="9" s="1"/>
  <c r="AC179" i="10" l="1"/>
  <c r="T179" i="10"/>
  <c r="U179" i="10" s="1"/>
  <c r="V179" i="10" s="1"/>
  <c r="H179" i="10" s="1"/>
  <c r="H229" i="9"/>
  <c r="I179" i="10" l="1"/>
  <c r="J179" i="10" s="1"/>
  <c r="L179" i="10"/>
  <c r="D180" i="10" s="1"/>
  <c r="W179" i="10"/>
  <c r="Y179" i="10" s="1"/>
  <c r="Q180" i="10"/>
  <c r="Z179" i="10"/>
  <c r="L230" i="9"/>
  <c r="K230" i="9" s="1"/>
  <c r="I230" i="9"/>
  <c r="N180" i="10" l="1"/>
  <c r="M180" i="10" s="1"/>
  <c r="F180" i="10"/>
  <c r="S180" i="10"/>
  <c r="R180" i="10"/>
  <c r="X180" i="10"/>
  <c r="AA180" i="10" s="1"/>
  <c r="G230" i="9"/>
  <c r="G180" i="10" l="1"/>
  <c r="K180" i="10"/>
  <c r="T180" i="10"/>
  <c r="U180" i="10" s="1"/>
  <c r="V180" i="10" s="1"/>
  <c r="H180" i="10" s="1"/>
  <c r="I180" i="10" s="1"/>
  <c r="J180" i="10" s="1"/>
  <c r="W180" i="10"/>
  <c r="Y180" i="10" s="1"/>
  <c r="J230" i="9"/>
  <c r="D231" i="9" s="1"/>
  <c r="F231" i="9" s="1"/>
  <c r="H230" i="9"/>
  <c r="L180" i="10" l="1"/>
  <c r="D181" i="10" s="1"/>
  <c r="F181" i="10"/>
  <c r="G181" i="10" s="1"/>
  <c r="N181" i="10"/>
  <c r="M181" i="10" s="1"/>
  <c r="AC180" i="10"/>
  <c r="Q181" i="10"/>
  <c r="Z180" i="10"/>
  <c r="L231" i="9"/>
  <c r="K231" i="9" s="1"/>
  <c r="I231" i="9"/>
  <c r="K181" i="10" l="1"/>
  <c r="R181" i="10"/>
  <c r="S181" i="10"/>
  <c r="X181" i="10"/>
  <c r="AA181" i="10" s="1"/>
  <c r="AC181" i="10" s="1"/>
  <c r="G231" i="9"/>
  <c r="T181" i="10" l="1"/>
  <c r="U181" i="10" s="1"/>
  <c r="V181" i="10" s="1"/>
  <c r="H181" i="10" s="1"/>
  <c r="J231" i="9"/>
  <c r="D232" i="9" s="1"/>
  <c r="F232" i="9" s="1"/>
  <c r="H231" i="9"/>
  <c r="I181" i="10" l="1"/>
  <c r="J181" i="10" s="1"/>
  <c r="L181" i="10"/>
  <c r="D182" i="10" s="1"/>
  <c r="W181" i="10"/>
  <c r="Y181" i="10" s="1"/>
  <c r="Q182" i="10" s="1"/>
  <c r="Z181" i="10"/>
  <c r="L232" i="9"/>
  <c r="K232" i="9" s="1"/>
  <c r="I232" i="9"/>
  <c r="N182" i="10" l="1"/>
  <c r="M182" i="10" s="1"/>
  <c r="F182" i="10"/>
  <c r="S182" i="10"/>
  <c r="R182" i="10"/>
  <c r="X182" i="10"/>
  <c r="AA182" i="10" s="1"/>
  <c r="G232" i="9"/>
  <c r="G182" i="10" l="1"/>
  <c r="K182" i="10"/>
  <c r="T182" i="10"/>
  <c r="U182" i="10" s="1"/>
  <c r="V182" i="10" s="1"/>
  <c r="H182" i="10" s="1"/>
  <c r="I182" i="10" s="1"/>
  <c r="J182" i="10" s="1"/>
  <c r="J232" i="9"/>
  <c r="D233" i="9" s="1"/>
  <c r="F233" i="9" s="1"/>
  <c r="H232" i="9"/>
  <c r="W182" i="10" l="1"/>
  <c r="Y182" i="10" s="1"/>
  <c r="L182" i="10"/>
  <c r="D183" i="10" s="1"/>
  <c r="AC182" i="10"/>
  <c r="Q183" i="10"/>
  <c r="Z182" i="10"/>
  <c r="L233" i="9"/>
  <c r="K233" i="9" s="1"/>
  <c r="I233" i="9"/>
  <c r="F183" i="10" l="1"/>
  <c r="N183" i="10"/>
  <c r="M183" i="10" s="1"/>
  <c r="S183" i="10"/>
  <c r="X183" i="10"/>
  <c r="AA183" i="10" s="1"/>
  <c r="R183" i="10"/>
  <c r="G233" i="9"/>
  <c r="G183" i="10" l="1"/>
  <c r="K183" i="10"/>
  <c r="T183" i="10"/>
  <c r="U183" i="10" s="1"/>
  <c r="V183" i="10" s="1"/>
  <c r="H183" i="10" s="1"/>
  <c r="J233" i="9"/>
  <c r="D234" i="9" s="1"/>
  <c r="F234" i="9" s="1"/>
  <c r="H233" i="9"/>
  <c r="L183" i="10" l="1"/>
  <c r="D184" i="10" s="1"/>
  <c r="I183" i="10"/>
  <c r="J183" i="10" s="1"/>
  <c r="W183" i="10"/>
  <c r="Y183" i="10" s="1"/>
  <c r="AC183" i="10"/>
  <c r="Z183" i="10"/>
  <c r="Q184" i="10"/>
  <c r="L234" i="9"/>
  <c r="K234" i="9" s="1"/>
  <c r="I234" i="9"/>
  <c r="F184" i="10" l="1"/>
  <c r="N184" i="10"/>
  <c r="M184" i="10" s="1"/>
  <c r="S184" i="10"/>
  <c r="R184" i="10"/>
  <c r="X184" i="10"/>
  <c r="AA184" i="10" s="1"/>
  <c r="G234" i="9"/>
  <c r="G184" i="10" l="1"/>
  <c r="K184" i="10"/>
  <c r="T184" i="10"/>
  <c r="U184" i="10" s="1"/>
  <c r="V184" i="10" s="1"/>
  <c r="H184" i="10" s="1"/>
  <c r="I184" i="10" s="1"/>
  <c r="J184" i="10" s="1"/>
  <c r="J234" i="9"/>
  <c r="D235" i="9" s="1"/>
  <c r="F235" i="9" s="1"/>
  <c r="H234" i="9"/>
  <c r="W184" i="10" l="1"/>
  <c r="Y184" i="10" s="1"/>
  <c r="L184" i="10"/>
  <c r="D185" i="10" s="1"/>
  <c r="AC184" i="10"/>
  <c r="Z184" i="10"/>
  <c r="Q185" i="10"/>
  <c r="L235" i="9"/>
  <c r="K235" i="9" s="1"/>
  <c r="I235" i="9"/>
  <c r="F185" i="10" l="1"/>
  <c r="N185" i="10"/>
  <c r="M185" i="10" s="1"/>
  <c r="S185" i="10"/>
  <c r="R185" i="10"/>
  <c r="X185" i="10"/>
  <c r="AA185" i="10" s="1"/>
  <c r="G235" i="9"/>
  <c r="G185" i="10" l="1"/>
  <c r="K185" i="10"/>
  <c r="T185" i="10"/>
  <c r="U185" i="10" s="1"/>
  <c r="V185" i="10" s="1"/>
  <c r="H185" i="10" s="1"/>
  <c r="I185" i="10" s="1"/>
  <c r="J185" i="10" s="1"/>
  <c r="J235" i="9"/>
  <c r="D236" i="9" s="1"/>
  <c r="F236" i="9" s="1"/>
  <c r="H235" i="9"/>
  <c r="W185" i="10" l="1"/>
  <c r="Y185" i="10" s="1"/>
  <c r="L185" i="10"/>
  <c r="D186" i="10" s="1"/>
  <c r="AC185" i="10"/>
  <c r="Q186" i="10"/>
  <c r="Z185" i="10"/>
  <c r="L236" i="9"/>
  <c r="K236" i="9" s="1"/>
  <c r="I236" i="9"/>
  <c r="N186" i="10" l="1"/>
  <c r="M186" i="10" s="1"/>
  <c r="F186" i="10"/>
  <c r="X186" i="10"/>
  <c r="AA186" i="10" s="1"/>
  <c r="S186" i="10"/>
  <c r="R186" i="10"/>
  <c r="G236" i="9"/>
  <c r="G186" i="10" l="1"/>
  <c r="K186" i="10"/>
  <c r="T186" i="10"/>
  <c r="U186" i="10" s="1"/>
  <c r="V186" i="10" s="1"/>
  <c r="H186" i="10" s="1"/>
  <c r="I186" i="10" s="1"/>
  <c r="J186" i="10" s="1"/>
  <c r="J236" i="9"/>
  <c r="D237" i="9" s="1"/>
  <c r="F237" i="9" s="1"/>
  <c r="H236" i="9"/>
  <c r="W186" i="10" l="1"/>
  <c r="Y186" i="10" s="1"/>
  <c r="L186" i="10"/>
  <c r="D187" i="10" s="1"/>
  <c r="AC186" i="10"/>
  <c r="Z186" i="10"/>
  <c r="Q187" i="10"/>
  <c r="L237" i="9"/>
  <c r="K237" i="9" s="1"/>
  <c r="I237" i="9"/>
  <c r="F187" i="10" l="1"/>
  <c r="N187" i="10"/>
  <c r="M187" i="10" s="1"/>
  <c r="X187" i="10"/>
  <c r="AA187" i="10" s="1"/>
  <c r="S187" i="10"/>
  <c r="R187" i="10"/>
  <c r="G237" i="9"/>
  <c r="G187" i="10" l="1"/>
  <c r="K187" i="10"/>
  <c r="T187" i="10"/>
  <c r="U187" i="10" s="1"/>
  <c r="V187" i="10" s="1"/>
  <c r="H187" i="10" s="1"/>
  <c r="J237" i="9"/>
  <c r="D238" i="9" s="1"/>
  <c r="F238" i="9" s="1"/>
  <c r="H237" i="9"/>
  <c r="I187" i="10" l="1"/>
  <c r="J187" i="10" s="1"/>
  <c r="W187" i="10"/>
  <c r="Y187" i="10" s="1"/>
  <c r="L187" i="10"/>
  <c r="D188" i="10" s="1"/>
  <c r="AC187" i="10"/>
  <c r="Q188" i="10"/>
  <c r="Z187" i="10"/>
  <c r="I238" i="9"/>
  <c r="L238" i="9"/>
  <c r="K238" i="9" s="1"/>
  <c r="F188" i="10" l="1"/>
  <c r="N188" i="10"/>
  <c r="M188" i="10" s="1"/>
  <c r="R188" i="10"/>
  <c r="X188" i="10"/>
  <c r="AA188" i="10" s="1"/>
  <c r="S188" i="10"/>
  <c r="G238" i="9"/>
  <c r="G188" i="10" l="1"/>
  <c r="K188" i="10"/>
  <c r="T188" i="10"/>
  <c r="U188" i="10" s="1"/>
  <c r="V188" i="10" s="1"/>
  <c r="H188" i="10" s="1"/>
  <c r="J238" i="9"/>
  <c r="D239" i="9" s="1"/>
  <c r="F239" i="9" s="1"/>
  <c r="H238" i="9"/>
  <c r="I188" i="10" l="1"/>
  <c r="J188" i="10" s="1"/>
  <c r="W188" i="10"/>
  <c r="Y188" i="10" s="1"/>
  <c r="L188" i="10"/>
  <c r="D189" i="10" s="1"/>
  <c r="AC188" i="10"/>
  <c r="Z188" i="10"/>
  <c r="Q189" i="10"/>
  <c r="L239" i="9"/>
  <c r="K239" i="9" s="1"/>
  <c r="I239" i="9"/>
  <c r="F189" i="10" l="1"/>
  <c r="N189" i="10"/>
  <c r="M189" i="10" s="1"/>
  <c r="X189" i="10"/>
  <c r="AA189" i="10" s="1"/>
  <c r="S189" i="10"/>
  <c r="R189" i="10"/>
  <c r="G239" i="9"/>
  <c r="G189" i="10" l="1"/>
  <c r="K189" i="10"/>
  <c r="T189" i="10"/>
  <c r="U189" i="10" s="1"/>
  <c r="V189" i="10" s="1"/>
  <c r="H189" i="10" s="1"/>
  <c r="J239" i="9"/>
  <c r="D240" i="9" s="1"/>
  <c r="F240" i="9" s="1"/>
  <c r="H239" i="9"/>
  <c r="I189" i="10" l="1"/>
  <c r="J189" i="10" s="1"/>
  <c r="W189" i="10"/>
  <c r="Y189" i="10" s="1"/>
  <c r="L189" i="10"/>
  <c r="D190" i="10" s="1"/>
  <c r="AC189" i="10"/>
  <c r="Z189" i="10"/>
  <c r="Q190" i="10"/>
  <c r="I240" i="9"/>
  <c r="L240" i="9"/>
  <c r="K240" i="9" s="1"/>
  <c r="N190" i="10" l="1"/>
  <c r="M190" i="10" s="1"/>
  <c r="F190" i="10"/>
  <c r="X190" i="10"/>
  <c r="AA190" i="10" s="1"/>
  <c r="R190" i="10"/>
  <c r="S190" i="10"/>
  <c r="G240" i="9"/>
  <c r="G190" i="10" l="1"/>
  <c r="K190" i="10"/>
  <c r="T190" i="10"/>
  <c r="U190" i="10" s="1"/>
  <c r="V190" i="10" s="1"/>
  <c r="H190" i="10" s="1"/>
  <c r="I190" i="10" s="1"/>
  <c r="J190" i="10" s="1"/>
  <c r="J240" i="9"/>
  <c r="D241" i="9" s="1"/>
  <c r="F241" i="9" s="1"/>
  <c r="H240" i="9"/>
  <c r="W190" i="10" l="1"/>
  <c r="Y190" i="10" s="1"/>
  <c r="L190" i="10"/>
  <c r="D191" i="10" s="1"/>
  <c r="AC190" i="10"/>
  <c r="Z190" i="10"/>
  <c r="Q191" i="10"/>
  <c r="L241" i="9"/>
  <c r="K241" i="9" s="1"/>
  <c r="I241" i="9"/>
  <c r="F191" i="10" l="1"/>
  <c r="N191" i="10"/>
  <c r="M191" i="10" s="1"/>
  <c r="R191" i="10"/>
  <c r="X191" i="10"/>
  <c r="AA191" i="10" s="1"/>
  <c r="S191" i="10"/>
  <c r="G241" i="9"/>
  <c r="G191" i="10" l="1"/>
  <c r="K191" i="10"/>
  <c r="T191" i="10"/>
  <c r="U191" i="10" s="1"/>
  <c r="V191" i="10" s="1"/>
  <c r="H191" i="10" s="1"/>
  <c r="I191" i="10" s="1"/>
  <c r="J191" i="10" s="1"/>
  <c r="J241" i="9"/>
  <c r="D242" i="9" s="1"/>
  <c r="F242" i="9" s="1"/>
  <c r="H241" i="9"/>
  <c r="W191" i="10" l="1"/>
  <c r="Y191" i="10" s="1"/>
  <c r="Z191" i="10" s="1"/>
  <c r="L191" i="10"/>
  <c r="D192" i="10" s="1"/>
  <c r="AC191" i="10"/>
  <c r="Q192" i="10"/>
  <c r="L242" i="9"/>
  <c r="K242" i="9" s="1"/>
  <c r="I242" i="9"/>
  <c r="N192" i="10" l="1"/>
  <c r="M192" i="10" s="1"/>
  <c r="F192" i="10"/>
  <c r="S192" i="10"/>
  <c r="R192" i="10"/>
  <c r="X192" i="10"/>
  <c r="AA192" i="10" s="1"/>
  <c r="G242" i="9"/>
  <c r="G192" i="10" l="1"/>
  <c r="K192" i="10"/>
  <c r="T192" i="10"/>
  <c r="U192" i="10" s="1"/>
  <c r="V192" i="10" s="1"/>
  <c r="H192" i="10" s="1"/>
  <c r="I192" i="10" s="1"/>
  <c r="J192" i="10" s="1"/>
  <c r="W192" i="10"/>
  <c r="Y192" i="10" s="1"/>
  <c r="J242" i="9"/>
  <c r="D243" i="9" s="1"/>
  <c r="F243" i="9" s="1"/>
  <c r="H242" i="9"/>
  <c r="L192" i="10" l="1"/>
  <c r="D193" i="10" s="1"/>
  <c r="AC192" i="10"/>
  <c r="Q193" i="10"/>
  <c r="Z192" i="10"/>
  <c r="L243" i="9"/>
  <c r="K243" i="9" s="1"/>
  <c r="I243" i="9"/>
  <c r="N193" i="10" l="1"/>
  <c r="M193" i="10" s="1"/>
  <c r="F193" i="10"/>
  <c r="S193" i="10"/>
  <c r="R193" i="10"/>
  <c r="X193" i="10"/>
  <c r="AA193" i="10" s="1"/>
  <c r="G243" i="9"/>
  <c r="G193" i="10" l="1"/>
  <c r="K193" i="10"/>
  <c r="T193" i="10"/>
  <c r="U193" i="10" s="1"/>
  <c r="V193" i="10" s="1"/>
  <c r="H193" i="10" s="1"/>
  <c r="I193" i="10" s="1"/>
  <c r="J193" i="10" s="1"/>
  <c r="J243" i="9"/>
  <c r="D244" i="9" s="1"/>
  <c r="F244" i="9" s="1"/>
  <c r="H243" i="9"/>
  <c r="W193" i="10" l="1"/>
  <c r="Y193" i="10" s="1"/>
  <c r="L193" i="10"/>
  <c r="D194" i="10" s="1"/>
  <c r="AC193" i="10"/>
  <c r="Q194" i="10"/>
  <c r="Z193" i="10"/>
  <c r="I244" i="9"/>
  <c r="L244" i="9"/>
  <c r="K244" i="9" s="1"/>
  <c r="N194" i="10" l="1"/>
  <c r="M194" i="10" s="1"/>
  <c r="F194" i="10"/>
  <c r="R194" i="10"/>
  <c r="S194" i="10"/>
  <c r="X194" i="10"/>
  <c r="AA194" i="10" s="1"/>
  <c r="G244" i="9"/>
  <c r="G194" i="10" l="1"/>
  <c r="K194" i="10"/>
  <c r="T194" i="10"/>
  <c r="U194" i="10" s="1"/>
  <c r="V194" i="10" s="1"/>
  <c r="H194" i="10" s="1"/>
  <c r="I194" i="10" s="1"/>
  <c r="J194" i="10" s="1"/>
  <c r="J244" i="9"/>
  <c r="D245" i="9" s="1"/>
  <c r="F245" i="9" s="1"/>
  <c r="H244" i="9"/>
  <c r="W194" i="10" l="1"/>
  <c r="Y194" i="10" s="1"/>
  <c r="L194" i="10"/>
  <c r="D195" i="10" s="1"/>
  <c r="AC194" i="10"/>
  <c r="Z194" i="10"/>
  <c r="Q195" i="10"/>
  <c r="L245" i="9"/>
  <c r="K245" i="9" s="1"/>
  <c r="I245" i="9"/>
  <c r="F195" i="10" l="1"/>
  <c r="N195" i="10"/>
  <c r="M195" i="10" s="1"/>
  <c r="X195" i="10"/>
  <c r="AA195" i="10" s="1"/>
  <c r="S195" i="10"/>
  <c r="R195" i="10"/>
  <c r="G245" i="9"/>
  <c r="G195" i="10" l="1"/>
  <c r="K195" i="10"/>
  <c r="T195" i="10"/>
  <c r="U195" i="10" s="1"/>
  <c r="V195" i="10" s="1"/>
  <c r="H195" i="10" s="1"/>
  <c r="I195" i="10" s="1"/>
  <c r="J195" i="10" s="1"/>
  <c r="J245" i="9"/>
  <c r="D246" i="9" s="1"/>
  <c r="F246" i="9" s="1"/>
  <c r="H245" i="9"/>
  <c r="W195" i="10" l="1"/>
  <c r="Y195" i="10" s="1"/>
  <c r="Z195" i="10" s="1"/>
  <c r="L195" i="10"/>
  <c r="D196" i="10" s="1"/>
  <c r="AC195" i="10"/>
  <c r="Q196" i="10"/>
  <c r="L246" i="9"/>
  <c r="K246" i="9" s="1"/>
  <c r="I246" i="9"/>
  <c r="N196" i="10" l="1"/>
  <c r="M196" i="10" s="1"/>
  <c r="F196" i="10"/>
  <c r="S196" i="10"/>
  <c r="R196" i="10"/>
  <c r="X196" i="10"/>
  <c r="AA196" i="10" s="1"/>
  <c r="G246" i="9"/>
  <c r="G196" i="10" l="1"/>
  <c r="K196" i="10"/>
  <c r="T196" i="10"/>
  <c r="U196" i="10" s="1"/>
  <c r="V196" i="10" s="1"/>
  <c r="H196" i="10" s="1"/>
  <c r="J246" i="9"/>
  <c r="D247" i="9" s="1"/>
  <c r="F247" i="9" s="1"/>
  <c r="H246" i="9"/>
  <c r="I196" i="10" l="1"/>
  <c r="J196" i="10" s="1"/>
  <c r="W196" i="10"/>
  <c r="Y196" i="10" s="1"/>
  <c r="L196" i="10"/>
  <c r="D197" i="10" s="1"/>
  <c r="AC196" i="10"/>
  <c r="Q197" i="10"/>
  <c r="Z196" i="10"/>
  <c r="L247" i="9"/>
  <c r="K247" i="9" s="1"/>
  <c r="I247" i="9"/>
  <c r="F197" i="10" l="1"/>
  <c r="N197" i="10"/>
  <c r="M197" i="10" s="1"/>
  <c r="X197" i="10"/>
  <c r="AA197" i="10" s="1"/>
  <c r="S197" i="10"/>
  <c r="R197" i="10"/>
  <c r="G247" i="9"/>
  <c r="G197" i="10" l="1"/>
  <c r="K197" i="10"/>
  <c r="T197" i="10"/>
  <c r="U197" i="10" s="1"/>
  <c r="V197" i="10" s="1"/>
  <c r="H197" i="10" s="1"/>
  <c r="I197" i="10" s="1"/>
  <c r="J197" i="10" s="1"/>
  <c r="J247" i="9"/>
  <c r="D248" i="9" s="1"/>
  <c r="F248" i="9" s="1"/>
  <c r="H247" i="9"/>
  <c r="W197" i="10" l="1"/>
  <c r="Y197" i="10" s="1"/>
  <c r="L197" i="10"/>
  <c r="D198" i="10" s="1"/>
  <c r="AC197" i="10"/>
  <c r="Z197" i="10"/>
  <c r="Q198" i="10"/>
  <c r="L248" i="9"/>
  <c r="K248" i="9" s="1"/>
  <c r="I248" i="9"/>
  <c r="N198" i="10" l="1"/>
  <c r="M198" i="10" s="1"/>
  <c r="F198" i="10"/>
  <c r="R198" i="10"/>
  <c r="S198" i="10"/>
  <c r="X198" i="10"/>
  <c r="AA198" i="10" s="1"/>
  <c r="G248" i="9"/>
  <c r="G198" i="10" l="1"/>
  <c r="K198" i="10"/>
  <c r="T198" i="10"/>
  <c r="U198" i="10" s="1"/>
  <c r="V198" i="10" s="1"/>
  <c r="H198" i="10" s="1"/>
  <c r="J248" i="9"/>
  <c r="D249" i="9" s="1"/>
  <c r="F249" i="9" s="1"/>
  <c r="H248" i="9"/>
  <c r="I198" i="10" l="1"/>
  <c r="J198" i="10" s="1"/>
  <c r="W198" i="10"/>
  <c r="Y198" i="10" s="1"/>
  <c r="L198" i="10"/>
  <c r="D199" i="10" s="1"/>
  <c r="AC198" i="10"/>
  <c r="Q199" i="10"/>
  <c r="Z198" i="10"/>
  <c r="I249" i="9"/>
  <c r="L249" i="9"/>
  <c r="K249" i="9" s="1"/>
  <c r="F199" i="10" l="1"/>
  <c r="N199" i="10"/>
  <c r="M199" i="10" s="1"/>
  <c r="S199" i="10"/>
  <c r="R199" i="10"/>
  <c r="X199" i="10"/>
  <c r="AA199" i="10" s="1"/>
  <c r="G249" i="9"/>
  <c r="G199" i="10" l="1"/>
  <c r="K199" i="10"/>
  <c r="T199" i="10"/>
  <c r="U199" i="10" s="1"/>
  <c r="V199" i="10" s="1"/>
  <c r="H199" i="10" s="1"/>
  <c r="J249" i="9"/>
  <c r="D250" i="9" s="1"/>
  <c r="F250" i="9" s="1"/>
  <c r="H249" i="9"/>
  <c r="I199" i="10" l="1"/>
  <c r="J199" i="10" s="1"/>
  <c r="W199" i="10"/>
  <c r="Y199" i="10" s="1"/>
  <c r="L199" i="10"/>
  <c r="D200" i="10" s="1"/>
  <c r="AC199" i="10"/>
  <c r="Q200" i="10"/>
  <c r="Z199" i="10"/>
  <c r="L250" i="9"/>
  <c r="K250" i="9" s="1"/>
  <c r="I250" i="9"/>
  <c r="N200" i="10" l="1"/>
  <c r="M200" i="10" s="1"/>
  <c r="F200" i="10"/>
  <c r="X200" i="10"/>
  <c r="AA200" i="10" s="1"/>
  <c r="S200" i="10"/>
  <c r="R200" i="10"/>
  <c r="G250" i="9"/>
  <c r="G200" i="10" l="1"/>
  <c r="K200" i="10"/>
  <c r="T200" i="10"/>
  <c r="U200" i="10" s="1"/>
  <c r="V200" i="10" s="1"/>
  <c r="H200" i="10" s="1"/>
  <c r="I200" i="10" s="1"/>
  <c r="J200" i="10" s="1"/>
  <c r="J250" i="9"/>
  <c r="D251" i="9" s="1"/>
  <c r="F251" i="9" s="1"/>
  <c r="H250" i="9"/>
  <c r="W200" i="10" l="1"/>
  <c r="Y200" i="10" s="1"/>
  <c r="L200" i="10"/>
  <c r="D201" i="10" s="1"/>
  <c r="AC200" i="10"/>
  <c r="Q201" i="10"/>
  <c r="Z200" i="10"/>
  <c r="I251" i="9"/>
  <c r="L251" i="9"/>
  <c r="K251" i="9" s="1"/>
  <c r="F201" i="10" l="1"/>
  <c r="N201" i="10"/>
  <c r="M201" i="10" s="1"/>
  <c r="S201" i="10"/>
  <c r="R201" i="10"/>
  <c r="X201" i="10"/>
  <c r="AA201" i="10" s="1"/>
  <c r="G251" i="9"/>
  <c r="G201" i="10" l="1"/>
  <c r="K201" i="10"/>
  <c r="T201" i="10"/>
  <c r="U201" i="10" s="1"/>
  <c r="V201" i="10" s="1"/>
  <c r="H201" i="10" s="1"/>
  <c r="I201" i="10" s="1"/>
  <c r="J201" i="10" s="1"/>
  <c r="J251" i="9"/>
  <c r="D252" i="9" s="1"/>
  <c r="F252" i="9" s="1"/>
  <c r="H251" i="9"/>
  <c r="W201" i="10" l="1"/>
  <c r="Y201" i="10" s="1"/>
  <c r="L201" i="10"/>
  <c r="D202" i="10" s="1"/>
  <c r="AC201" i="10"/>
  <c r="Z201" i="10"/>
  <c r="Q202" i="10"/>
  <c r="L252" i="9"/>
  <c r="K252" i="9" s="1"/>
  <c r="I252" i="9"/>
  <c r="N202" i="10" l="1"/>
  <c r="M202" i="10" s="1"/>
  <c r="F202" i="10"/>
  <c r="R202" i="10"/>
  <c r="S202" i="10"/>
  <c r="X202" i="10"/>
  <c r="AA202" i="10" s="1"/>
  <c r="G252" i="9"/>
  <c r="G202" i="10" l="1"/>
  <c r="K202" i="10"/>
  <c r="T202" i="10"/>
  <c r="U202" i="10" s="1"/>
  <c r="V202" i="10" s="1"/>
  <c r="H202" i="10" s="1"/>
  <c r="I202" i="10" s="1"/>
  <c r="J202" i="10" s="1"/>
  <c r="J252" i="9"/>
  <c r="D253" i="9" s="1"/>
  <c r="F253" i="9" s="1"/>
  <c r="H252" i="9"/>
  <c r="W202" i="10" l="1"/>
  <c r="Y202" i="10" s="1"/>
  <c r="L202" i="10"/>
  <c r="D203" i="10" s="1"/>
  <c r="AC202" i="10"/>
  <c r="Q203" i="10"/>
  <c r="Z202" i="10"/>
  <c r="L253" i="9"/>
  <c r="K253" i="9" s="1"/>
  <c r="I253" i="9"/>
  <c r="N203" i="10" l="1"/>
  <c r="M203" i="10" s="1"/>
  <c r="F203" i="10"/>
  <c r="X203" i="10"/>
  <c r="AA203" i="10" s="1"/>
  <c r="R203" i="10"/>
  <c r="S203" i="10"/>
  <c r="G253" i="9"/>
  <c r="G203" i="10" l="1"/>
  <c r="K203" i="10"/>
  <c r="T203" i="10"/>
  <c r="U203" i="10" s="1"/>
  <c r="V203" i="10" s="1"/>
  <c r="H203" i="10" s="1"/>
  <c r="I203" i="10" s="1"/>
  <c r="J203" i="10" s="1"/>
  <c r="J253" i="9"/>
  <c r="D254" i="9" s="1"/>
  <c r="F254" i="9" s="1"/>
  <c r="H253" i="9"/>
  <c r="W203" i="10" l="1"/>
  <c r="Y203" i="10" s="1"/>
  <c r="L203" i="10"/>
  <c r="D204" i="10" s="1"/>
  <c r="AC203" i="10"/>
  <c r="Q204" i="10"/>
  <c r="Z203" i="10"/>
  <c r="L254" i="9"/>
  <c r="K254" i="9" s="1"/>
  <c r="I254" i="9"/>
  <c r="F204" i="10" l="1"/>
  <c r="N204" i="10"/>
  <c r="M204" i="10" s="1"/>
  <c r="X204" i="10"/>
  <c r="AA204" i="10" s="1"/>
  <c r="R204" i="10"/>
  <c r="S204" i="10"/>
  <c r="G254" i="9"/>
  <c r="G204" i="10" l="1"/>
  <c r="K204" i="10"/>
  <c r="T204" i="10"/>
  <c r="U204" i="10" s="1"/>
  <c r="V204" i="10" s="1"/>
  <c r="H204" i="10" s="1"/>
  <c r="I204" i="10" s="1"/>
  <c r="J204" i="10" s="1"/>
  <c r="J254" i="9"/>
  <c r="D255" i="9" s="1"/>
  <c r="F255" i="9" s="1"/>
  <c r="H254" i="9"/>
  <c r="W204" i="10" l="1"/>
  <c r="Y204" i="10" s="1"/>
  <c r="Q205" i="10" s="1"/>
  <c r="L204" i="10"/>
  <c r="D205" i="10" s="1"/>
  <c r="AC204" i="10"/>
  <c r="L255" i="9"/>
  <c r="K255" i="9" s="1"/>
  <c r="I255" i="9"/>
  <c r="Z204" i="10" l="1"/>
  <c r="F205" i="10"/>
  <c r="N205" i="10"/>
  <c r="M205" i="10" s="1"/>
  <c r="R205" i="10"/>
  <c r="S205" i="10"/>
  <c r="X205" i="10"/>
  <c r="AA205" i="10" s="1"/>
  <c r="G255" i="9"/>
  <c r="G205" i="10" l="1"/>
  <c r="K205" i="10"/>
  <c r="T205" i="10"/>
  <c r="U205" i="10" s="1"/>
  <c r="V205" i="10" s="1"/>
  <c r="H205" i="10" s="1"/>
  <c r="I205" i="10" s="1"/>
  <c r="J205" i="10" s="1"/>
  <c r="J255" i="9"/>
  <c r="D256" i="9" s="1"/>
  <c r="F256" i="9" s="1"/>
  <c r="H255" i="9"/>
  <c r="W205" i="10" l="1"/>
  <c r="Y205" i="10" s="1"/>
  <c r="Z205" i="10" s="1"/>
  <c r="L205" i="10"/>
  <c r="D206" i="10" s="1"/>
  <c r="AC205" i="10"/>
  <c r="L256" i="9"/>
  <c r="K256" i="9" s="1"/>
  <c r="I256" i="9"/>
  <c r="Q206" i="10" l="1"/>
  <c r="N206" i="10"/>
  <c r="M206" i="10" s="1"/>
  <c r="F206" i="10"/>
  <c r="X206" i="10"/>
  <c r="AA206" i="10" s="1"/>
  <c r="S206" i="10"/>
  <c r="R206" i="10"/>
  <c r="G256" i="9"/>
  <c r="G206" i="10" l="1"/>
  <c r="K206" i="10"/>
  <c r="T206" i="10"/>
  <c r="U206" i="10" s="1"/>
  <c r="V206" i="10" s="1"/>
  <c r="H206" i="10" s="1"/>
  <c r="I206" i="10" s="1"/>
  <c r="J206" i="10" s="1"/>
  <c r="J256" i="9"/>
  <c r="D257" i="9" s="1"/>
  <c r="F257" i="9" s="1"/>
  <c r="H256" i="9"/>
  <c r="W206" i="10" l="1"/>
  <c r="Y206" i="10" s="1"/>
  <c r="L206" i="10"/>
  <c r="D207" i="10" s="1"/>
  <c r="AC206" i="10"/>
  <c r="Q207" i="10"/>
  <c r="Z206" i="10"/>
  <c r="I257" i="9"/>
  <c r="L257" i="9"/>
  <c r="K257" i="9" s="1"/>
  <c r="F207" i="10" l="1"/>
  <c r="N207" i="10"/>
  <c r="M207" i="10" s="1"/>
  <c r="S207" i="10"/>
  <c r="X207" i="10"/>
  <c r="AA207" i="10" s="1"/>
  <c r="R207" i="10"/>
  <c r="G257" i="9"/>
  <c r="G207" i="10" l="1"/>
  <c r="K207" i="10"/>
  <c r="T207" i="10"/>
  <c r="U207" i="10" s="1"/>
  <c r="V207" i="10" s="1"/>
  <c r="H207" i="10" s="1"/>
  <c r="I207" i="10" s="1"/>
  <c r="J207" i="10" s="1"/>
  <c r="J257" i="9"/>
  <c r="D258" i="9" s="1"/>
  <c r="F258" i="9" s="1"/>
  <c r="H257" i="9"/>
  <c r="W207" i="10" l="1"/>
  <c r="Y207" i="10" s="1"/>
  <c r="L207" i="10"/>
  <c r="D208" i="10" s="1"/>
  <c r="AC207" i="10"/>
  <c r="Z207" i="10"/>
  <c r="Q208" i="10"/>
  <c r="L258" i="9"/>
  <c r="K258" i="9" s="1"/>
  <c r="I258" i="9"/>
  <c r="F208" i="10" l="1"/>
  <c r="N208" i="10"/>
  <c r="M208" i="10" s="1"/>
  <c r="R208" i="10"/>
  <c r="X208" i="10"/>
  <c r="AA208" i="10" s="1"/>
  <c r="S208" i="10"/>
  <c r="G258" i="9"/>
  <c r="G208" i="10" l="1"/>
  <c r="K208" i="10"/>
  <c r="T208" i="10"/>
  <c r="U208" i="10" s="1"/>
  <c r="V208" i="10" s="1"/>
  <c r="H208" i="10" s="1"/>
  <c r="I208" i="10" s="1"/>
  <c r="J208" i="10" s="1"/>
  <c r="J258" i="9"/>
  <c r="D259" i="9" s="1"/>
  <c r="F259" i="9" s="1"/>
  <c r="H258" i="9"/>
  <c r="W208" i="10" l="1"/>
  <c r="Y208" i="10" s="1"/>
  <c r="L208" i="10"/>
  <c r="D209" i="10" s="1"/>
  <c r="AC208" i="10"/>
  <c r="Q209" i="10"/>
  <c r="Z208" i="10"/>
  <c r="L259" i="9"/>
  <c r="K259" i="9" s="1"/>
  <c r="I259" i="9"/>
  <c r="F209" i="10" l="1"/>
  <c r="N209" i="10"/>
  <c r="M209" i="10" s="1"/>
  <c r="R209" i="10"/>
  <c r="S209" i="10"/>
  <c r="X209" i="10"/>
  <c r="AA209" i="10" s="1"/>
  <c r="G259" i="9"/>
  <c r="G209" i="10" l="1"/>
  <c r="K209" i="10"/>
  <c r="T209" i="10"/>
  <c r="U209" i="10" s="1"/>
  <c r="V209" i="10" s="1"/>
  <c r="H209" i="10" s="1"/>
  <c r="I209" i="10" s="1"/>
  <c r="J209" i="10" s="1"/>
  <c r="J259" i="9"/>
  <c r="D260" i="9" s="1"/>
  <c r="F260" i="9" s="1"/>
  <c r="H259" i="9"/>
  <c r="W209" i="10" l="1"/>
  <c r="Y209" i="10" s="1"/>
  <c r="Z209" i="10" s="1"/>
  <c r="L209" i="10"/>
  <c r="D210" i="10" s="1"/>
  <c r="AC209" i="10"/>
  <c r="L260" i="9"/>
  <c r="K260" i="9" s="1"/>
  <c r="I260" i="9"/>
  <c r="Q210" i="10" l="1"/>
  <c r="F210" i="10"/>
  <c r="N210" i="10"/>
  <c r="M210" i="10" s="1"/>
  <c r="R210" i="10"/>
  <c r="S210" i="10"/>
  <c r="X210" i="10"/>
  <c r="AA210" i="10" s="1"/>
  <c r="G260" i="9"/>
  <c r="G210" i="10" l="1"/>
  <c r="K210" i="10"/>
  <c r="T210" i="10"/>
  <c r="U210" i="10" s="1"/>
  <c r="V210" i="10" s="1"/>
  <c r="H210" i="10" s="1"/>
  <c r="J260" i="9"/>
  <c r="D261" i="9" s="1"/>
  <c r="F261" i="9" s="1"/>
  <c r="H260" i="9"/>
  <c r="I210" i="10" l="1"/>
  <c r="J210" i="10" s="1"/>
  <c r="W210" i="10"/>
  <c r="Y210" i="10" s="1"/>
  <c r="L210" i="10"/>
  <c r="D211" i="10" s="1"/>
  <c r="AC210" i="10"/>
  <c r="Z210" i="10"/>
  <c r="Q211" i="10"/>
  <c r="L261" i="9"/>
  <c r="K261" i="9" s="1"/>
  <c r="I261" i="9"/>
  <c r="F211" i="10" l="1"/>
  <c r="N211" i="10"/>
  <c r="M211" i="10" s="1"/>
  <c r="X211" i="10"/>
  <c r="AA211" i="10" s="1"/>
  <c r="S211" i="10"/>
  <c r="R211" i="10"/>
  <c r="G261" i="9"/>
  <c r="G211" i="10" l="1"/>
  <c r="K211" i="10"/>
  <c r="T211" i="10"/>
  <c r="U211" i="10" s="1"/>
  <c r="V211" i="10" s="1"/>
  <c r="H211" i="10" s="1"/>
  <c r="I211" i="10" s="1"/>
  <c r="J211" i="10" s="1"/>
  <c r="J261" i="9"/>
  <c r="D262" i="9" s="1"/>
  <c r="F262" i="9" s="1"/>
  <c r="H261" i="9"/>
  <c r="W211" i="10" l="1"/>
  <c r="Y211" i="10" s="1"/>
  <c r="Q212" i="10" s="1"/>
  <c r="L211" i="10"/>
  <c r="D212" i="10" s="1"/>
  <c r="AC211" i="10"/>
  <c r="I262" i="9"/>
  <c r="L262" i="9"/>
  <c r="K262" i="9" s="1"/>
  <c r="Z211" i="10" l="1"/>
  <c r="F212" i="10"/>
  <c r="N212" i="10"/>
  <c r="M212" i="10" s="1"/>
  <c r="X212" i="10"/>
  <c r="AA212" i="10" s="1"/>
  <c r="S212" i="10"/>
  <c r="R212" i="10"/>
  <c r="G262" i="9"/>
  <c r="G212" i="10" l="1"/>
  <c r="K212" i="10"/>
  <c r="T212" i="10"/>
  <c r="U212" i="10" s="1"/>
  <c r="V212" i="10" s="1"/>
  <c r="H212" i="10" s="1"/>
  <c r="J262" i="9"/>
  <c r="D263" i="9" s="1"/>
  <c r="F263" i="9" s="1"/>
  <c r="H262" i="9"/>
  <c r="I212" i="10" l="1"/>
  <c r="J212" i="10" s="1"/>
  <c r="W212" i="10"/>
  <c r="Y212" i="10" s="1"/>
  <c r="L212" i="10"/>
  <c r="D213" i="10" s="1"/>
  <c r="AC212" i="10"/>
  <c r="Z212" i="10"/>
  <c r="Q213" i="10"/>
  <c r="I263" i="9"/>
  <c r="L263" i="9"/>
  <c r="K263" i="9" s="1"/>
  <c r="N213" i="10" l="1"/>
  <c r="M213" i="10" s="1"/>
  <c r="F213" i="10"/>
  <c r="R213" i="10"/>
  <c r="X213" i="10"/>
  <c r="AA213" i="10" s="1"/>
  <c r="S213" i="10"/>
  <c r="G263" i="9"/>
  <c r="G213" i="10" l="1"/>
  <c r="K213" i="10"/>
  <c r="T213" i="10"/>
  <c r="U213" i="10" s="1"/>
  <c r="V213" i="10" s="1"/>
  <c r="H213" i="10" s="1"/>
  <c r="I213" i="10" s="1"/>
  <c r="J213" i="10" s="1"/>
  <c r="J263" i="9"/>
  <c r="D264" i="9" s="1"/>
  <c r="F264" i="9" s="1"/>
  <c r="H263" i="9"/>
  <c r="W213" i="10" l="1"/>
  <c r="Y213" i="10" s="1"/>
  <c r="L213" i="10"/>
  <c r="D214" i="10" s="1"/>
  <c r="AC213" i="10"/>
  <c r="Q214" i="10"/>
  <c r="Z213" i="10"/>
  <c r="L264" i="9"/>
  <c r="K264" i="9" s="1"/>
  <c r="I264" i="9"/>
  <c r="F214" i="10" l="1"/>
  <c r="N214" i="10"/>
  <c r="M214" i="10" s="1"/>
  <c r="S214" i="10"/>
  <c r="R214" i="10"/>
  <c r="X214" i="10"/>
  <c r="AA214" i="10" s="1"/>
  <c r="G264" i="9"/>
  <c r="G214" i="10" l="1"/>
  <c r="K214" i="10"/>
  <c r="T214" i="10"/>
  <c r="U214" i="10" s="1"/>
  <c r="V214" i="10" s="1"/>
  <c r="H214" i="10" s="1"/>
  <c r="I214" i="10" s="1"/>
  <c r="J214" i="10" s="1"/>
  <c r="J264" i="9"/>
  <c r="D265" i="9" s="1"/>
  <c r="F265" i="9" s="1"/>
  <c r="H264" i="9"/>
  <c r="W214" i="10" l="1"/>
  <c r="Y214" i="10" s="1"/>
  <c r="Z214" i="10" s="1"/>
  <c r="L214" i="10"/>
  <c r="D215" i="10" s="1"/>
  <c r="AC214" i="10"/>
  <c r="I265" i="9"/>
  <c r="L265" i="9"/>
  <c r="K265" i="9" s="1"/>
  <c r="Q215" i="10" l="1"/>
  <c r="R215" i="10" s="1"/>
  <c r="F215" i="10"/>
  <c r="N215" i="10"/>
  <c r="M215" i="10" s="1"/>
  <c r="G265" i="9"/>
  <c r="S215" i="10" l="1"/>
  <c r="X215" i="10"/>
  <c r="AA215" i="10" s="1"/>
  <c r="G215" i="10"/>
  <c r="K215" i="10"/>
  <c r="T215" i="10"/>
  <c r="U215" i="10" s="1"/>
  <c r="V215" i="10" s="1"/>
  <c r="H215" i="10" s="1"/>
  <c r="I215" i="10" s="1"/>
  <c r="J215" i="10" s="1"/>
  <c r="J265" i="9"/>
  <c r="D266" i="9" s="1"/>
  <c r="F266" i="9" s="1"/>
  <c r="H265" i="9"/>
  <c r="W215" i="10" l="1"/>
  <c r="Y215" i="10" s="1"/>
  <c r="L215" i="10"/>
  <c r="D216" i="10" s="1"/>
  <c r="AC215" i="10"/>
  <c r="Q216" i="10"/>
  <c r="Z215" i="10"/>
  <c r="L266" i="9"/>
  <c r="K266" i="9" s="1"/>
  <c r="I266" i="9"/>
  <c r="N216" i="10" l="1"/>
  <c r="M216" i="10" s="1"/>
  <c r="F216" i="10"/>
  <c r="S216" i="10"/>
  <c r="X216" i="10"/>
  <c r="AA216" i="10" s="1"/>
  <c r="R216" i="10"/>
  <c r="G266" i="9"/>
  <c r="G216" i="10" l="1"/>
  <c r="K216" i="10"/>
  <c r="T216" i="10"/>
  <c r="U216" i="10" s="1"/>
  <c r="V216" i="10" s="1"/>
  <c r="H216" i="10" s="1"/>
  <c r="I216" i="10" s="1"/>
  <c r="J216" i="10" s="1"/>
  <c r="J266" i="9"/>
  <c r="D267" i="9" s="1"/>
  <c r="F267" i="9" s="1"/>
  <c r="H266" i="9"/>
  <c r="W216" i="10" l="1"/>
  <c r="Y216" i="10" s="1"/>
  <c r="Q217" i="10" s="1"/>
  <c r="L216" i="10"/>
  <c r="D217" i="10" s="1"/>
  <c r="AC216" i="10"/>
  <c r="Z216" i="10"/>
  <c r="L267" i="9"/>
  <c r="K267" i="9" s="1"/>
  <c r="I267" i="9"/>
  <c r="F217" i="10" l="1"/>
  <c r="N217" i="10"/>
  <c r="M217" i="10" s="1"/>
  <c r="S217" i="10"/>
  <c r="R217" i="10"/>
  <c r="X217" i="10"/>
  <c r="AA217" i="10" s="1"/>
  <c r="G267" i="9"/>
  <c r="G217" i="10" l="1"/>
  <c r="K217" i="10"/>
  <c r="T217" i="10"/>
  <c r="U217" i="10" s="1"/>
  <c r="V217" i="10" s="1"/>
  <c r="H217" i="10" s="1"/>
  <c r="J267" i="9"/>
  <c r="D268" i="9" s="1"/>
  <c r="F268" i="9" s="1"/>
  <c r="H267" i="9"/>
  <c r="I217" i="10" l="1"/>
  <c r="J217" i="10" s="1"/>
  <c r="W217" i="10"/>
  <c r="Y217" i="10" s="1"/>
  <c r="L217" i="10"/>
  <c r="D218" i="10" s="1"/>
  <c r="AC217" i="10"/>
  <c r="Q218" i="10"/>
  <c r="Z217" i="10"/>
  <c r="L268" i="9"/>
  <c r="K268" i="9" s="1"/>
  <c r="I268" i="9"/>
  <c r="F218" i="10" l="1"/>
  <c r="N218" i="10"/>
  <c r="M218" i="10" s="1"/>
  <c r="X218" i="10"/>
  <c r="AA218" i="10" s="1"/>
  <c r="S218" i="10"/>
  <c r="R218" i="10"/>
  <c r="G268" i="9"/>
  <c r="G218" i="10" l="1"/>
  <c r="K218" i="10"/>
  <c r="T218" i="10"/>
  <c r="U218" i="10" s="1"/>
  <c r="V218" i="10" s="1"/>
  <c r="H218" i="10" s="1"/>
  <c r="I218" i="10" s="1"/>
  <c r="J218" i="10" s="1"/>
  <c r="J268" i="9"/>
  <c r="D269" i="9" s="1"/>
  <c r="F269" i="9" s="1"/>
  <c r="H268" i="9"/>
  <c r="W218" i="10" l="1"/>
  <c r="Y218" i="10" s="1"/>
  <c r="L218" i="10"/>
  <c r="D219" i="10" s="1"/>
  <c r="AC218" i="10"/>
  <c r="Q219" i="10"/>
  <c r="Z218" i="10"/>
  <c r="I269" i="9"/>
  <c r="L269" i="9"/>
  <c r="K269" i="9" s="1"/>
  <c r="N219" i="10" l="1"/>
  <c r="M219" i="10" s="1"/>
  <c r="F219" i="10"/>
  <c r="X219" i="10"/>
  <c r="AA219" i="10" s="1"/>
  <c r="S219" i="10"/>
  <c r="R219" i="10"/>
  <c r="G269" i="9"/>
  <c r="G219" i="10" l="1"/>
  <c r="K219" i="10"/>
  <c r="T219" i="10"/>
  <c r="U219" i="10" s="1"/>
  <c r="V219" i="10" s="1"/>
  <c r="H219" i="10" s="1"/>
  <c r="J269" i="9"/>
  <c r="D270" i="9" s="1"/>
  <c r="F270" i="9" s="1"/>
  <c r="H269" i="9"/>
  <c r="I219" i="10" l="1"/>
  <c r="J219" i="10" s="1"/>
  <c r="W219" i="10"/>
  <c r="Y219" i="10" s="1"/>
  <c r="L219" i="10"/>
  <c r="D220" i="10" s="1"/>
  <c r="AC219" i="10"/>
  <c r="Q220" i="10"/>
  <c r="Z219" i="10"/>
  <c r="L270" i="9"/>
  <c r="K270" i="9" s="1"/>
  <c r="I270" i="9"/>
  <c r="F220" i="10" l="1"/>
  <c r="N220" i="10"/>
  <c r="M220" i="10" s="1"/>
  <c r="R220" i="10"/>
  <c r="X220" i="10"/>
  <c r="AA220" i="10" s="1"/>
  <c r="S220" i="10"/>
  <c r="G270" i="9"/>
  <c r="G220" i="10" l="1"/>
  <c r="K220" i="10"/>
  <c r="T220" i="10"/>
  <c r="U220" i="10" s="1"/>
  <c r="V220" i="10" s="1"/>
  <c r="H220" i="10" s="1"/>
  <c r="J270" i="9"/>
  <c r="D271" i="9" s="1"/>
  <c r="F271" i="9" s="1"/>
  <c r="H270" i="9"/>
  <c r="I220" i="10" l="1"/>
  <c r="J220" i="10" s="1"/>
  <c r="W220" i="10"/>
  <c r="Y220" i="10" s="1"/>
  <c r="L220" i="10"/>
  <c r="D221" i="10" s="1"/>
  <c r="AC220" i="10"/>
  <c r="Z220" i="10"/>
  <c r="Q221" i="10"/>
  <c r="L271" i="9"/>
  <c r="K271" i="9" s="1"/>
  <c r="I271" i="9"/>
  <c r="F221" i="10" l="1"/>
  <c r="N221" i="10"/>
  <c r="M221" i="10" s="1"/>
  <c r="S221" i="10"/>
  <c r="R221" i="10"/>
  <c r="X221" i="10"/>
  <c r="AA221" i="10" s="1"/>
  <c r="G271" i="9"/>
  <c r="G221" i="10" l="1"/>
  <c r="K221" i="10"/>
  <c r="T221" i="10"/>
  <c r="U221" i="10" s="1"/>
  <c r="V221" i="10" s="1"/>
  <c r="H221" i="10" s="1"/>
  <c r="J271" i="9"/>
  <c r="D272" i="9" s="1"/>
  <c r="F272" i="9" s="1"/>
  <c r="H271" i="9"/>
  <c r="I221" i="10" l="1"/>
  <c r="J221" i="10" s="1"/>
  <c r="W221" i="10"/>
  <c r="Y221" i="10" s="1"/>
  <c r="Q222" i="10" s="1"/>
  <c r="L221" i="10"/>
  <c r="D222" i="10" s="1"/>
  <c r="AC221" i="10"/>
  <c r="L272" i="9"/>
  <c r="K272" i="9" s="1"/>
  <c r="I272" i="9"/>
  <c r="Z221" i="10" l="1"/>
  <c r="F222" i="10"/>
  <c r="N222" i="10"/>
  <c r="M222" i="10" s="1"/>
  <c r="S222" i="10"/>
  <c r="X222" i="10"/>
  <c r="AA222" i="10" s="1"/>
  <c r="R222" i="10"/>
  <c r="G272" i="9"/>
  <c r="G222" i="10" l="1"/>
  <c r="K222" i="10"/>
  <c r="T222" i="10"/>
  <c r="U222" i="10" s="1"/>
  <c r="V222" i="10" s="1"/>
  <c r="H222" i="10" s="1"/>
  <c r="I222" i="10" s="1"/>
  <c r="J222" i="10" s="1"/>
  <c r="J272" i="9"/>
  <c r="D273" i="9" s="1"/>
  <c r="F273" i="9" s="1"/>
  <c r="H272" i="9"/>
  <c r="W222" i="10" l="1"/>
  <c r="Y222" i="10" s="1"/>
  <c r="L222" i="10"/>
  <c r="D223" i="10" s="1"/>
  <c r="AC222" i="10"/>
  <c r="Z222" i="10"/>
  <c r="Q223" i="10"/>
  <c r="L273" i="9"/>
  <c r="K273" i="9" s="1"/>
  <c r="I273" i="9"/>
  <c r="N223" i="10" l="1"/>
  <c r="M223" i="10" s="1"/>
  <c r="F223" i="10"/>
  <c r="X223" i="10"/>
  <c r="AA223" i="10" s="1"/>
  <c r="R223" i="10"/>
  <c r="S223" i="10"/>
  <c r="G273" i="9"/>
  <c r="G223" i="10" l="1"/>
  <c r="K223" i="10"/>
  <c r="T223" i="10"/>
  <c r="U223" i="10" s="1"/>
  <c r="V223" i="10" s="1"/>
  <c r="H223" i="10" s="1"/>
  <c r="I223" i="10" s="1"/>
  <c r="J223" i="10" s="1"/>
  <c r="J273" i="9"/>
  <c r="D274" i="9" s="1"/>
  <c r="F274" i="9" s="1"/>
  <c r="H273" i="9"/>
  <c r="W223" i="10" l="1"/>
  <c r="Y223" i="10" s="1"/>
  <c r="L223" i="10"/>
  <c r="D224" i="10" s="1"/>
  <c r="AC223" i="10"/>
  <c r="Q224" i="10"/>
  <c r="Z223" i="10"/>
  <c r="L274" i="9"/>
  <c r="K274" i="9" s="1"/>
  <c r="I274" i="9"/>
  <c r="F224" i="10" l="1"/>
  <c r="N224" i="10"/>
  <c r="M224" i="10" s="1"/>
  <c r="R224" i="10"/>
  <c r="S224" i="10"/>
  <c r="X224" i="10"/>
  <c r="AA224" i="10" s="1"/>
  <c r="G274" i="9"/>
  <c r="G224" i="10" l="1"/>
  <c r="K224" i="10"/>
  <c r="T224" i="10"/>
  <c r="U224" i="10" s="1"/>
  <c r="V224" i="10" s="1"/>
  <c r="H224" i="10" s="1"/>
  <c r="I224" i="10" s="1"/>
  <c r="J224" i="10" s="1"/>
  <c r="J274" i="9"/>
  <c r="D275" i="9" s="1"/>
  <c r="F275" i="9" s="1"/>
  <c r="H274" i="9"/>
  <c r="W224" i="10" l="1"/>
  <c r="Y224" i="10" s="1"/>
  <c r="L224" i="10"/>
  <c r="D225" i="10" s="1"/>
  <c r="F225" i="10" s="1"/>
  <c r="G225" i="10" s="1"/>
  <c r="AC224" i="10"/>
  <c r="Q225" i="10"/>
  <c r="Z224" i="10"/>
  <c r="L275" i="9"/>
  <c r="K275" i="9" s="1"/>
  <c r="I275" i="9"/>
  <c r="N225" i="10" l="1"/>
  <c r="M225" i="10" s="1"/>
  <c r="K225" i="10"/>
  <c r="R225" i="10"/>
  <c r="X225" i="10"/>
  <c r="AA225" i="10" s="1"/>
  <c r="S225" i="10"/>
  <c r="G275" i="9"/>
  <c r="AC225" i="10" l="1"/>
  <c r="T225" i="10"/>
  <c r="U225" i="10" s="1"/>
  <c r="V225" i="10" s="1"/>
  <c r="H225" i="10" s="1"/>
  <c r="J275" i="9"/>
  <c r="D276" i="9" s="1"/>
  <c r="F276" i="9" s="1"/>
  <c r="H275" i="9"/>
  <c r="I225" i="10" l="1"/>
  <c r="J225" i="10" s="1"/>
  <c r="L225" i="10"/>
  <c r="D226" i="10" s="1"/>
  <c r="W225" i="10"/>
  <c r="Y225" i="10" s="1"/>
  <c r="Q226" i="10" s="1"/>
  <c r="I276" i="9"/>
  <c r="L276" i="9"/>
  <c r="K276" i="9" s="1"/>
  <c r="Z225" i="10" l="1"/>
  <c r="F226" i="10"/>
  <c r="N226" i="10"/>
  <c r="M226" i="10" s="1"/>
  <c r="X226" i="10"/>
  <c r="AA226" i="10" s="1"/>
  <c r="S226" i="10"/>
  <c r="R226" i="10"/>
  <c r="G276" i="9"/>
  <c r="G226" i="10" l="1"/>
  <c r="K226" i="10"/>
  <c r="T226" i="10"/>
  <c r="U226" i="10" s="1"/>
  <c r="V226" i="10" s="1"/>
  <c r="H226" i="10" s="1"/>
  <c r="I226" i="10" s="1"/>
  <c r="J226" i="10" s="1"/>
  <c r="J276" i="9"/>
  <c r="D277" i="9" s="1"/>
  <c r="F277" i="9" s="1"/>
  <c r="H276" i="9"/>
  <c r="W226" i="10" l="1"/>
  <c r="Y226" i="10" s="1"/>
  <c r="L226" i="10"/>
  <c r="D227" i="10" s="1"/>
  <c r="AC226" i="10"/>
  <c r="Q227" i="10"/>
  <c r="Z226" i="10"/>
  <c r="L277" i="9"/>
  <c r="K277" i="9" s="1"/>
  <c r="I277" i="9"/>
  <c r="N227" i="10" l="1"/>
  <c r="M227" i="10" s="1"/>
  <c r="F227" i="10"/>
  <c r="X227" i="10"/>
  <c r="AA227" i="10" s="1"/>
  <c r="S227" i="10"/>
  <c r="R227" i="10"/>
  <c r="G277" i="9"/>
  <c r="G227" i="10" l="1"/>
  <c r="K227" i="10"/>
  <c r="T227" i="10"/>
  <c r="U227" i="10" s="1"/>
  <c r="V227" i="10" s="1"/>
  <c r="H227" i="10" s="1"/>
  <c r="J277" i="9"/>
  <c r="D278" i="9" s="1"/>
  <c r="F278" i="9" s="1"/>
  <c r="H277" i="9"/>
  <c r="I227" i="10" l="1"/>
  <c r="J227" i="10" s="1"/>
  <c r="W227" i="10"/>
  <c r="Y227" i="10" s="1"/>
  <c r="Q228" i="10" s="1"/>
  <c r="L227" i="10"/>
  <c r="D228" i="10" s="1"/>
  <c r="AC227" i="10"/>
  <c r="Z227" i="10"/>
  <c r="L278" i="9"/>
  <c r="K278" i="9" s="1"/>
  <c r="I278" i="9"/>
  <c r="F228" i="10" l="1"/>
  <c r="N228" i="10"/>
  <c r="M228" i="10" s="1"/>
  <c r="S228" i="10"/>
  <c r="X228" i="10"/>
  <c r="AA228" i="10" s="1"/>
  <c r="R228" i="10"/>
  <c r="G278" i="9"/>
  <c r="G228" i="10" l="1"/>
  <c r="K228" i="10"/>
  <c r="T228" i="10"/>
  <c r="U228" i="10" s="1"/>
  <c r="V228" i="10" s="1"/>
  <c r="H228" i="10" s="1"/>
  <c r="W228" i="10"/>
  <c r="Y228" i="10" s="1"/>
  <c r="J278" i="9"/>
  <c r="D279" i="9" s="1"/>
  <c r="F279" i="9" s="1"/>
  <c r="H278" i="9"/>
  <c r="I228" i="10" l="1"/>
  <c r="J228" i="10" s="1"/>
  <c r="L228" i="10"/>
  <c r="D229" i="10" s="1"/>
  <c r="AC228" i="10"/>
  <c r="Q229" i="10"/>
  <c r="Z228" i="10"/>
  <c r="L279" i="9"/>
  <c r="K279" i="9" s="1"/>
  <c r="I279" i="9"/>
  <c r="N229" i="10" l="1"/>
  <c r="M229" i="10" s="1"/>
  <c r="F229" i="10"/>
  <c r="S229" i="10"/>
  <c r="X229" i="10"/>
  <c r="AA229" i="10" s="1"/>
  <c r="R229" i="10"/>
  <c r="G279" i="9"/>
  <c r="G229" i="10" l="1"/>
  <c r="K229" i="10"/>
  <c r="AC229" i="10"/>
  <c r="T229" i="10"/>
  <c r="U229" i="10" s="1"/>
  <c r="V229" i="10" s="1"/>
  <c r="H229" i="10" s="1"/>
  <c r="I229" i="10" s="1"/>
  <c r="J229" i="10" s="1"/>
  <c r="J279" i="9"/>
  <c r="D280" i="9" s="1"/>
  <c r="F280" i="9" s="1"/>
  <c r="H279" i="9"/>
  <c r="W229" i="10" l="1"/>
  <c r="Y229" i="10" s="1"/>
  <c r="Q230" i="10" s="1"/>
  <c r="L229" i="10"/>
  <c r="D230" i="10" s="1"/>
  <c r="L280" i="9"/>
  <c r="K280" i="9" s="1"/>
  <c r="I280" i="9"/>
  <c r="Z229" i="10" l="1"/>
  <c r="F230" i="10"/>
  <c r="N230" i="10"/>
  <c r="M230" i="10" s="1"/>
  <c r="S230" i="10"/>
  <c r="X230" i="10"/>
  <c r="AA230" i="10" s="1"/>
  <c r="R230" i="10"/>
  <c r="G280" i="9"/>
  <c r="G230" i="10" l="1"/>
  <c r="K230" i="10"/>
  <c r="T230" i="10"/>
  <c r="U230" i="10" s="1"/>
  <c r="V230" i="10" s="1"/>
  <c r="H230" i="10" s="1"/>
  <c r="I230" i="10" s="1"/>
  <c r="J230" i="10" s="1"/>
  <c r="J280" i="9"/>
  <c r="D281" i="9" s="1"/>
  <c r="F281" i="9" s="1"/>
  <c r="H280" i="9"/>
  <c r="W230" i="10" l="1"/>
  <c r="Y230" i="10" s="1"/>
  <c r="L230" i="10"/>
  <c r="D231" i="10" s="1"/>
  <c r="AC230" i="10"/>
  <c r="Z230" i="10"/>
  <c r="Q231" i="10"/>
  <c r="L281" i="9"/>
  <c r="K281" i="9" s="1"/>
  <c r="I281" i="9"/>
  <c r="N231" i="10" l="1"/>
  <c r="M231" i="10" s="1"/>
  <c r="F231" i="10"/>
  <c r="S231" i="10"/>
  <c r="X231" i="10"/>
  <c r="AA231" i="10" s="1"/>
  <c r="R231" i="10"/>
  <c r="G281" i="9"/>
  <c r="H281" i="9" s="1"/>
  <c r="G231" i="10" l="1"/>
  <c r="K231" i="10"/>
  <c r="T231" i="10"/>
  <c r="U231" i="10" s="1"/>
  <c r="V231" i="10" s="1"/>
  <c r="H231" i="10" s="1"/>
  <c r="I231" i="10" s="1"/>
  <c r="J231" i="10" s="1"/>
  <c r="J281" i="9"/>
  <c r="D282" i="9" s="1"/>
  <c r="W231" i="10" l="1"/>
  <c r="Y231" i="10" s="1"/>
  <c r="L231" i="10"/>
  <c r="D232" i="10" s="1"/>
  <c r="AC231" i="10"/>
  <c r="F282" i="9"/>
  <c r="I282" i="9" s="1"/>
  <c r="Q232" i="10"/>
  <c r="Z231" i="10"/>
  <c r="L282" i="9"/>
  <c r="K282" i="9" s="1"/>
  <c r="N232" i="10" l="1"/>
  <c r="M232" i="10" s="1"/>
  <c r="F232" i="10"/>
  <c r="G282" i="9"/>
  <c r="S232" i="10"/>
  <c r="X232" i="10"/>
  <c r="AA232" i="10" s="1"/>
  <c r="R232" i="10"/>
  <c r="J282" i="9"/>
  <c r="D283" i="9" s="1"/>
  <c r="F283" i="9" s="1"/>
  <c r="H282" i="9"/>
  <c r="G232" i="10" l="1"/>
  <c r="K232" i="10"/>
  <c r="T232" i="10"/>
  <c r="U232" i="10" s="1"/>
  <c r="V232" i="10" s="1"/>
  <c r="H232" i="10" s="1"/>
  <c r="I232" i="10" s="1"/>
  <c r="J232" i="10" s="1"/>
  <c r="L283" i="9"/>
  <c r="K283" i="9" s="1"/>
  <c r="I283" i="9"/>
  <c r="W232" i="10" l="1"/>
  <c r="Y232" i="10" s="1"/>
  <c r="L232" i="10"/>
  <c r="D233" i="10" s="1"/>
  <c r="AC232" i="10"/>
  <c r="Q233" i="10"/>
  <c r="Z232" i="10"/>
  <c r="G283" i="9"/>
  <c r="J283" i="9" s="1"/>
  <c r="D284" i="9" s="1"/>
  <c r="F233" i="10" l="1"/>
  <c r="N233" i="10"/>
  <c r="M233" i="10" s="1"/>
  <c r="L284" i="9"/>
  <c r="K284" i="9" s="1"/>
  <c r="F284" i="9"/>
  <c r="G284" i="9" s="1"/>
  <c r="H283" i="9"/>
  <c r="X233" i="10"/>
  <c r="AA233" i="10" s="1"/>
  <c r="S233" i="10"/>
  <c r="R233" i="10"/>
  <c r="G233" i="10" l="1"/>
  <c r="K233" i="10"/>
  <c r="I284" i="9"/>
  <c r="T233" i="10"/>
  <c r="U233" i="10" s="1"/>
  <c r="V233" i="10" s="1"/>
  <c r="H233" i="10" s="1"/>
  <c r="I233" i="10" s="1"/>
  <c r="J233" i="10" s="1"/>
  <c r="J284" i="9"/>
  <c r="D285" i="9" s="1"/>
  <c r="F285" i="9" s="1"/>
  <c r="H284" i="9"/>
  <c r="W233" i="10" l="1"/>
  <c r="Y233" i="10" s="1"/>
  <c r="L233" i="10"/>
  <c r="D234" i="10" s="1"/>
  <c r="AC233" i="10"/>
  <c r="Q234" i="10"/>
  <c r="Z233" i="10"/>
  <c r="L285" i="9"/>
  <c r="K285" i="9" s="1"/>
  <c r="I285" i="9"/>
  <c r="F234" i="10" l="1"/>
  <c r="N234" i="10"/>
  <c r="M234" i="10" s="1"/>
  <c r="S234" i="10"/>
  <c r="X234" i="10"/>
  <c r="AA234" i="10" s="1"/>
  <c r="R234" i="10"/>
  <c r="G285" i="9"/>
  <c r="G234" i="10" l="1"/>
  <c r="K234" i="10"/>
  <c r="T234" i="10"/>
  <c r="U234" i="10" s="1"/>
  <c r="V234" i="10" s="1"/>
  <c r="H234" i="10" s="1"/>
  <c r="J285" i="9"/>
  <c r="D286" i="9" s="1"/>
  <c r="F286" i="9" s="1"/>
  <c r="H285" i="9"/>
  <c r="W234" i="10" l="1"/>
  <c r="Y234" i="10" s="1"/>
  <c r="L234" i="10"/>
  <c r="D235" i="10" s="1"/>
  <c r="I234" i="10"/>
  <c r="J234" i="10" s="1"/>
  <c r="AC234" i="10"/>
  <c r="Z234" i="10"/>
  <c r="Q235" i="10"/>
  <c r="L286" i="9"/>
  <c r="K286" i="9" s="1"/>
  <c r="I286" i="9"/>
  <c r="N235" i="10" l="1"/>
  <c r="M235" i="10" s="1"/>
  <c r="F235" i="10"/>
  <c r="R235" i="10"/>
  <c r="S235" i="10"/>
  <c r="X235" i="10"/>
  <c r="AA235" i="10" s="1"/>
  <c r="G286" i="9"/>
  <c r="G235" i="10" l="1"/>
  <c r="K235" i="10"/>
  <c r="T235" i="10"/>
  <c r="U235" i="10" s="1"/>
  <c r="V235" i="10" s="1"/>
  <c r="H235" i="10" s="1"/>
  <c r="J286" i="9"/>
  <c r="D287" i="9" s="1"/>
  <c r="F287" i="9" s="1"/>
  <c r="H286" i="9"/>
  <c r="I235" i="10" l="1"/>
  <c r="J235" i="10" s="1"/>
  <c r="W235" i="10"/>
  <c r="Y235" i="10" s="1"/>
  <c r="L235" i="10"/>
  <c r="D236" i="10" s="1"/>
  <c r="AC235" i="10"/>
  <c r="Q236" i="10"/>
  <c r="Z235" i="10"/>
  <c r="L287" i="9"/>
  <c r="K287" i="9" s="1"/>
  <c r="I287" i="9"/>
  <c r="F236" i="10" l="1"/>
  <c r="N236" i="10"/>
  <c r="M236" i="10" s="1"/>
  <c r="X236" i="10"/>
  <c r="AA236" i="10" s="1"/>
  <c r="S236" i="10"/>
  <c r="R236" i="10"/>
  <c r="G287" i="9"/>
  <c r="G236" i="10" l="1"/>
  <c r="K236" i="10"/>
  <c r="T236" i="10"/>
  <c r="U236" i="10" s="1"/>
  <c r="V236" i="10" s="1"/>
  <c r="H236" i="10" s="1"/>
  <c r="I236" i="10" s="1"/>
  <c r="J236" i="10" s="1"/>
  <c r="J287" i="9"/>
  <c r="D288" i="9" s="1"/>
  <c r="F288" i="9" s="1"/>
  <c r="H287" i="9"/>
  <c r="W236" i="10" l="1"/>
  <c r="Y236" i="10" s="1"/>
  <c r="L236" i="10"/>
  <c r="D237" i="10" s="1"/>
  <c r="AC236" i="10"/>
  <c r="Q237" i="10"/>
  <c r="Z236" i="10"/>
  <c r="I288" i="9"/>
  <c r="L288" i="9"/>
  <c r="K288" i="9" s="1"/>
  <c r="F237" i="10" l="1"/>
  <c r="N237" i="10"/>
  <c r="M237" i="10" s="1"/>
  <c r="R237" i="10"/>
  <c r="S237" i="10"/>
  <c r="X237" i="10"/>
  <c r="AA237" i="10" s="1"/>
  <c r="G288" i="9"/>
  <c r="G237" i="10" l="1"/>
  <c r="K237" i="10"/>
  <c r="T237" i="10"/>
  <c r="U237" i="10" s="1"/>
  <c r="V237" i="10" s="1"/>
  <c r="H237" i="10" s="1"/>
  <c r="I237" i="10" s="1"/>
  <c r="J237" i="10" s="1"/>
  <c r="J288" i="9"/>
  <c r="D289" i="9" s="1"/>
  <c r="F289" i="9" s="1"/>
  <c r="H288" i="9"/>
  <c r="W237" i="10" l="1"/>
  <c r="Y237" i="10" s="1"/>
  <c r="L237" i="10"/>
  <c r="D238" i="10" s="1"/>
  <c r="AC237" i="10"/>
  <c r="Q238" i="10"/>
  <c r="Z237" i="10"/>
  <c r="L289" i="9"/>
  <c r="K289" i="9" s="1"/>
  <c r="I289" i="9"/>
  <c r="F238" i="10" l="1"/>
  <c r="N238" i="10"/>
  <c r="M238" i="10" s="1"/>
  <c r="X238" i="10"/>
  <c r="AA238" i="10" s="1"/>
  <c r="R238" i="10"/>
  <c r="S238" i="10"/>
  <c r="G289" i="9"/>
  <c r="G238" i="10" l="1"/>
  <c r="K238" i="10"/>
  <c r="T238" i="10"/>
  <c r="U238" i="10" s="1"/>
  <c r="V238" i="10" s="1"/>
  <c r="H238" i="10" s="1"/>
  <c r="I238" i="10" s="1"/>
  <c r="J238" i="10" s="1"/>
  <c r="J289" i="9"/>
  <c r="D290" i="9" s="1"/>
  <c r="F290" i="9" s="1"/>
  <c r="H289" i="9"/>
  <c r="W238" i="10" l="1"/>
  <c r="Y238" i="10" s="1"/>
  <c r="Z238" i="10" s="1"/>
  <c r="L238" i="10"/>
  <c r="D239" i="10" s="1"/>
  <c r="AC238" i="10"/>
  <c r="L290" i="9"/>
  <c r="K290" i="9" s="1"/>
  <c r="I290" i="9"/>
  <c r="Q239" i="10" l="1"/>
  <c r="F239" i="10"/>
  <c r="N239" i="10"/>
  <c r="M239" i="10" s="1"/>
  <c r="S239" i="10"/>
  <c r="X239" i="10"/>
  <c r="AA239" i="10" s="1"/>
  <c r="R239" i="10"/>
  <c r="G290" i="9"/>
  <c r="G239" i="10" l="1"/>
  <c r="K239" i="10"/>
  <c r="T239" i="10"/>
  <c r="U239" i="10" s="1"/>
  <c r="V239" i="10" s="1"/>
  <c r="H239" i="10" s="1"/>
  <c r="J290" i="9"/>
  <c r="D291" i="9" s="1"/>
  <c r="F291" i="9" s="1"/>
  <c r="H290" i="9"/>
  <c r="I239" i="10" l="1"/>
  <c r="J239" i="10" s="1"/>
  <c r="W239" i="10"/>
  <c r="Y239" i="10" s="1"/>
  <c r="L239" i="10"/>
  <c r="D240" i="10" s="1"/>
  <c r="AC239" i="10"/>
  <c r="Q240" i="10"/>
  <c r="Z239" i="10"/>
  <c r="L291" i="9"/>
  <c r="K291" i="9" s="1"/>
  <c r="I291" i="9"/>
  <c r="F240" i="10" l="1"/>
  <c r="N240" i="10"/>
  <c r="M240" i="10" s="1"/>
  <c r="R240" i="10"/>
  <c r="X240" i="10"/>
  <c r="AA240" i="10" s="1"/>
  <c r="S240" i="10"/>
  <c r="G291" i="9"/>
  <c r="G240" i="10" l="1"/>
  <c r="K240" i="10"/>
  <c r="T240" i="10"/>
  <c r="U240" i="10" s="1"/>
  <c r="V240" i="10" s="1"/>
  <c r="H240" i="10" s="1"/>
  <c r="I240" i="10" s="1"/>
  <c r="J240" i="10" s="1"/>
  <c r="J291" i="9"/>
  <c r="D292" i="9" s="1"/>
  <c r="F292" i="9" s="1"/>
  <c r="H291" i="9"/>
  <c r="W240" i="10" l="1"/>
  <c r="Y240" i="10" s="1"/>
  <c r="L240" i="10"/>
  <c r="D241" i="10" s="1"/>
  <c r="AC240" i="10"/>
  <c r="Q241" i="10"/>
  <c r="Z240" i="10"/>
  <c r="L292" i="9"/>
  <c r="K292" i="9" s="1"/>
  <c r="I292" i="9"/>
  <c r="N241" i="10" l="1"/>
  <c r="M241" i="10" s="1"/>
  <c r="F241" i="10"/>
  <c r="S241" i="10"/>
  <c r="X241" i="10"/>
  <c r="AA241" i="10" s="1"/>
  <c r="R241" i="10"/>
  <c r="G292" i="9"/>
  <c r="G241" i="10" l="1"/>
  <c r="K241" i="10"/>
  <c r="T241" i="10"/>
  <c r="U241" i="10" s="1"/>
  <c r="V241" i="10" s="1"/>
  <c r="H241" i="10" s="1"/>
  <c r="I241" i="10" s="1"/>
  <c r="J241" i="10" s="1"/>
  <c r="J292" i="9"/>
  <c r="D293" i="9" s="1"/>
  <c r="F293" i="9" s="1"/>
  <c r="H292" i="9"/>
  <c r="W241" i="10" l="1"/>
  <c r="Y241" i="10" s="1"/>
  <c r="Z241" i="10" s="1"/>
  <c r="L241" i="10"/>
  <c r="D242" i="10" s="1"/>
  <c r="AC241" i="10"/>
  <c r="L293" i="9"/>
  <c r="K293" i="9" s="1"/>
  <c r="I293" i="9"/>
  <c r="Q242" i="10" l="1"/>
  <c r="F242" i="10"/>
  <c r="N242" i="10"/>
  <c r="M242" i="10" s="1"/>
  <c r="R242" i="10"/>
  <c r="X242" i="10"/>
  <c r="AA242" i="10" s="1"/>
  <c r="S242" i="10"/>
  <c r="G293" i="9"/>
  <c r="G242" i="10" l="1"/>
  <c r="K242" i="10"/>
  <c r="T242" i="10"/>
  <c r="U242" i="10" s="1"/>
  <c r="V242" i="10" s="1"/>
  <c r="H242" i="10" s="1"/>
  <c r="J293" i="9"/>
  <c r="D294" i="9" s="1"/>
  <c r="F294" i="9" s="1"/>
  <c r="H293" i="9"/>
  <c r="I242" i="10" l="1"/>
  <c r="J242" i="10" s="1"/>
  <c r="W242" i="10"/>
  <c r="Y242" i="10" s="1"/>
  <c r="Z242" i="10" s="1"/>
  <c r="L242" i="10"/>
  <c r="D243" i="10" s="1"/>
  <c r="AC242" i="10"/>
  <c r="L294" i="9"/>
  <c r="K294" i="9" s="1"/>
  <c r="I294" i="9"/>
  <c r="Q243" i="10" l="1"/>
  <c r="S243" i="10" s="1"/>
  <c r="F243" i="10"/>
  <c r="N243" i="10"/>
  <c r="M243" i="10" s="1"/>
  <c r="G294" i="9"/>
  <c r="R243" i="10" l="1"/>
  <c r="X243" i="10"/>
  <c r="AA243" i="10" s="1"/>
  <c r="G243" i="10"/>
  <c r="K243" i="10"/>
  <c r="T243" i="10"/>
  <c r="U243" i="10" s="1"/>
  <c r="V243" i="10" s="1"/>
  <c r="H243" i="10" s="1"/>
  <c r="I243" i="10" s="1"/>
  <c r="J243" i="10" s="1"/>
  <c r="J294" i="9"/>
  <c r="D295" i="9" s="1"/>
  <c r="F295" i="9" s="1"/>
  <c r="H294" i="9"/>
  <c r="W243" i="10" l="1"/>
  <c r="Y243" i="10" s="1"/>
  <c r="L243" i="10"/>
  <c r="D244" i="10" s="1"/>
  <c r="AC243" i="10"/>
  <c r="Q244" i="10"/>
  <c r="Z243" i="10"/>
  <c r="I295" i="9"/>
  <c r="L295" i="9"/>
  <c r="K295" i="9" s="1"/>
  <c r="F244" i="10" l="1"/>
  <c r="N244" i="10"/>
  <c r="M244" i="10" s="1"/>
  <c r="S244" i="10"/>
  <c r="X244" i="10"/>
  <c r="AA244" i="10" s="1"/>
  <c r="R244" i="10"/>
  <c r="G295" i="9"/>
  <c r="G244" i="10" l="1"/>
  <c r="K244" i="10"/>
  <c r="T244" i="10"/>
  <c r="U244" i="10" s="1"/>
  <c r="V244" i="10" s="1"/>
  <c r="H244" i="10" s="1"/>
  <c r="I244" i="10" s="1"/>
  <c r="J244" i="10" s="1"/>
  <c r="J295" i="9"/>
  <c r="D296" i="9" s="1"/>
  <c r="F296" i="9" s="1"/>
  <c r="H295" i="9"/>
  <c r="W244" i="10" l="1"/>
  <c r="Y244" i="10" s="1"/>
  <c r="L244" i="10"/>
  <c r="D245" i="10" s="1"/>
  <c r="AC244" i="10"/>
  <c r="Q245" i="10"/>
  <c r="Z244" i="10"/>
  <c r="I296" i="9"/>
  <c r="L296" i="9"/>
  <c r="K296" i="9" s="1"/>
  <c r="N245" i="10" l="1"/>
  <c r="M245" i="10" s="1"/>
  <c r="F245" i="10"/>
  <c r="S245" i="10"/>
  <c r="R245" i="10"/>
  <c r="X245" i="10"/>
  <c r="AA245" i="10" s="1"/>
  <c r="G296" i="9"/>
  <c r="G245" i="10" l="1"/>
  <c r="K245" i="10"/>
  <c r="T245" i="10"/>
  <c r="U245" i="10" s="1"/>
  <c r="V245" i="10" s="1"/>
  <c r="H245" i="10" s="1"/>
  <c r="I245" i="10" s="1"/>
  <c r="J245" i="10" s="1"/>
  <c r="J296" i="9"/>
  <c r="D297" i="9" s="1"/>
  <c r="F297" i="9" s="1"/>
  <c r="H296" i="9"/>
  <c r="W245" i="10" l="1"/>
  <c r="Y245" i="10" s="1"/>
  <c r="L245" i="10"/>
  <c r="D246" i="10" s="1"/>
  <c r="AC245" i="10"/>
  <c r="Q246" i="10"/>
  <c r="Z245" i="10"/>
  <c r="L297" i="9"/>
  <c r="K297" i="9" s="1"/>
  <c r="I297" i="9"/>
  <c r="F246" i="10" l="1"/>
  <c r="N246" i="10"/>
  <c r="M246" i="10" s="1"/>
  <c r="R246" i="10"/>
  <c r="S246" i="10"/>
  <c r="X246" i="10"/>
  <c r="AA246" i="10" s="1"/>
  <c r="G297" i="9"/>
  <c r="G246" i="10" l="1"/>
  <c r="K246" i="10"/>
  <c r="T246" i="10"/>
  <c r="U246" i="10" s="1"/>
  <c r="V246" i="10" s="1"/>
  <c r="H246" i="10" s="1"/>
  <c r="J297" i="9"/>
  <c r="D298" i="9" s="1"/>
  <c r="F298" i="9" s="1"/>
  <c r="H297" i="9"/>
  <c r="I246" i="10" l="1"/>
  <c r="J246" i="10" s="1"/>
  <c r="W246" i="10"/>
  <c r="Y246" i="10" s="1"/>
  <c r="L246" i="10"/>
  <c r="D247" i="10" s="1"/>
  <c r="AC246" i="10"/>
  <c r="Q247" i="10"/>
  <c r="Z246" i="10"/>
  <c r="L298" i="9"/>
  <c r="K298" i="9" s="1"/>
  <c r="I298" i="9"/>
  <c r="F247" i="10" l="1"/>
  <c r="N247" i="10"/>
  <c r="M247" i="10" s="1"/>
  <c r="S247" i="10"/>
  <c r="X247" i="10"/>
  <c r="AA247" i="10" s="1"/>
  <c r="R247" i="10"/>
  <c r="G298" i="9"/>
  <c r="G247" i="10" l="1"/>
  <c r="K247" i="10"/>
  <c r="T247" i="10"/>
  <c r="U247" i="10" s="1"/>
  <c r="V247" i="10" s="1"/>
  <c r="H247" i="10" s="1"/>
  <c r="J298" i="9"/>
  <c r="D299" i="9" s="1"/>
  <c r="F299" i="9" s="1"/>
  <c r="H298" i="9"/>
  <c r="I247" i="10" l="1"/>
  <c r="J247" i="10" s="1"/>
  <c r="W247" i="10"/>
  <c r="Y247" i="10" s="1"/>
  <c r="L247" i="10"/>
  <c r="D248" i="10" s="1"/>
  <c r="AC247" i="10"/>
  <c r="Q248" i="10"/>
  <c r="Z247" i="10"/>
  <c r="L299" i="9"/>
  <c r="K299" i="9" s="1"/>
  <c r="I299" i="9"/>
  <c r="F248" i="10" l="1"/>
  <c r="N248" i="10"/>
  <c r="M248" i="10" s="1"/>
  <c r="X248" i="10"/>
  <c r="AA248" i="10" s="1"/>
  <c r="S248" i="10"/>
  <c r="R248" i="10"/>
  <c r="G299" i="9"/>
  <c r="G248" i="10" l="1"/>
  <c r="K248" i="10"/>
  <c r="T248" i="10"/>
  <c r="U248" i="10" s="1"/>
  <c r="V248" i="10" s="1"/>
  <c r="H248" i="10" s="1"/>
  <c r="I248" i="10" s="1"/>
  <c r="J248" i="10" s="1"/>
  <c r="J299" i="9"/>
  <c r="D300" i="9" s="1"/>
  <c r="F300" i="9" s="1"/>
  <c r="H299" i="9"/>
  <c r="W248" i="10" l="1"/>
  <c r="Y248" i="10" s="1"/>
  <c r="Q249" i="10" s="1"/>
  <c r="L248" i="10"/>
  <c r="D249" i="10" s="1"/>
  <c r="AC248" i="10"/>
  <c r="Z248" i="10"/>
  <c r="L300" i="9"/>
  <c r="K300" i="9" s="1"/>
  <c r="F249" i="10" l="1"/>
  <c r="N249" i="10"/>
  <c r="M249" i="10" s="1"/>
  <c r="X249" i="10"/>
  <c r="AA249" i="10" s="1"/>
  <c r="R249" i="10"/>
  <c r="S249" i="10"/>
  <c r="G300" i="9"/>
  <c r="I300" i="9"/>
  <c r="G249" i="10" l="1"/>
  <c r="K249" i="10"/>
  <c r="T249" i="10"/>
  <c r="U249" i="10" s="1"/>
  <c r="V249" i="10" s="1"/>
  <c r="H249" i="10" s="1"/>
  <c r="I249" i="10" s="1"/>
  <c r="J249" i="10" s="1"/>
  <c r="J300" i="9"/>
  <c r="D301" i="9" s="1"/>
  <c r="F301" i="9" s="1"/>
  <c r="I301" i="9" s="1"/>
  <c r="H300" i="9"/>
  <c r="W249" i="10" l="1"/>
  <c r="Y249" i="10" s="1"/>
  <c r="L249" i="10"/>
  <c r="D250" i="10" s="1"/>
  <c r="AC249" i="10"/>
  <c r="L301" i="9"/>
  <c r="K301" i="9" s="1"/>
  <c r="Q250" i="10"/>
  <c r="Z249" i="10"/>
  <c r="G301" i="9"/>
  <c r="J301" i="9" s="1"/>
  <c r="D302" i="9" s="1"/>
  <c r="F302" i="9" s="1"/>
  <c r="F250" i="10" l="1"/>
  <c r="N250" i="10"/>
  <c r="M250" i="10" s="1"/>
  <c r="X250" i="10"/>
  <c r="AA250" i="10" s="1"/>
  <c r="R250" i="10"/>
  <c r="S250" i="10"/>
  <c r="H301" i="9"/>
  <c r="I302" i="9"/>
  <c r="G250" i="10" l="1"/>
  <c r="K250" i="10"/>
  <c r="T250" i="10"/>
  <c r="U250" i="10" s="1"/>
  <c r="V250" i="10" s="1"/>
  <c r="H250" i="10" s="1"/>
  <c r="I250" i="10" s="1"/>
  <c r="J250" i="10" s="1"/>
  <c r="G302" i="9"/>
  <c r="J302" i="9" s="1"/>
  <c r="D303" i="9" s="1"/>
  <c r="F303" i="9" s="1"/>
  <c r="L302" i="9"/>
  <c r="K302" i="9" s="1"/>
  <c r="W250" i="10" l="1"/>
  <c r="Y250" i="10" s="1"/>
  <c r="Z250" i="10" s="1"/>
  <c r="L250" i="10"/>
  <c r="D251" i="10" s="1"/>
  <c r="AC250" i="10"/>
  <c r="H302" i="9"/>
  <c r="L303" i="9"/>
  <c r="K303" i="9" s="1"/>
  <c r="I303" i="9"/>
  <c r="Q251" i="10" l="1"/>
  <c r="R251" i="10" s="1"/>
  <c r="F251" i="10"/>
  <c r="N251" i="10"/>
  <c r="M251" i="10" s="1"/>
  <c r="S251" i="10"/>
  <c r="X251" i="10"/>
  <c r="AA251" i="10" s="1"/>
  <c r="G303" i="9"/>
  <c r="J303" i="9" s="1"/>
  <c r="D304" i="9" s="1"/>
  <c r="F304" i="9" s="1"/>
  <c r="G251" i="10" l="1"/>
  <c r="K251" i="10"/>
  <c r="T251" i="10"/>
  <c r="U251" i="10" s="1"/>
  <c r="V251" i="10" s="1"/>
  <c r="H251" i="10" s="1"/>
  <c r="H303" i="9"/>
  <c r="I251" i="10" l="1"/>
  <c r="J251" i="10" s="1"/>
  <c r="W251" i="10"/>
  <c r="Y251" i="10" s="1"/>
  <c r="L251" i="10"/>
  <c r="D252" i="10" s="1"/>
  <c r="AC251" i="10"/>
  <c r="Z251" i="10"/>
  <c r="Q252" i="10"/>
  <c r="I304" i="9"/>
  <c r="L304" i="9"/>
  <c r="K304" i="9" s="1"/>
  <c r="F252" i="10" l="1"/>
  <c r="N252" i="10"/>
  <c r="M252" i="10" s="1"/>
  <c r="R252" i="10"/>
  <c r="S252" i="10"/>
  <c r="X252" i="10"/>
  <c r="AA252" i="10" s="1"/>
  <c r="G304" i="9"/>
  <c r="G252" i="10" l="1"/>
  <c r="K252" i="10"/>
  <c r="T252" i="10"/>
  <c r="U252" i="10" s="1"/>
  <c r="V252" i="10" s="1"/>
  <c r="H252" i="10" s="1"/>
  <c r="J304" i="9"/>
  <c r="D305" i="9" s="1"/>
  <c r="F305" i="9" s="1"/>
  <c r="H304" i="9"/>
  <c r="I252" i="10" l="1"/>
  <c r="J252" i="10" s="1"/>
  <c r="W252" i="10"/>
  <c r="Y252" i="10" s="1"/>
  <c r="L252" i="10"/>
  <c r="D253" i="10" s="1"/>
  <c r="AC252" i="10"/>
  <c r="Z252" i="10"/>
  <c r="Q253" i="10"/>
  <c r="I305" i="9"/>
  <c r="L305" i="9"/>
  <c r="K305" i="9" s="1"/>
  <c r="F253" i="10" l="1"/>
  <c r="N253" i="10"/>
  <c r="M253" i="10" s="1"/>
  <c r="S253" i="10"/>
  <c r="R253" i="10"/>
  <c r="X253" i="10"/>
  <c r="AA253" i="10" s="1"/>
  <c r="G305" i="9"/>
  <c r="G253" i="10" l="1"/>
  <c r="K253" i="10"/>
  <c r="T253" i="10"/>
  <c r="U253" i="10" s="1"/>
  <c r="V253" i="10" s="1"/>
  <c r="H253" i="10" s="1"/>
  <c r="I253" i="10" s="1"/>
  <c r="J253" i="10" s="1"/>
  <c r="J305" i="9"/>
  <c r="D306" i="9" s="1"/>
  <c r="F306" i="9" s="1"/>
  <c r="H305" i="9"/>
  <c r="W253" i="10" l="1"/>
  <c r="Y253" i="10" s="1"/>
  <c r="Q254" i="10" s="1"/>
  <c r="L253" i="10"/>
  <c r="D254" i="10" s="1"/>
  <c r="AC253" i="10"/>
  <c r="I306" i="9"/>
  <c r="L306" i="9"/>
  <c r="K306" i="9" s="1"/>
  <c r="Z253" i="10" l="1"/>
  <c r="F254" i="10"/>
  <c r="N254" i="10"/>
  <c r="M254" i="10" s="1"/>
  <c r="R254" i="10"/>
  <c r="X254" i="10"/>
  <c r="AA254" i="10" s="1"/>
  <c r="S254" i="10"/>
  <c r="G306" i="9"/>
  <c r="G254" i="10" l="1"/>
  <c r="K254" i="10"/>
  <c r="T254" i="10"/>
  <c r="U254" i="10" s="1"/>
  <c r="V254" i="10" s="1"/>
  <c r="H254" i="10" s="1"/>
  <c r="I254" i="10" s="1"/>
  <c r="J254" i="10" s="1"/>
  <c r="J306" i="9"/>
  <c r="D307" i="9" s="1"/>
  <c r="F307" i="9" s="1"/>
  <c r="H306" i="9"/>
  <c r="W254" i="10" l="1"/>
  <c r="Y254" i="10" s="1"/>
  <c r="Z254" i="10" s="1"/>
  <c r="L254" i="10"/>
  <c r="D255" i="10" s="1"/>
  <c r="AC254" i="10"/>
  <c r="L307" i="9"/>
  <c r="K307" i="9" s="1"/>
  <c r="I307" i="9"/>
  <c r="Q255" i="10" l="1"/>
  <c r="X255" i="10" s="1"/>
  <c r="AA255" i="10" s="1"/>
  <c r="N255" i="10"/>
  <c r="M255" i="10" s="1"/>
  <c r="F255" i="10"/>
  <c r="G307" i="9"/>
  <c r="R255" i="10" l="1"/>
  <c r="S255" i="10"/>
  <c r="G255" i="10"/>
  <c r="K255" i="10"/>
  <c r="T255" i="10"/>
  <c r="U255" i="10" s="1"/>
  <c r="V255" i="10" s="1"/>
  <c r="H255" i="10" s="1"/>
  <c r="I255" i="10" s="1"/>
  <c r="J255" i="10" s="1"/>
  <c r="J307" i="9"/>
  <c r="D308" i="9" s="1"/>
  <c r="F308" i="9" s="1"/>
  <c r="H307" i="9"/>
  <c r="W255" i="10" l="1"/>
  <c r="Y255" i="10" s="1"/>
  <c r="L255" i="10"/>
  <c r="D256" i="10" s="1"/>
  <c r="AC255" i="10"/>
  <c r="Q256" i="10"/>
  <c r="Z255" i="10"/>
  <c r="L308" i="9"/>
  <c r="K308" i="9" s="1"/>
  <c r="I308" i="9"/>
  <c r="N256" i="10" l="1"/>
  <c r="M256" i="10" s="1"/>
  <c r="F256" i="10"/>
  <c r="S256" i="10"/>
  <c r="R256" i="10"/>
  <c r="X256" i="10"/>
  <c r="AA256" i="10" s="1"/>
  <c r="G308" i="9"/>
  <c r="G256" i="10" l="1"/>
  <c r="K256" i="10"/>
  <c r="T256" i="10"/>
  <c r="U256" i="10" s="1"/>
  <c r="V256" i="10" s="1"/>
  <c r="H256" i="10" s="1"/>
  <c r="J308" i="9"/>
  <c r="D309" i="9" s="1"/>
  <c r="F309" i="9" s="1"/>
  <c r="H308" i="9"/>
  <c r="I256" i="10" l="1"/>
  <c r="J256" i="10" s="1"/>
  <c r="W256" i="10"/>
  <c r="Y256" i="10" s="1"/>
  <c r="Z256" i="10" s="1"/>
  <c r="L256" i="10"/>
  <c r="D257" i="10" s="1"/>
  <c r="AC256" i="10"/>
  <c r="L309" i="9"/>
  <c r="K309" i="9" s="1"/>
  <c r="I309" i="9"/>
  <c r="Q257" i="10" l="1"/>
  <c r="R257" i="10" s="1"/>
  <c r="F257" i="10"/>
  <c r="N257" i="10"/>
  <c r="M257" i="10" s="1"/>
  <c r="G309" i="9"/>
  <c r="X257" i="10" l="1"/>
  <c r="AA257" i="10" s="1"/>
  <c r="S257" i="10"/>
  <c r="T257" i="10" s="1"/>
  <c r="U257" i="10" s="1"/>
  <c r="V257" i="10" s="1"/>
  <c r="H257" i="10" s="1"/>
  <c r="G257" i="10"/>
  <c r="K257" i="10"/>
  <c r="J309" i="9"/>
  <c r="D310" i="9" s="1"/>
  <c r="F310" i="9" s="1"/>
  <c r="H309" i="9"/>
  <c r="I257" i="10" l="1"/>
  <c r="J257" i="10" s="1"/>
  <c r="W257" i="10"/>
  <c r="Y257" i="10" s="1"/>
  <c r="L257" i="10"/>
  <c r="D258" i="10" s="1"/>
  <c r="AC257" i="10"/>
  <c r="Q258" i="10"/>
  <c r="Z257" i="10"/>
  <c r="L310" i="9"/>
  <c r="K310" i="9" s="1"/>
  <c r="F258" i="10" l="1"/>
  <c r="N258" i="10"/>
  <c r="M258" i="10" s="1"/>
  <c r="R258" i="10"/>
  <c r="X258" i="10"/>
  <c r="AA258" i="10" s="1"/>
  <c r="S258" i="10"/>
  <c r="G310" i="9"/>
  <c r="H310" i="9" s="1"/>
  <c r="I310" i="9"/>
  <c r="G258" i="10" l="1"/>
  <c r="K258" i="10"/>
  <c r="T258" i="10"/>
  <c r="U258" i="10" s="1"/>
  <c r="V258" i="10" s="1"/>
  <c r="H258" i="10" s="1"/>
  <c r="I258" i="10" s="1"/>
  <c r="J258" i="10" s="1"/>
  <c r="J310" i="9"/>
  <c r="D311" i="9" s="1"/>
  <c r="W258" i="10" l="1"/>
  <c r="Y258" i="10" s="1"/>
  <c r="Q259" i="10" s="1"/>
  <c r="L258" i="10"/>
  <c r="D259" i="10" s="1"/>
  <c r="AC258" i="10"/>
  <c r="F311" i="9"/>
  <c r="I311" i="9" s="1"/>
  <c r="L311" i="9"/>
  <c r="K311" i="9" s="1"/>
  <c r="Z258" i="10"/>
  <c r="N259" i="10" l="1"/>
  <c r="M259" i="10" s="1"/>
  <c r="F259" i="10"/>
  <c r="G311" i="9"/>
  <c r="J311" i="9" s="1"/>
  <c r="D312" i="9" s="1"/>
  <c r="X259" i="10"/>
  <c r="AA259" i="10" s="1"/>
  <c r="S259" i="10"/>
  <c r="R259" i="10"/>
  <c r="G259" i="10" l="1"/>
  <c r="K259" i="10"/>
  <c r="H311" i="9"/>
  <c r="F312" i="9"/>
  <c r="I312" i="9" s="1"/>
  <c r="T259" i="10"/>
  <c r="U259" i="10" s="1"/>
  <c r="V259" i="10" s="1"/>
  <c r="H259" i="10" s="1"/>
  <c r="I259" i="10" s="1"/>
  <c r="J259" i="10" s="1"/>
  <c r="L312" i="9"/>
  <c r="K312" i="9" s="1"/>
  <c r="W259" i="10" l="1"/>
  <c r="Y259" i="10" s="1"/>
  <c r="Q260" i="10" s="1"/>
  <c r="L259" i="10"/>
  <c r="D260" i="10" s="1"/>
  <c r="AC259" i="10"/>
  <c r="G312" i="9"/>
  <c r="Z259" i="10" l="1"/>
  <c r="F260" i="10"/>
  <c r="N260" i="10"/>
  <c r="M260" i="10" s="1"/>
  <c r="J312" i="9"/>
  <c r="D313" i="9" s="1"/>
  <c r="H312" i="9"/>
  <c r="R260" i="10"/>
  <c r="X260" i="10"/>
  <c r="AA260" i="10" s="1"/>
  <c r="S260" i="10"/>
  <c r="G260" i="10" l="1"/>
  <c r="K260" i="10"/>
  <c r="F313" i="9"/>
  <c r="L313" i="9"/>
  <c r="K313" i="9" s="1"/>
  <c r="T260" i="10"/>
  <c r="U260" i="10" s="1"/>
  <c r="V260" i="10" s="1"/>
  <c r="H260" i="10" s="1"/>
  <c r="I260" i="10" s="1"/>
  <c r="J260" i="10" s="1"/>
  <c r="W260" i="10" l="1"/>
  <c r="Y260" i="10" s="1"/>
  <c r="L260" i="10"/>
  <c r="D261" i="10" s="1"/>
  <c r="AC260" i="10"/>
  <c r="I313" i="9"/>
  <c r="G313" i="9"/>
  <c r="Q261" i="10"/>
  <c r="Z260" i="10"/>
  <c r="F261" i="10" l="1"/>
  <c r="N261" i="10"/>
  <c r="M261" i="10" s="1"/>
  <c r="J313" i="9"/>
  <c r="D314" i="9" s="1"/>
  <c r="H313" i="9"/>
  <c r="S261" i="10"/>
  <c r="R261" i="10"/>
  <c r="X261" i="10"/>
  <c r="AA261" i="10" s="1"/>
  <c r="G261" i="10" l="1"/>
  <c r="K261" i="10"/>
  <c r="F314" i="9"/>
  <c r="L314" i="9"/>
  <c r="K314" i="9" s="1"/>
  <c r="T261" i="10"/>
  <c r="U261" i="10" s="1"/>
  <c r="V261" i="10" s="1"/>
  <c r="H261" i="10" s="1"/>
  <c r="I261" i="10" s="1"/>
  <c r="J261" i="10" s="1"/>
  <c r="W261" i="10" l="1"/>
  <c r="Y261" i="10" s="1"/>
  <c r="L261" i="10"/>
  <c r="D262" i="10" s="1"/>
  <c r="AC261" i="10"/>
  <c r="I314" i="9"/>
  <c r="G314" i="9"/>
  <c r="Z261" i="10"/>
  <c r="Q262" i="10"/>
  <c r="N262" i="10" l="1"/>
  <c r="M262" i="10" s="1"/>
  <c r="F262" i="10"/>
  <c r="H314" i="9"/>
  <c r="J314" i="9"/>
  <c r="D315" i="9" s="1"/>
  <c r="S262" i="10"/>
  <c r="X262" i="10"/>
  <c r="AA262" i="10" s="1"/>
  <c r="R262" i="10"/>
  <c r="G262" i="10" l="1"/>
  <c r="K262" i="10"/>
  <c r="AC262" i="10" s="1"/>
  <c r="F315" i="9"/>
  <c r="L315" i="9"/>
  <c r="K315" i="9" s="1"/>
  <c r="T262" i="10"/>
  <c r="U262" i="10" s="1"/>
  <c r="V262" i="10" s="1"/>
  <c r="H262" i="10" s="1"/>
  <c r="W262" i="10" l="1"/>
  <c r="Y262" i="10" s="1"/>
  <c r="I262" i="10"/>
  <c r="J262" i="10" s="1"/>
  <c r="L262" i="10"/>
  <c r="D263" i="10" s="1"/>
  <c r="I315" i="9"/>
  <c r="G315" i="9"/>
  <c r="Q263" i="10"/>
  <c r="Z262" i="10"/>
  <c r="F263" i="10" l="1"/>
  <c r="N263" i="10"/>
  <c r="M263" i="10" s="1"/>
  <c r="J315" i="9"/>
  <c r="D316" i="9" s="1"/>
  <c r="H315" i="9"/>
  <c r="S263" i="10"/>
  <c r="X263" i="10"/>
  <c r="AA263" i="10" s="1"/>
  <c r="R263" i="10"/>
  <c r="G263" i="10" l="1"/>
  <c r="K263" i="10"/>
  <c r="F316" i="9"/>
  <c r="L316" i="9"/>
  <c r="K316" i="9" s="1"/>
  <c r="T263" i="10"/>
  <c r="U263" i="10" s="1"/>
  <c r="V263" i="10" s="1"/>
  <c r="H263" i="10" s="1"/>
  <c r="I263" i="10" s="1"/>
  <c r="J263" i="10" s="1"/>
  <c r="W263" i="10" l="1"/>
  <c r="Y263" i="10" s="1"/>
  <c r="L263" i="10"/>
  <c r="D264" i="10" s="1"/>
  <c r="AC263" i="10"/>
  <c r="I316" i="9"/>
  <c r="G316" i="9"/>
  <c r="Z263" i="10"/>
  <c r="Q264" i="10"/>
  <c r="F264" i="10" l="1"/>
  <c r="N264" i="10"/>
  <c r="M264" i="10" s="1"/>
  <c r="J316" i="9"/>
  <c r="D317" i="9" s="1"/>
  <c r="H316" i="9"/>
  <c r="S264" i="10"/>
  <c r="X264" i="10"/>
  <c r="AA264" i="10" s="1"/>
  <c r="R264" i="10"/>
  <c r="G264" i="10" l="1"/>
  <c r="K264" i="10"/>
  <c r="F317" i="9"/>
  <c r="L317" i="9"/>
  <c r="K317" i="9" s="1"/>
  <c r="T264" i="10"/>
  <c r="U264" i="10" s="1"/>
  <c r="V264" i="10" s="1"/>
  <c r="H264" i="10" s="1"/>
  <c r="I264" i="10" l="1"/>
  <c r="J264" i="10" s="1"/>
  <c r="W264" i="10"/>
  <c r="Y264" i="10" s="1"/>
  <c r="L264" i="10"/>
  <c r="D265" i="10" s="1"/>
  <c r="AC264" i="10"/>
  <c r="I317" i="9"/>
  <c r="G317" i="9"/>
  <c r="Q265" i="10"/>
  <c r="Z264" i="10"/>
  <c r="N265" i="10" l="1"/>
  <c r="M265" i="10" s="1"/>
  <c r="F265" i="10"/>
  <c r="J317" i="9"/>
  <c r="D318" i="9" s="1"/>
  <c r="H317" i="9"/>
  <c r="X265" i="10"/>
  <c r="AA265" i="10" s="1"/>
  <c r="S265" i="10"/>
  <c r="R265" i="10"/>
  <c r="G265" i="10" l="1"/>
  <c r="K265" i="10"/>
  <c r="F318" i="9"/>
  <c r="L318" i="9"/>
  <c r="K318" i="9" s="1"/>
  <c r="T265" i="10"/>
  <c r="U265" i="10" s="1"/>
  <c r="V265" i="10" s="1"/>
  <c r="H265" i="10" s="1"/>
  <c r="I265" i="10" s="1"/>
  <c r="J265" i="10" s="1"/>
  <c r="W265" i="10"/>
  <c r="Y265" i="10" s="1"/>
  <c r="L265" i="10" l="1"/>
  <c r="D266" i="10" s="1"/>
  <c r="AC265" i="10"/>
  <c r="I318" i="9"/>
  <c r="G318" i="9"/>
  <c r="Z265" i="10"/>
  <c r="Q266" i="10"/>
  <c r="F266" i="10" l="1"/>
  <c r="N266" i="10"/>
  <c r="M266" i="10" s="1"/>
  <c r="H318" i="9"/>
  <c r="J318" i="9"/>
  <c r="D319" i="9" s="1"/>
  <c r="S266" i="10"/>
  <c r="X266" i="10"/>
  <c r="AA266" i="10" s="1"/>
  <c r="R266" i="10"/>
  <c r="G266" i="10" l="1"/>
  <c r="K266" i="10"/>
  <c r="F319" i="9"/>
  <c r="L319" i="9"/>
  <c r="K319" i="9" s="1"/>
  <c r="T266" i="10"/>
  <c r="U266" i="10" s="1"/>
  <c r="V266" i="10" s="1"/>
  <c r="H266" i="10" s="1"/>
  <c r="I266" i="10" l="1"/>
  <c r="J266" i="10" s="1"/>
  <c r="W266" i="10"/>
  <c r="Y266" i="10" s="1"/>
  <c r="L266" i="10"/>
  <c r="D267" i="10" s="1"/>
  <c r="AC266" i="10"/>
  <c r="I319" i="9"/>
  <c r="G319" i="9"/>
  <c r="Z266" i="10"/>
  <c r="Q267" i="10"/>
  <c r="F267" i="10" l="1"/>
  <c r="N267" i="10"/>
  <c r="M267" i="10" s="1"/>
  <c r="J319" i="9"/>
  <c r="D320" i="9" s="1"/>
  <c r="H319" i="9"/>
  <c r="X267" i="10"/>
  <c r="AA267" i="10" s="1"/>
  <c r="R267" i="10"/>
  <c r="S267" i="10"/>
  <c r="G267" i="10" l="1"/>
  <c r="K267" i="10"/>
  <c r="F320" i="9"/>
  <c r="L320" i="9"/>
  <c r="K320" i="9" s="1"/>
  <c r="T267" i="10"/>
  <c r="U267" i="10" s="1"/>
  <c r="V267" i="10" s="1"/>
  <c r="H267" i="10" s="1"/>
  <c r="I267" i="10" s="1"/>
  <c r="J267" i="10" s="1"/>
  <c r="W267" i="10" l="1"/>
  <c r="Y267" i="10" s="1"/>
  <c r="L267" i="10"/>
  <c r="D268" i="10" s="1"/>
  <c r="AC267" i="10"/>
  <c r="I320" i="9"/>
  <c r="G320" i="9"/>
  <c r="Q268" i="10"/>
  <c r="Z267" i="10"/>
  <c r="F268" i="10" l="1"/>
  <c r="N268" i="10"/>
  <c r="M268" i="10" s="1"/>
  <c r="J320" i="9"/>
  <c r="D321" i="9" s="1"/>
  <c r="H320" i="9"/>
  <c r="R268" i="10"/>
  <c r="S268" i="10"/>
  <c r="X268" i="10"/>
  <c r="AA268" i="10" s="1"/>
  <c r="G268" i="10" l="1"/>
  <c r="K268" i="10"/>
  <c r="F321" i="9"/>
  <c r="L321" i="9"/>
  <c r="K321" i="9" s="1"/>
  <c r="T268" i="10"/>
  <c r="U268" i="10" s="1"/>
  <c r="V268" i="10" s="1"/>
  <c r="H268" i="10" s="1"/>
  <c r="I268" i="10" l="1"/>
  <c r="J268" i="10" s="1"/>
  <c r="W268" i="10"/>
  <c r="Y268" i="10" s="1"/>
  <c r="L268" i="10"/>
  <c r="D269" i="10" s="1"/>
  <c r="AC268" i="10"/>
  <c r="I321" i="9"/>
  <c r="G321" i="9"/>
  <c r="Z268" i="10"/>
  <c r="Q269" i="10"/>
  <c r="F269" i="10" l="1"/>
  <c r="N269" i="10"/>
  <c r="M269" i="10" s="1"/>
  <c r="J321" i="9"/>
  <c r="D322" i="9" s="1"/>
  <c r="H321" i="9"/>
  <c r="X269" i="10"/>
  <c r="AA269" i="10" s="1"/>
  <c r="S269" i="10"/>
  <c r="R269" i="10"/>
  <c r="G269" i="10" l="1"/>
  <c r="K269" i="10"/>
  <c r="F322" i="9"/>
  <c r="L322" i="9"/>
  <c r="K322" i="9" s="1"/>
  <c r="T269" i="10"/>
  <c r="U269" i="10" s="1"/>
  <c r="V269" i="10" s="1"/>
  <c r="H269" i="10" s="1"/>
  <c r="I269" i="10" s="1"/>
  <c r="J269" i="10" s="1"/>
  <c r="W269" i="10" l="1"/>
  <c r="Y269" i="10" s="1"/>
  <c r="L269" i="10"/>
  <c r="D270" i="10" s="1"/>
  <c r="AC269" i="10"/>
  <c r="I322" i="9"/>
  <c r="G322" i="9"/>
  <c r="Q270" i="10"/>
  <c r="Z269" i="10"/>
  <c r="F270" i="10" l="1"/>
  <c r="N270" i="10"/>
  <c r="M270" i="10" s="1"/>
  <c r="J322" i="9"/>
  <c r="D323" i="9" s="1"/>
  <c r="H322" i="9"/>
  <c r="X270" i="10"/>
  <c r="AA270" i="10" s="1"/>
  <c r="S270" i="10"/>
  <c r="R270" i="10"/>
  <c r="G270" i="10" l="1"/>
  <c r="K270" i="10"/>
  <c r="F323" i="9"/>
  <c r="L323" i="9"/>
  <c r="K323" i="9" s="1"/>
  <c r="T270" i="10"/>
  <c r="U270" i="10" s="1"/>
  <c r="V270" i="10" s="1"/>
  <c r="H270" i="10" s="1"/>
  <c r="I270" i="10" s="1"/>
  <c r="J270" i="10" s="1"/>
  <c r="W270" i="10" l="1"/>
  <c r="Y270" i="10" s="1"/>
  <c r="L270" i="10"/>
  <c r="D271" i="10" s="1"/>
  <c r="AC270" i="10"/>
  <c r="I323" i="9"/>
  <c r="G323" i="9"/>
  <c r="Q271" i="10"/>
  <c r="Z270" i="10"/>
  <c r="F271" i="10" l="1"/>
  <c r="N271" i="10"/>
  <c r="M271" i="10" s="1"/>
  <c r="J323" i="9"/>
  <c r="D324" i="9" s="1"/>
  <c r="H323" i="9"/>
  <c r="S271" i="10"/>
  <c r="X271" i="10"/>
  <c r="AA271" i="10" s="1"/>
  <c r="R271" i="10"/>
  <c r="G271" i="10" l="1"/>
  <c r="K271" i="10"/>
  <c r="F324" i="9"/>
  <c r="L324" i="9"/>
  <c r="K324" i="9" s="1"/>
  <c r="T271" i="10"/>
  <c r="U271" i="10" s="1"/>
  <c r="V271" i="10" s="1"/>
  <c r="H271" i="10" s="1"/>
  <c r="I271" i="10" s="1"/>
  <c r="J271" i="10" s="1"/>
  <c r="W271" i="10" l="1"/>
  <c r="Y271" i="10" s="1"/>
  <c r="L271" i="10"/>
  <c r="D272" i="10" s="1"/>
  <c r="AC271" i="10"/>
  <c r="I324" i="9"/>
  <c r="G324" i="9"/>
  <c r="Q272" i="10"/>
  <c r="Z271" i="10"/>
  <c r="F272" i="10" l="1"/>
  <c r="N272" i="10"/>
  <c r="M272" i="10" s="1"/>
  <c r="J324" i="9"/>
  <c r="D325" i="9" s="1"/>
  <c r="H324" i="9"/>
  <c r="S272" i="10"/>
  <c r="X272" i="10"/>
  <c r="AA272" i="10" s="1"/>
  <c r="R272" i="10"/>
  <c r="G272" i="10" l="1"/>
  <c r="K272" i="10"/>
  <c r="F325" i="9"/>
  <c r="L325" i="9"/>
  <c r="K325" i="9" s="1"/>
  <c r="T272" i="10"/>
  <c r="U272" i="10" s="1"/>
  <c r="V272" i="10" s="1"/>
  <c r="H272" i="10" s="1"/>
  <c r="I272" i="10" s="1"/>
  <c r="J272" i="10" s="1"/>
  <c r="W272" i="10" l="1"/>
  <c r="Y272" i="10" s="1"/>
  <c r="Z272" i="10" s="1"/>
  <c r="L272" i="10"/>
  <c r="D273" i="10" s="1"/>
  <c r="AC272" i="10"/>
  <c r="I325" i="9"/>
  <c r="G325" i="9"/>
  <c r="Q273" i="10" l="1"/>
  <c r="N273" i="10"/>
  <c r="M273" i="10" s="1"/>
  <c r="F273" i="10"/>
  <c r="H325" i="9"/>
  <c r="J325" i="9"/>
  <c r="D326" i="9" s="1"/>
  <c r="S273" i="10"/>
  <c r="R273" i="10"/>
  <c r="X273" i="10"/>
  <c r="AA273" i="10" s="1"/>
  <c r="G273" i="10" l="1"/>
  <c r="K273" i="10"/>
  <c r="F326" i="9"/>
  <c r="L326" i="9"/>
  <c r="K326" i="9" s="1"/>
  <c r="T273" i="10"/>
  <c r="U273" i="10" s="1"/>
  <c r="V273" i="10" s="1"/>
  <c r="H273" i="10" s="1"/>
  <c r="I273" i="10" s="1"/>
  <c r="J273" i="10" s="1"/>
  <c r="W273" i="10" l="1"/>
  <c r="Y273" i="10" s="1"/>
  <c r="Q274" i="10" s="1"/>
  <c r="L273" i="10"/>
  <c r="D274" i="10" s="1"/>
  <c r="AC273" i="10"/>
  <c r="I326" i="9"/>
  <c r="G326" i="9"/>
  <c r="Z273" i="10" l="1"/>
  <c r="F274" i="10"/>
  <c r="N274" i="10"/>
  <c r="M274" i="10" s="1"/>
  <c r="H326" i="9"/>
  <c r="J326" i="9"/>
  <c r="D327" i="9" s="1"/>
  <c r="R274" i="10"/>
  <c r="X274" i="10"/>
  <c r="AA274" i="10" s="1"/>
  <c r="S274" i="10"/>
  <c r="G274" i="10" l="1"/>
  <c r="K274" i="10"/>
  <c r="F327" i="9"/>
  <c r="L327" i="9"/>
  <c r="K327" i="9" s="1"/>
  <c r="T274" i="10"/>
  <c r="U274" i="10" s="1"/>
  <c r="V274" i="10" s="1"/>
  <c r="H274" i="10" s="1"/>
  <c r="I274" i="10" l="1"/>
  <c r="J274" i="10" s="1"/>
  <c r="W274" i="10"/>
  <c r="Y274" i="10" s="1"/>
  <c r="L274" i="10"/>
  <c r="D275" i="10" s="1"/>
  <c r="AC274" i="10"/>
  <c r="I327" i="9"/>
  <c r="G327" i="9"/>
  <c r="Z274" i="10"/>
  <c r="Q275" i="10"/>
  <c r="F275" i="10" l="1"/>
  <c r="N275" i="10"/>
  <c r="M275" i="10" s="1"/>
  <c r="J327" i="9"/>
  <c r="D328" i="9" s="1"/>
  <c r="H327" i="9"/>
  <c r="R275" i="10"/>
  <c r="S275" i="10"/>
  <c r="X275" i="10"/>
  <c r="AA275" i="10" s="1"/>
  <c r="G275" i="10" l="1"/>
  <c r="K275" i="10"/>
  <c r="F328" i="9"/>
  <c r="L328" i="9"/>
  <c r="K328" i="9" s="1"/>
  <c r="T275" i="10"/>
  <c r="U275" i="10" s="1"/>
  <c r="V275" i="10" s="1"/>
  <c r="H275" i="10" s="1"/>
  <c r="I275" i="10" s="1"/>
  <c r="J275" i="10" s="1"/>
  <c r="W275" i="10" l="1"/>
  <c r="Y275" i="10" s="1"/>
  <c r="L275" i="10"/>
  <c r="D276" i="10" s="1"/>
  <c r="AC275" i="10"/>
  <c r="I328" i="9"/>
  <c r="G328" i="9"/>
  <c r="Q276" i="10"/>
  <c r="Z275" i="10"/>
  <c r="F276" i="10" l="1"/>
  <c r="N276" i="10"/>
  <c r="M276" i="10" s="1"/>
  <c r="H328" i="9"/>
  <c r="J328" i="9"/>
  <c r="D329" i="9" s="1"/>
  <c r="X276" i="10"/>
  <c r="AA276" i="10" s="1"/>
  <c r="S276" i="10"/>
  <c r="R276" i="10"/>
  <c r="G276" i="10" l="1"/>
  <c r="K276" i="10"/>
  <c r="F329" i="9"/>
  <c r="L329" i="9"/>
  <c r="K329" i="9" s="1"/>
  <c r="T276" i="10"/>
  <c r="U276" i="10" s="1"/>
  <c r="V276" i="10" s="1"/>
  <c r="H276" i="10" s="1"/>
  <c r="I276" i="10" l="1"/>
  <c r="J276" i="10" s="1"/>
  <c r="W276" i="10"/>
  <c r="Y276" i="10" s="1"/>
  <c r="L276" i="10"/>
  <c r="D277" i="10" s="1"/>
  <c r="AC276" i="10"/>
  <c r="I329" i="9"/>
  <c r="G329" i="9"/>
  <c r="Q277" i="10"/>
  <c r="Z276" i="10"/>
  <c r="F277" i="10" l="1"/>
  <c r="N277" i="10"/>
  <c r="M277" i="10" s="1"/>
  <c r="H329" i="9"/>
  <c r="J329" i="9"/>
  <c r="D330" i="9" s="1"/>
  <c r="X277" i="10"/>
  <c r="AA277" i="10" s="1"/>
  <c r="R277" i="10"/>
  <c r="S277" i="10"/>
  <c r="G277" i="10" l="1"/>
  <c r="K277" i="10"/>
  <c r="F330" i="9"/>
  <c r="L330" i="9"/>
  <c r="K330" i="9" s="1"/>
  <c r="T277" i="10"/>
  <c r="U277" i="10" s="1"/>
  <c r="V277" i="10" s="1"/>
  <c r="H277" i="10" s="1"/>
  <c r="I277" i="10" l="1"/>
  <c r="J277" i="10" s="1"/>
  <c r="W277" i="10"/>
  <c r="Y277" i="10" s="1"/>
  <c r="L277" i="10"/>
  <c r="D278" i="10" s="1"/>
  <c r="AC277" i="10"/>
  <c r="I330" i="9"/>
  <c r="G330" i="9"/>
  <c r="Q278" i="10"/>
  <c r="Z277" i="10"/>
  <c r="N278" i="10" l="1"/>
  <c r="M278" i="10" s="1"/>
  <c r="F278" i="10"/>
  <c r="J330" i="9"/>
  <c r="D331" i="9" s="1"/>
  <c r="H330" i="9"/>
  <c r="X278" i="10"/>
  <c r="AA278" i="10" s="1"/>
  <c r="R278" i="10"/>
  <c r="S278" i="10"/>
  <c r="G278" i="10" l="1"/>
  <c r="K278" i="10"/>
  <c r="F331" i="9"/>
  <c r="L331" i="9"/>
  <c r="K331" i="9" s="1"/>
  <c r="T278" i="10"/>
  <c r="U278" i="10" s="1"/>
  <c r="V278" i="10" s="1"/>
  <c r="H278" i="10" s="1"/>
  <c r="I278" i="10" l="1"/>
  <c r="J278" i="10" s="1"/>
  <c r="W278" i="10"/>
  <c r="Y278" i="10" s="1"/>
  <c r="L278" i="10"/>
  <c r="D279" i="10" s="1"/>
  <c r="AC278" i="10"/>
  <c r="I331" i="9"/>
  <c r="G331" i="9"/>
  <c r="Z278" i="10"/>
  <c r="Q279" i="10"/>
  <c r="F279" i="10" l="1"/>
  <c r="N279" i="10"/>
  <c r="M279" i="10" s="1"/>
  <c r="J331" i="9"/>
  <c r="D332" i="9" s="1"/>
  <c r="H331" i="9"/>
  <c r="R279" i="10"/>
  <c r="S279" i="10"/>
  <c r="X279" i="10"/>
  <c r="AA279" i="10" s="1"/>
  <c r="G279" i="10" l="1"/>
  <c r="K279" i="10"/>
  <c r="F332" i="9"/>
  <c r="L332" i="9"/>
  <c r="K332" i="9" s="1"/>
  <c r="T279" i="10"/>
  <c r="U279" i="10" s="1"/>
  <c r="V279" i="10" s="1"/>
  <c r="H279" i="10" s="1"/>
  <c r="I279" i="10" l="1"/>
  <c r="J279" i="10" s="1"/>
  <c r="W279" i="10"/>
  <c r="Y279" i="10" s="1"/>
  <c r="L279" i="10"/>
  <c r="D280" i="10" s="1"/>
  <c r="AC279" i="10"/>
  <c r="I332" i="9"/>
  <c r="G332" i="9"/>
  <c r="Z279" i="10"/>
  <c r="Q280" i="10"/>
  <c r="F280" i="10" l="1"/>
  <c r="N280" i="10"/>
  <c r="M280" i="10" s="1"/>
  <c r="J332" i="9"/>
  <c r="D333" i="9" s="1"/>
  <c r="H332" i="9"/>
  <c r="X280" i="10"/>
  <c r="AA280" i="10" s="1"/>
  <c r="R280" i="10"/>
  <c r="S280" i="10"/>
  <c r="G280" i="10" l="1"/>
  <c r="K280" i="10"/>
  <c r="F333" i="9"/>
  <c r="L333" i="9"/>
  <c r="K333" i="9" s="1"/>
  <c r="T280" i="10"/>
  <c r="U280" i="10" s="1"/>
  <c r="V280" i="10" s="1"/>
  <c r="H280" i="10" s="1"/>
  <c r="I280" i="10" s="1"/>
  <c r="J280" i="10" s="1"/>
  <c r="W280" i="10" l="1"/>
  <c r="Y280" i="10" s="1"/>
  <c r="L280" i="10"/>
  <c r="D281" i="10" s="1"/>
  <c r="AC280" i="10"/>
  <c r="I333" i="9"/>
  <c r="G333" i="9"/>
  <c r="Z280" i="10"/>
  <c r="Q281" i="10"/>
  <c r="N281" i="10" l="1"/>
  <c r="M281" i="10" s="1"/>
  <c r="F281" i="10"/>
  <c r="H333" i="9"/>
  <c r="J333" i="9"/>
  <c r="D334" i="9" s="1"/>
  <c r="X281" i="10"/>
  <c r="AA281" i="10" s="1"/>
  <c r="S281" i="10"/>
  <c r="R281" i="10"/>
  <c r="G281" i="10" l="1"/>
  <c r="K281" i="10"/>
  <c r="F334" i="9"/>
  <c r="L334" i="9"/>
  <c r="K334" i="9" s="1"/>
  <c r="T281" i="10"/>
  <c r="U281" i="10" s="1"/>
  <c r="V281" i="10" s="1"/>
  <c r="H281" i="10" s="1"/>
  <c r="I281" i="10" s="1"/>
  <c r="J281" i="10" s="1"/>
  <c r="W281" i="10" l="1"/>
  <c r="Y281" i="10" s="1"/>
  <c r="L281" i="10"/>
  <c r="D282" i="10" s="1"/>
  <c r="AC281" i="10"/>
  <c r="I334" i="9"/>
  <c r="G334" i="9"/>
  <c r="Q282" i="10"/>
  <c r="Z281" i="10"/>
  <c r="F282" i="10" l="1"/>
  <c r="N282" i="10"/>
  <c r="M282" i="10" s="1"/>
  <c r="J334" i="9"/>
  <c r="D335" i="9" s="1"/>
  <c r="H334" i="9"/>
  <c r="S282" i="10"/>
  <c r="X282" i="10"/>
  <c r="AA282" i="10" s="1"/>
  <c r="R282" i="10"/>
  <c r="G282" i="10" l="1"/>
  <c r="K282" i="10"/>
  <c r="F335" i="9"/>
  <c r="L335" i="9"/>
  <c r="K335" i="9" s="1"/>
  <c r="T282" i="10"/>
  <c r="U282" i="10" s="1"/>
  <c r="V282" i="10" s="1"/>
  <c r="H282" i="10" s="1"/>
  <c r="I282" i="10" s="1"/>
  <c r="J282" i="10" s="1"/>
  <c r="W282" i="10" l="1"/>
  <c r="Y282" i="10" s="1"/>
  <c r="L282" i="10"/>
  <c r="D283" i="10" s="1"/>
  <c r="AC282" i="10"/>
  <c r="I335" i="9"/>
  <c r="G335" i="9"/>
  <c r="Z282" i="10"/>
  <c r="Q283" i="10"/>
  <c r="F283" i="10" l="1"/>
  <c r="N283" i="10"/>
  <c r="M283" i="10" s="1"/>
  <c r="H335" i="9"/>
  <c r="J335" i="9"/>
  <c r="D336" i="9" s="1"/>
  <c r="X283" i="10"/>
  <c r="AA283" i="10" s="1"/>
  <c r="R283" i="10"/>
  <c r="S283" i="10"/>
  <c r="G283" i="10" l="1"/>
  <c r="K283" i="10"/>
  <c r="F336" i="9"/>
  <c r="L336" i="9"/>
  <c r="K336" i="9" s="1"/>
  <c r="T283" i="10"/>
  <c r="U283" i="10" s="1"/>
  <c r="V283" i="10" s="1"/>
  <c r="H283" i="10" s="1"/>
  <c r="I283" i="10" s="1"/>
  <c r="J283" i="10" s="1"/>
  <c r="W283" i="10" l="1"/>
  <c r="Y283" i="10" s="1"/>
  <c r="L283" i="10"/>
  <c r="D284" i="10" s="1"/>
  <c r="AC283" i="10"/>
  <c r="I336" i="9"/>
  <c r="G336" i="9"/>
  <c r="Q284" i="10"/>
  <c r="Z283" i="10"/>
  <c r="F284" i="10" l="1"/>
  <c r="N284" i="10"/>
  <c r="M284" i="10" s="1"/>
  <c r="J336" i="9"/>
  <c r="D337" i="9" s="1"/>
  <c r="H336" i="9"/>
  <c r="S284" i="10"/>
  <c r="R284" i="10"/>
  <c r="X284" i="10"/>
  <c r="AA284" i="10" s="1"/>
  <c r="G284" i="10" l="1"/>
  <c r="K284" i="10"/>
  <c r="F337" i="9"/>
  <c r="L337" i="9"/>
  <c r="K337" i="9" s="1"/>
  <c r="T284" i="10"/>
  <c r="U284" i="10" s="1"/>
  <c r="V284" i="10" s="1"/>
  <c r="H284" i="10" s="1"/>
  <c r="I284" i="10" s="1"/>
  <c r="J284" i="10" s="1"/>
  <c r="W284" i="10" l="1"/>
  <c r="Y284" i="10" s="1"/>
  <c r="Z284" i="10" s="1"/>
  <c r="L284" i="10"/>
  <c r="D285" i="10" s="1"/>
  <c r="AC284" i="10"/>
  <c r="I337" i="9"/>
  <c r="G337" i="9"/>
  <c r="Q285" i="10" l="1"/>
  <c r="F285" i="10"/>
  <c r="N285" i="10"/>
  <c r="M285" i="10" s="1"/>
  <c r="H337" i="9"/>
  <c r="J337" i="9"/>
  <c r="D338" i="9" s="1"/>
  <c r="S285" i="10"/>
  <c r="X285" i="10"/>
  <c r="AA285" i="10" s="1"/>
  <c r="R285" i="10"/>
  <c r="G285" i="10" l="1"/>
  <c r="K285" i="10"/>
  <c r="F338" i="9"/>
  <c r="L338" i="9"/>
  <c r="K338" i="9" s="1"/>
  <c r="T285" i="10"/>
  <c r="U285" i="10" s="1"/>
  <c r="V285" i="10" s="1"/>
  <c r="H285" i="10" s="1"/>
  <c r="I285" i="10" s="1"/>
  <c r="J285" i="10" s="1"/>
  <c r="W285" i="10" l="1"/>
  <c r="Y285" i="10" s="1"/>
  <c r="L285" i="10"/>
  <c r="D286" i="10" s="1"/>
  <c r="AC285" i="10"/>
  <c r="I338" i="9"/>
  <c r="G338" i="9"/>
  <c r="Z285" i="10"/>
  <c r="Q286" i="10"/>
  <c r="F286" i="10" l="1"/>
  <c r="N286" i="10"/>
  <c r="M286" i="10" s="1"/>
  <c r="J338" i="9"/>
  <c r="D339" i="9" s="1"/>
  <c r="H338" i="9"/>
  <c r="S286" i="10"/>
  <c r="R286" i="10"/>
  <c r="X286" i="10"/>
  <c r="AA286" i="10" s="1"/>
  <c r="G286" i="10" l="1"/>
  <c r="K286" i="10"/>
  <c r="F339" i="9"/>
  <c r="L339" i="9"/>
  <c r="K339" i="9" s="1"/>
  <c r="T286" i="10"/>
  <c r="U286" i="10" s="1"/>
  <c r="V286" i="10" s="1"/>
  <c r="H286" i="10" s="1"/>
  <c r="I286" i="10" l="1"/>
  <c r="J286" i="10" s="1"/>
  <c r="W286" i="10"/>
  <c r="Y286" i="10" s="1"/>
  <c r="L286" i="10"/>
  <c r="D287" i="10" s="1"/>
  <c r="AC286" i="10"/>
  <c r="I339" i="9"/>
  <c r="G339" i="9"/>
  <c r="Q287" i="10"/>
  <c r="Z286" i="10"/>
  <c r="F287" i="10" l="1"/>
  <c r="N287" i="10"/>
  <c r="M287" i="10" s="1"/>
  <c r="J339" i="9"/>
  <c r="D340" i="9" s="1"/>
  <c r="H339" i="9"/>
  <c r="R287" i="10"/>
  <c r="X287" i="10"/>
  <c r="AA287" i="10" s="1"/>
  <c r="S287" i="10"/>
  <c r="G287" i="10" l="1"/>
  <c r="K287" i="10"/>
  <c r="F340" i="9"/>
  <c r="L340" i="9"/>
  <c r="K340" i="9" s="1"/>
  <c r="T287" i="10"/>
  <c r="U287" i="10" s="1"/>
  <c r="V287" i="10" s="1"/>
  <c r="H287" i="10" s="1"/>
  <c r="I287" i="10" s="1"/>
  <c r="J287" i="10" s="1"/>
  <c r="W287" i="10" l="1"/>
  <c r="Y287" i="10" s="1"/>
  <c r="Q288" i="10" s="1"/>
  <c r="L287" i="10"/>
  <c r="D288" i="10" s="1"/>
  <c r="AC287" i="10"/>
  <c r="I340" i="9"/>
  <c r="G340" i="9"/>
  <c r="Z287" i="10" l="1"/>
  <c r="F288" i="10"/>
  <c r="N288" i="10"/>
  <c r="M288" i="10" s="1"/>
  <c r="J340" i="9"/>
  <c r="D341" i="9" s="1"/>
  <c r="H340" i="9"/>
  <c r="S288" i="10"/>
  <c r="X288" i="10"/>
  <c r="AA288" i="10" s="1"/>
  <c r="R288" i="10"/>
  <c r="G288" i="10" l="1"/>
  <c r="K288" i="10"/>
  <c r="F341" i="9"/>
  <c r="L341" i="9"/>
  <c r="K341" i="9" s="1"/>
  <c r="T288" i="10"/>
  <c r="U288" i="10" s="1"/>
  <c r="V288" i="10" s="1"/>
  <c r="H288" i="10" s="1"/>
  <c r="I288" i="10" l="1"/>
  <c r="J288" i="10" s="1"/>
  <c r="W288" i="10"/>
  <c r="Y288" i="10" s="1"/>
  <c r="L288" i="10"/>
  <c r="D289" i="10" s="1"/>
  <c r="AC288" i="10"/>
  <c r="I341" i="9"/>
  <c r="G341" i="9"/>
  <c r="Q289" i="10"/>
  <c r="Z288" i="10"/>
  <c r="F289" i="10" l="1"/>
  <c r="N289" i="10"/>
  <c r="M289" i="10" s="1"/>
  <c r="H341" i="9"/>
  <c r="J341" i="9"/>
  <c r="D342" i="9" s="1"/>
  <c r="S289" i="10"/>
  <c r="X289" i="10"/>
  <c r="AA289" i="10" s="1"/>
  <c r="R289" i="10"/>
  <c r="G289" i="10" l="1"/>
  <c r="K289" i="10"/>
  <c r="F342" i="9"/>
  <c r="L342" i="9"/>
  <c r="K342" i="9" s="1"/>
  <c r="T289" i="10"/>
  <c r="U289" i="10" s="1"/>
  <c r="V289" i="10" s="1"/>
  <c r="H289" i="10" s="1"/>
  <c r="I289" i="10" s="1"/>
  <c r="J289" i="10" s="1"/>
  <c r="W289" i="10" l="1"/>
  <c r="Y289" i="10" s="1"/>
  <c r="Z289" i="10" s="1"/>
  <c r="L289" i="10"/>
  <c r="D290" i="10" s="1"/>
  <c r="AC289" i="10"/>
  <c r="I342" i="9"/>
  <c r="G342" i="9"/>
  <c r="Q290" i="10" l="1"/>
  <c r="F290" i="10"/>
  <c r="N290" i="10"/>
  <c r="M290" i="10" s="1"/>
  <c r="J342" i="9"/>
  <c r="D343" i="9" s="1"/>
  <c r="H342" i="9"/>
  <c r="R290" i="10"/>
  <c r="S290" i="10"/>
  <c r="X290" i="10"/>
  <c r="AA290" i="10" s="1"/>
  <c r="G290" i="10" l="1"/>
  <c r="K290" i="10"/>
  <c r="F343" i="9"/>
  <c r="L343" i="9"/>
  <c r="K343" i="9" s="1"/>
  <c r="T290" i="10"/>
  <c r="U290" i="10" s="1"/>
  <c r="V290" i="10" s="1"/>
  <c r="H290" i="10" s="1"/>
  <c r="I290" i="10" s="1"/>
  <c r="J290" i="10" s="1"/>
  <c r="W290" i="10" l="1"/>
  <c r="Y290" i="10" s="1"/>
  <c r="L290" i="10"/>
  <c r="D291" i="10" s="1"/>
  <c r="AC290" i="10"/>
  <c r="I343" i="9"/>
  <c r="G343" i="9"/>
  <c r="Q291" i="10"/>
  <c r="Z290" i="10"/>
  <c r="F291" i="10" l="1"/>
  <c r="N291" i="10"/>
  <c r="M291" i="10" s="1"/>
  <c r="J343" i="9"/>
  <c r="D344" i="9" s="1"/>
  <c r="H343" i="9"/>
  <c r="X291" i="10"/>
  <c r="AA291" i="10" s="1"/>
  <c r="S291" i="10"/>
  <c r="R291" i="10"/>
  <c r="G291" i="10" l="1"/>
  <c r="K291" i="10"/>
  <c r="F344" i="9"/>
  <c r="L344" i="9"/>
  <c r="K344" i="9" s="1"/>
  <c r="T291" i="10"/>
  <c r="U291" i="10" s="1"/>
  <c r="V291" i="10" s="1"/>
  <c r="H291" i="10" s="1"/>
  <c r="I291" i="10" s="1"/>
  <c r="J291" i="10" s="1"/>
  <c r="W291" i="10" l="1"/>
  <c r="Y291" i="10" s="1"/>
  <c r="Q292" i="10" s="1"/>
  <c r="L291" i="10"/>
  <c r="D292" i="10" s="1"/>
  <c r="AC291" i="10"/>
  <c r="I344" i="9"/>
  <c r="G344" i="9"/>
  <c r="Z291" i="10" l="1"/>
  <c r="F292" i="10"/>
  <c r="N292" i="10"/>
  <c r="M292" i="10" s="1"/>
  <c r="J344" i="9"/>
  <c r="D345" i="9" s="1"/>
  <c r="H344" i="9"/>
  <c r="R292" i="10"/>
  <c r="S292" i="10"/>
  <c r="X292" i="10"/>
  <c r="AA292" i="10" s="1"/>
  <c r="G292" i="10" l="1"/>
  <c r="K292" i="10"/>
  <c r="F345" i="9"/>
  <c r="L345" i="9"/>
  <c r="K345" i="9" s="1"/>
  <c r="T292" i="10"/>
  <c r="U292" i="10" s="1"/>
  <c r="V292" i="10" s="1"/>
  <c r="H292" i="10" s="1"/>
  <c r="I292" i="10" s="1"/>
  <c r="J292" i="10" s="1"/>
  <c r="W292" i="10" l="1"/>
  <c r="Y292" i="10" s="1"/>
  <c r="Z292" i="10" s="1"/>
  <c r="L292" i="10"/>
  <c r="D293" i="10" s="1"/>
  <c r="AC292" i="10"/>
  <c r="I345" i="9"/>
  <c r="G345" i="9"/>
  <c r="J345" i="9" s="1"/>
  <c r="Q293" i="10" l="1"/>
  <c r="N293" i="10"/>
  <c r="M293" i="10" s="1"/>
  <c r="F293" i="10"/>
  <c r="D346" i="9"/>
  <c r="H345" i="9"/>
  <c r="S293" i="10"/>
  <c r="X293" i="10"/>
  <c r="AA293" i="10" s="1"/>
  <c r="R293" i="10"/>
  <c r="G293" i="10" l="1"/>
  <c r="K293" i="10"/>
  <c r="F346" i="9"/>
  <c r="L346" i="9"/>
  <c r="K346" i="9" s="1"/>
  <c r="T293" i="10"/>
  <c r="U293" i="10" s="1"/>
  <c r="V293" i="10" s="1"/>
  <c r="H293" i="10" s="1"/>
  <c r="I293" i="10" s="1"/>
  <c r="J293" i="10" s="1"/>
  <c r="W293" i="10" l="1"/>
  <c r="Y293" i="10" s="1"/>
  <c r="L293" i="10"/>
  <c r="D294" i="10" s="1"/>
  <c r="AC293" i="10"/>
  <c r="I346" i="9"/>
  <c r="G346" i="9"/>
  <c r="Q294" i="10"/>
  <c r="Z293" i="10"/>
  <c r="N294" i="10" l="1"/>
  <c r="M294" i="10" s="1"/>
  <c r="F294" i="10"/>
  <c r="J346" i="9"/>
  <c r="D347" i="9" s="1"/>
  <c r="H346" i="9"/>
  <c r="R294" i="10"/>
  <c r="S294" i="10"/>
  <c r="X294" i="10"/>
  <c r="AA294" i="10" s="1"/>
  <c r="G294" i="10" l="1"/>
  <c r="K294" i="10"/>
  <c r="F347" i="9"/>
  <c r="L347" i="9"/>
  <c r="K347" i="9" s="1"/>
  <c r="T294" i="10"/>
  <c r="U294" i="10" s="1"/>
  <c r="V294" i="10" s="1"/>
  <c r="H294" i="10" s="1"/>
  <c r="I294" i="10" s="1"/>
  <c r="J294" i="10" s="1"/>
  <c r="W294" i="10" l="1"/>
  <c r="Y294" i="10" s="1"/>
  <c r="L294" i="10"/>
  <c r="D295" i="10" s="1"/>
  <c r="AC294" i="10"/>
  <c r="I347" i="9"/>
  <c r="G347" i="9"/>
  <c r="Q295" i="10"/>
  <c r="Z294" i="10"/>
  <c r="F295" i="10" l="1"/>
  <c r="N295" i="10"/>
  <c r="M295" i="10" s="1"/>
  <c r="J347" i="9"/>
  <c r="D348" i="9" s="1"/>
  <c r="H347" i="9"/>
  <c r="R295" i="10"/>
  <c r="X295" i="10"/>
  <c r="AA295" i="10" s="1"/>
  <c r="S295" i="10"/>
  <c r="G295" i="10" l="1"/>
  <c r="K295" i="10"/>
  <c r="F348" i="9"/>
  <c r="L348" i="9"/>
  <c r="K348" i="9" s="1"/>
  <c r="T295" i="10"/>
  <c r="U295" i="10" s="1"/>
  <c r="V295" i="10" s="1"/>
  <c r="H295" i="10" s="1"/>
  <c r="I295" i="10" s="1"/>
  <c r="J295" i="10" s="1"/>
  <c r="W295" i="10" l="1"/>
  <c r="Y295" i="10" s="1"/>
  <c r="Q296" i="10" s="1"/>
  <c r="L295" i="10"/>
  <c r="D296" i="10" s="1"/>
  <c r="AC295" i="10"/>
  <c r="I348" i="9"/>
  <c r="G348" i="9"/>
  <c r="Z295" i="10" l="1"/>
  <c r="F296" i="10"/>
  <c r="N296" i="10"/>
  <c r="M296" i="10" s="1"/>
  <c r="J348" i="9"/>
  <c r="D349" i="9" s="1"/>
  <c r="H348" i="9"/>
  <c r="S296" i="10"/>
  <c r="X296" i="10"/>
  <c r="AA296" i="10" s="1"/>
  <c r="R296" i="10"/>
  <c r="G296" i="10" l="1"/>
  <c r="K296" i="10"/>
  <c r="F349" i="9"/>
  <c r="L349" i="9"/>
  <c r="K349" i="9" s="1"/>
  <c r="T296" i="10"/>
  <c r="U296" i="10" s="1"/>
  <c r="V296" i="10" s="1"/>
  <c r="H296" i="10" s="1"/>
  <c r="I296" i="10" s="1"/>
  <c r="J296" i="10" s="1"/>
  <c r="W296" i="10" l="1"/>
  <c r="Y296" i="10" s="1"/>
  <c r="L296" i="10"/>
  <c r="D297" i="10" s="1"/>
  <c r="AC296" i="10"/>
  <c r="I349" i="9"/>
  <c r="G349" i="9"/>
  <c r="Q297" i="10"/>
  <c r="Z296" i="10"/>
  <c r="F297" i="10" l="1"/>
  <c r="N297" i="10"/>
  <c r="M297" i="10" s="1"/>
  <c r="J349" i="9"/>
  <c r="D350" i="9" s="1"/>
  <c r="H349" i="9"/>
  <c r="X297" i="10"/>
  <c r="AA297" i="10" s="1"/>
  <c r="S297" i="10"/>
  <c r="R297" i="10"/>
  <c r="G297" i="10" l="1"/>
  <c r="K297" i="10"/>
  <c r="F350" i="9"/>
  <c r="L350" i="9"/>
  <c r="K350" i="9" s="1"/>
  <c r="T297" i="10"/>
  <c r="U297" i="10" s="1"/>
  <c r="V297" i="10" s="1"/>
  <c r="H297" i="10" s="1"/>
  <c r="I297" i="10" s="1"/>
  <c r="J297" i="10" s="1"/>
  <c r="W297" i="10" l="1"/>
  <c r="Y297" i="10" s="1"/>
  <c r="L297" i="10"/>
  <c r="D298" i="10" s="1"/>
  <c r="AC297" i="10"/>
  <c r="I350" i="9"/>
  <c r="G350" i="9"/>
  <c r="Z297" i="10"/>
  <c r="Q298" i="10"/>
  <c r="F298" i="10" l="1"/>
  <c r="N298" i="10"/>
  <c r="M298" i="10" s="1"/>
  <c r="J350" i="9"/>
  <c r="D351" i="9" s="1"/>
  <c r="H350" i="9"/>
  <c r="R298" i="10"/>
  <c r="S298" i="10"/>
  <c r="X298" i="10"/>
  <c r="AA298" i="10" s="1"/>
  <c r="G298" i="10" l="1"/>
  <c r="K298" i="10"/>
  <c r="F351" i="9"/>
  <c r="L351" i="9"/>
  <c r="K351" i="9" s="1"/>
  <c r="T298" i="10"/>
  <c r="U298" i="10" s="1"/>
  <c r="V298" i="10" s="1"/>
  <c r="H298" i="10" s="1"/>
  <c r="I298" i="10" s="1"/>
  <c r="J298" i="10" s="1"/>
  <c r="W298" i="10"/>
  <c r="Y298" i="10" s="1"/>
  <c r="L298" i="10" l="1"/>
  <c r="D299" i="10" s="1"/>
  <c r="AC298" i="10"/>
  <c r="I351" i="9"/>
  <c r="G351" i="9"/>
  <c r="Q299" i="10"/>
  <c r="Z298" i="10"/>
  <c r="F299" i="10" l="1"/>
  <c r="N299" i="10"/>
  <c r="M299" i="10" s="1"/>
  <c r="J351" i="9"/>
  <c r="D352" i="9" s="1"/>
  <c r="H351" i="9"/>
  <c r="S299" i="10"/>
  <c r="R299" i="10"/>
  <c r="X299" i="10"/>
  <c r="AA299" i="10" s="1"/>
  <c r="G299" i="10" l="1"/>
  <c r="K299" i="10"/>
  <c r="F352" i="9"/>
  <c r="L352" i="9"/>
  <c r="K352" i="9" s="1"/>
  <c r="T299" i="10"/>
  <c r="U299" i="10" s="1"/>
  <c r="V299" i="10" s="1"/>
  <c r="H299" i="10" s="1"/>
  <c r="I299" i="10" s="1"/>
  <c r="J299" i="10" s="1"/>
  <c r="W299" i="10" l="1"/>
  <c r="Y299" i="10" s="1"/>
  <c r="L299" i="10"/>
  <c r="D300" i="10" s="1"/>
  <c r="AC299" i="10"/>
  <c r="I352" i="9"/>
  <c r="G352" i="9"/>
  <c r="Z299" i="10"/>
  <c r="Q300" i="10"/>
  <c r="F300" i="10" l="1"/>
  <c r="N300" i="10"/>
  <c r="M300" i="10" s="1"/>
  <c r="J352" i="9"/>
  <c r="D353" i="9" s="1"/>
  <c r="H352" i="9"/>
  <c r="R300" i="10"/>
  <c r="X300" i="10"/>
  <c r="AA300" i="10" s="1"/>
  <c r="S300" i="10"/>
  <c r="G300" i="10" l="1"/>
  <c r="K300" i="10"/>
  <c r="F353" i="9"/>
  <c r="L353" i="9"/>
  <c r="K353" i="9" s="1"/>
  <c r="T300" i="10"/>
  <c r="U300" i="10" s="1"/>
  <c r="V300" i="10" s="1"/>
  <c r="H300" i="10" s="1"/>
  <c r="I300" i="10" s="1"/>
  <c r="J300" i="10" s="1"/>
  <c r="W300" i="10"/>
  <c r="Y300" i="10" s="1"/>
  <c r="L300" i="10" l="1"/>
  <c r="D301" i="10" s="1"/>
  <c r="AC300" i="10"/>
  <c r="I353" i="9"/>
  <c r="G353" i="9"/>
  <c r="Z300" i="10"/>
  <c r="Q301" i="10"/>
  <c r="F301" i="10" l="1"/>
  <c r="N301" i="10"/>
  <c r="M301" i="10" s="1"/>
  <c r="J353" i="9"/>
  <c r="D354" i="9" s="1"/>
  <c r="H353" i="9"/>
  <c r="X301" i="10"/>
  <c r="AA301" i="10" s="1"/>
  <c r="R301" i="10"/>
  <c r="S301" i="10"/>
  <c r="G301" i="10" l="1"/>
  <c r="K301" i="10"/>
  <c r="F354" i="9"/>
  <c r="L354" i="9"/>
  <c r="K354" i="9" s="1"/>
  <c r="T301" i="10"/>
  <c r="U301" i="10" s="1"/>
  <c r="V301" i="10" s="1"/>
  <c r="H301" i="10" s="1"/>
  <c r="I301" i="10" s="1"/>
  <c r="J301" i="10" s="1"/>
  <c r="W301" i="10" l="1"/>
  <c r="Y301" i="10" s="1"/>
  <c r="L301" i="10"/>
  <c r="D302" i="10" s="1"/>
  <c r="AC301" i="10"/>
  <c r="I354" i="9"/>
  <c r="G354" i="9"/>
  <c r="Z301" i="10"/>
  <c r="Q302" i="10"/>
  <c r="F302" i="10" l="1"/>
  <c r="N302" i="10"/>
  <c r="M302" i="10" s="1"/>
  <c r="J354" i="9"/>
  <c r="D355" i="9" s="1"/>
  <c r="H354" i="9"/>
  <c r="X302" i="10"/>
  <c r="AA302" i="10" s="1"/>
  <c r="S302" i="10"/>
  <c r="R302" i="10"/>
  <c r="G302" i="10" l="1"/>
  <c r="K302" i="10"/>
  <c r="F355" i="9"/>
  <c r="L355" i="9"/>
  <c r="K355" i="9" s="1"/>
  <c r="T302" i="10"/>
  <c r="U302" i="10" s="1"/>
  <c r="V302" i="10" s="1"/>
  <c r="H302" i="10" s="1"/>
  <c r="W302" i="10" l="1"/>
  <c r="Y302" i="10" s="1"/>
  <c r="Z302" i="10" s="1"/>
  <c r="L302" i="10"/>
  <c r="D303" i="10" s="1"/>
  <c r="I302" i="10"/>
  <c r="J302" i="10" s="1"/>
  <c r="AC302" i="10"/>
  <c r="I355" i="9"/>
  <c r="G355" i="9"/>
  <c r="Q303" i="10" l="1"/>
  <c r="F303" i="10"/>
  <c r="N303" i="10"/>
  <c r="M303" i="10" s="1"/>
  <c r="J355" i="9"/>
  <c r="D356" i="9" s="1"/>
  <c r="H355" i="9"/>
  <c r="X303" i="10"/>
  <c r="AA303" i="10" s="1"/>
  <c r="R303" i="10"/>
  <c r="S303" i="10"/>
  <c r="G303" i="10" l="1"/>
  <c r="K303" i="10"/>
  <c r="F356" i="9"/>
  <c r="L356" i="9"/>
  <c r="K356" i="9" s="1"/>
  <c r="T303" i="10"/>
  <c r="U303" i="10" s="1"/>
  <c r="V303" i="10" s="1"/>
  <c r="H303" i="10" s="1"/>
  <c r="W303" i="10"/>
  <c r="Y303" i="10" s="1"/>
  <c r="I303" i="10" l="1"/>
  <c r="J303" i="10" s="1"/>
  <c r="L303" i="10"/>
  <c r="D304" i="10" s="1"/>
  <c r="AC303" i="10"/>
  <c r="I356" i="9"/>
  <c r="G356" i="9"/>
  <c r="Q304" i="10"/>
  <c r="Z303" i="10"/>
  <c r="F304" i="10" l="1"/>
  <c r="N304" i="10"/>
  <c r="M304" i="10" s="1"/>
  <c r="J356" i="9"/>
  <c r="D357" i="9" s="1"/>
  <c r="H356" i="9"/>
  <c r="R304" i="10"/>
  <c r="X304" i="10"/>
  <c r="AA304" i="10" s="1"/>
  <c r="S304" i="10"/>
  <c r="G304" i="10" l="1"/>
  <c r="K304" i="10"/>
  <c r="F357" i="9"/>
  <c r="L357" i="9"/>
  <c r="K357" i="9" s="1"/>
  <c r="T304" i="10"/>
  <c r="U304" i="10" s="1"/>
  <c r="V304" i="10" s="1"/>
  <c r="H304" i="10" s="1"/>
  <c r="I304" i="10" s="1"/>
  <c r="J304" i="10" s="1"/>
  <c r="W304" i="10" l="1"/>
  <c r="Y304" i="10" s="1"/>
  <c r="Z304" i="10" s="1"/>
  <c r="L304" i="10"/>
  <c r="D305" i="10" s="1"/>
  <c r="AC304" i="10"/>
  <c r="I357" i="9"/>
  <c r="G357" i="9"/>
  <c r="Q305" i="10" l="1"/>
  <c r="F305" i="10"/>
  <c r="U305" i="10"/>
  <c r="N305" i="10"/>
  <c r="M305" i="10" s="1"/>
  <c r="V305" i="10"/>
  <c r="H305" i="10" s="1"/>
  <c r="J357" i="9"/>
  <c r="D358" i="9" s="1"/>
  <c r="H357" i="9"/>
  <c r="X305" i="10"/>
  <c r="AA305" i="10" s="1"/>
  <c r="S305" i="10"/>
  <c r="R305" i="10"/>
  <c r="G305" i="10" l="1"/>
  <c r="L305" i="10" s="1"/>
  <c r="D306" i="10" s="1"/>
  <c r="K305" i="10"/>
  <c r="F358" i="9"/>
  <c r="L358" i="9"/>
  <c r="K358" i="9" s="1"/>
  <c r="W305" i="10"/>
  <c r="Y305" i="10" s="1"/>
  <c r="T305" i="10"/>
  <c r="F306" i="10" l="1"/>
  <c r="G306" i="10" s="1"/>
  <c r="N306" i="10"/>
  <c r="M306" i="10" s="1"/>
  <c r="V306" i="10"/>
  <c r="H306" i="10" s="1"/>
  <c r="U306" i="10"/>
  <c r="I305" i="10"/>
  <c r="J305" i="10" s="1"/>
  <c r="AC305" i="10"/>
  <c r="I358" i="9"/>
  <c r="G358" i="9"/>
  <c r="Z305" i="10"/>
  <c r="Q306" i="10"/>
  <c r="I306" i="10" l="1"/>
  <c r="J306" i="10"/>
  <c r="L306" i="10"/>
  <c r="D307" i="10" s="1"/>
  <c r="K306" i="10"/>
  <c r="H358" i="9"/>
  <c r="J358" i="9"/>
  <c r="D359" i="9" s="1"/>
  <c r="R306" i="10"/>
  <c r="S306" i="10"/>
  <c r="X306" i="10"/>
  <c r="AA306" i="10" s="1"/>
  <c r="AC306" i="10" s="1"/>
  <c r="F307" i="10" l="1"/>
  <c r="G307" i="10" s="1"/>
  <c r="N307" i="10"/>
  <c r="M307" i="10" s="1"/>
  <c r="U307" i="10"/>
  <c r="V307" i="10"/>
  <c r="H307" i="10" s="1"/>
  <c r="F359" i="9"/>
  <c r="L359" i="9"/>
  <c r="K359" i="9" s="1"/>
  <c r="T306" i="10"/>
  <c r="W306" i="10"/>
  <c r="Y306" i="10" s="1"/>
  <c r="L307" i="10" l="1"/>
  <c r="D308" i="10" s="1"/>
  <c r="I307" i="10"/>
  <c r="J307" i="10" s="1"/>
  <c r="F308" i="10"/>
  <c r="V308" i="10"/>
  <c r="H308" i="10" s="1"/>
  <c r="U308" i="10"/>
  <c r="N308" i="10"/>
  <c r="M308" i="10" s="1"/>
  <c r="K307" i="10"/>
  <c r="I359" i="9"/>
  <c r="G359" i="9"/>
  <c r="Q307" i="10"/>
  <c r="Z306" i="10"/>
  <c r="K308" i="10" l="1"/>
  <c r="G308" i="10"/>
  <c r="L308" i="10" s="1"/>
  <c r="D309" i="10" s="1"/>
  <c r="J359" i="9"/>
  <c r="D360" i="9" s="1"/>
  <c r="H359" i="9"/>
  <c r="R307" i="10"/>
  <c r="S307" i="10"/>
  <c r="X307" i="10"/>
  <c r="AA307" i="10" s="1"/>
  <c r="AC307" i="10" s="1"/>
  <c r="F309" i="10" l="1"/>
  <c r="G309" i="10" s="1"/>
  <c r="N309" i="10"/>
  <c r="M309" i="10" s="1"/>
  <c r="U309" i="10"/>
  <c r="V309" i="10"/>
  <c r="H309" i="10" s="1"/>
  <c r="I309" i="10" s="1"/>
  <c r="K309" i="10"/>
  <c r="I308" i="10"/>
  <c r="J308" i="10" s="1"/>
  <c r="F360" i="9"/>
  <c r="L360" i="9"/>
  <c r="K360" i="9" s="1"/>
  <c r="W307" i="10"/>
  <c r="Y307" i="10" s="1"/>
  <c r="T307" i="10"/>
  <c r="J309" i="10" l="1"/>
  <c r="L309" i="10"/>
  <c r="D310" i="10" s="1"/>
  <c r="I360" i="9"/>
  <c r="G360" i="9"/>
  <c r="Z307" i="10"/>
  <c r="Q308" i="10"/>
  <c r="F310" i="10" l="1"/>
  <c r="U310" i="10"/>
  <c r="V310" i="10"/>
  <c r="H310" i="10" s="1"/>
  <c r="N310" i="10"/>
  <c r="M310" i="10" s="1"/>
  <c r="J360" i="9"/>
  <c r="D361" i="9" s="1"/>
  <c r="H360" i="9"/>
  <c r="X308" i="10"/>
  <c r="AA308" i="10" s="1"/>
  <c r="AC308" i="10" s="1"/>
  <c r="S308" i="10"/>
  <c r="R308" i="10"/>
  <c r="G310" i="10" l="1"/>
  <c r="L310" i="10" s="1"/>
  <c r="D311" i="10" s="1"/>
  <c r="K310" i="10"/>
  <c r="F361" i="9"/>
  <c r="L361" i="9"/>
  <c r="K361" i="9" s="1"/>
  <c r="T308" i="10"/>
  <c r="W308" i="10"/>
  <c r="Y308" i="10" s="1"/>
  <c r="F311" i="10" l="1"/>
  <c r="G311" i="10" s="1"/>
  <c r="V311" i="10"/>
  <c r="H311" i="10" s="1"/>
  <c r="N311" i="10"/>
  <c r="M311" i="10" s="1"/>
  <c r="U311" i="10"/>
  <c r="I310" i="10"/>
  <c r="J310" i="10" s="1"/>
  <c r="I361" i="9"/>
  <c r="G361" i="9"/>
  <c r="Q309" i="10"/>
  <c r="Z308" i="10"/>
  <c r="I311" i="10" l="1"/>
  <c r="J311" i="10"/>
  <c r="L311" i="10"/>
  <c r="D312" i="10" s="1"/>
  <c r="K311" i="10"/>
  <c r="J361" i="9"/>
  <c r="D362" i="9" s="1"/>
  <c r="H361" i="9"/>
  <c r="S309" i="10"/>
  <c r="R309" i="10"/>
  <c r="X309" i="10"/>
  <c r="AA309" i="10" s="1"/>
  <c r="AC309" i="10" s="1"/>
  <c r="F312" i="10" l="1"/>
  <c r="G312" i="10" s="1"/>
  <c r="U312" i="10"/>
  <c r="N312" i="10"/>
  <c r="M312" i="10" s="1"/>
  <c r="V312" i="10"/>
  <c r="H312" i="10" s="1"/>
  <c r="I312" i="10" s="1"/>
  <c r="J312" i="10" s="1"/>
  <c r="F362" i="9"/>
  <c r="L362" i="9"/>
  <c r="K362" i="9" s="1"/>
  <c r="W309" i="10"/>
  <c r="Y309" i="10" s="1"/>
  <c r="T309" i="10"/>
  <c r="L312" i="10" l="1"/>
  <c r="D313" i="10" s="1"/>
  <c r="K312" i="10"/>
  <c r="I362" i="9"/>
  <c r="G362" i="9"/>
  <c r="Z309" i="10"/>
  <c r="Q310" i="10"/>
  <c r="F313" i="10" l="1"/>
  <c r="G313" i="10" s="1"/>
  <c r="N313" i="10"/>
  <c r="M313" i="10" s="1"/>
  <c r="V313" i="10"/>
  <c r="H313" i="10" s="1"/>
  <c r="I313" i="10" s="1"/>
  <c r="J313" i="10" s="1"/>
  <c r="U313" i="10"/>
  <c r="J362" i="9"/>
  <c r="D363" i="9" s="1"/>
  <c r="H362" i="9"/>
  <c r="S310" i="10"/>
  <c r="X310" i="10"/>
  <c r="AA310" i="10" s="1"/>
  <c r="AC310" i="10" s="1"/>
  <c r="R310" i="10"/>
  <c r="L313" i="10" l="1"/>
  <c r="D314" i="10" s="1"/>
  <c r="K313" i="10"/>
  <c r="F363" i="9"/>
  <c r="L363" i="9"/>
  <c r="K363" i="9" s="1"/>
  <c r="W310" i="10"/>
  <c r="Y310" i="10" s="1"/>
  <c r="T310" i="10"/>
  <c r="F314" i="10" l="1"/>
  <c r="G314" i="10" s="1"/>
  <c r="U314" i="10"/>
  <c r="V314" i="10"/>
  <c r="H314" i="10" s="1"/>
  <c r="I314" i="10" s="1"/>
  <c r="J314" i="10" s="1"/>
  <c r="N314" i="10"/>
  <c r="M314" i="10" s="1"/>
  <c r="I363" i="9"/>
  <c r="G363" i="9"/>
  <c r="Q311" i="10"/>
  <c r="Z310" i="10"/>
  <c r="L314" i="10" l="1"/>
  <c r="D315" i="10" s="1"/>
  <c r="K314" i="10"/>
  <c r="H363" i="9"/>
  <c r="J363" i="9"/>
  <c r="D364" i="9" s="1"/>
  <c r="R311" i="10"/>
  <c r="X311" i="10"/>
  <c r="AA311" i="10" s="1"/>
  <c r="AC311" i="10" s="1"/>
  <c r="S311" i="10"/>
  <c r="F315" i="10" l="1"/>
  <c r="G315" i="10" s="1"/>
  <c r="N315" i="10"/>
  <c r="M315" i="10" s="1"/>
  <c r="U315" i="10"/>
  <c r="V315" i="10"/>
  <c r="H315" i="10" s="1"/>
  <c r="I315" i="10" s="1"/>
  <c r="J315" i="10" s="1"/>
  <c r="F364" i="9"/>
  <c r="L364" i="9"/>
  <c r="K364" i="9" s="1"/>
  <c r="T311" i="10"/>
  <c r="W311" i="10"/>
  <c r="Y311" i="10" s="1"/>
  <c r="L315" i="10" l="1"/>
  <c r="D316" i="10" s="1"/>
  <c r="F316" i="10"/>
  <c r="G316" i="10" s="1"/>
  <c r="V316" i="10"/>
  <c r="H316" i="10" s="1"/>
  <c r="N316" i="10"/>
  <c r="M316" i="10" s="1"/>
  <c r="U316" i="10"/>
  <c r="K315" i="10"/>
  <c r="I364" i="9"/>
  <c r="C5" i="11" s="1"/>
  <c r="C7" i="11" s="1"/>
  <c r="G364" i="9"/>
  <c r="Q312" i="10"/>
  <c r="Z311" i="10"/>
  <c r="C9" i="11"/>
  <c r="K316" i="10" l="1"/>
  <c r="I316" i="10"/>
  <c r="J316" i="10" s="1"/>
  <c r="L316" i="10"/>
  <c r="D317" i="10" s="1"/>
  <c r="C8" i="11"/>
  <c r="J364" i="9"/>
  <c r="D365" i="9" s="1"/>
  <c r="H364" i="9"/>
  <c r="X312" i="10"/>
  <c r="AA312" i="10" s="1"/>
  <c r="AC312" i="10" s="1"/>
  <c r="S312" i="10"/>
  <c r="R312" i="10"/>
  <c r="F317" i="10" l="1"/>
  <c r="V317" i="10"/>
  <c r="H317" i="10" s="1"/>
  <c r="N317" i="10"/>
  <c r="M317" i="10" s="1"/>
  <c r="U317" i="10"/>
  <c r="F365" i="9"/>
  <c r="L365" i="9"/>
  <c r="K365" i="9" s="1"/>
  <c r="T312" i="10"/>
  <c r="W312" i="10"/>
  <c r="Y312" i="10" s="1"/>
  <c r="G317" i="10" l="1"/>
  <c r="L317" i="10" s="1"/>
  <c r="D318" i="10" s="1"/>
  <c r="K317" i="10"/>
  <c r="I365" i="9"/>
  <c r="G365" i="9"/>
  <c r="Q313" i="10"/>
  <c r="Z312" i="10"/>
  <c r="F318" i="10" l="1"/>
  <c r="G318" i="10" s="1"/>
  <c r="N318" i="10"/>
  <c r="M318" i="10" s="1"/>
  <c r="V318" i="10"/>
  <c r="H318" i="10" s="1"/>
  <c r="I318" i="10" s="1"/>
  <c r="U318" i="10"/>
  <c r="I317" i="10"/>
  <c r="J317" i="10" s="1"/>
  <c r="H365" i="9"/>
  <c r="J365" i="9"/>
  <c r="S313" i="10"/>
  <c r="R313" i="10"/>
  <c r="X313" i="10"/>
  <c r="AA313" i="10" s="1"/>
  <c r="AC313" i="10" s="1"/>
  <c r="J318" i="10" l="1"/>
  <c r="L318" i="10"/>
  <c r="D319" i="10" s="1"/>
  <c r="K318" i="10"/>
  <c r="W313" i="10"/>
  <c r="Y313" i="10" s="1"/>
  <c r="T313" i="10"/>
  <c r="F319" i="10" l="1"/>
  <c r="G319" i="10" s="1"/>
  <c r="U319" i="10"/>
  <c r="V319" i="10"/>
  <c r="H319" i="10" s="1"/>
  <c r="N319" i="10"/>
  <c r="M319" i="10" s="1"/>
  <c r="L319" i="10"/>
  <c r="D320" i="10" s="1"/>
  <c r="Z313" i="10"/>
  <c r="Q314" i="10"/>
  <c r="I319" i="10" l="1"/>
  <c r="J319" i="10" s="1"/>
  <c r="F320" i="10"/>
  <c r="G320" i="10" s="1"/>
  <c r="V320" i="10"/>
  <c r="H320" i="10" s="1"/>
  <c r="I320" i="10" s="1"/>
  <c r="U320" i="10"/>
  <c r="N320" i="10"/>
  <c r="M320" i="10" s="1"/>
  <c r="L320" i="10"/>
  <c r="D321" i="10" s="1"/>
  <c r="K319" i="10"/>
  <c r="K320" i="10" s="1"/>
  <c r="S314" i="10"/>
  <c r="X314" i="10"/>
  <c r="AA314" i="10" s="1"/>
  <c r="AC314" i="10" s="1"/>
  <c r="R314" i="10"/>
  <c r="J320" i="10" l="1"/>
  <c r="F321" i="10"/>
  <c r="G321" i="10" s="1"/>
  <c r="V321" i="10"/>
  <c r="H321" i="10" s="1"/>
  <c r="I321" i="10" s="1"/>
  <c r="J321" i="10" s="1"/>
  <c r="N321" i="10"/>
  <c r="M321" i="10" s="1"/>
  <c r="U321" i="10"/>
  <c r="L321" i="10"/>
  <c r="D322" i="10" s="1"/>
  <c r="W314" i="10"/>
  <c r="Y314" i="10" s="1"/>
  <c r="T314" i="10"/>
  <c r="F322" i="10" l="1"/>
  <c r="U322" i="10"/>
  <c r="N322" i="10"/>
  <c r="M322" i="10" s="1"/>
  <c r="V322" i="10"/>
  <c r="H322" i="10" s="1"/>
  <c r="K321" i="10"/>
  <c r="Q315" i="10"/>
  <c r="Z314" i="10"/>
  <c r="K322" i="10" l="1"/>
  <c r="G322" i="10"/>
  <c r="L322" i="10" s="1"/>
  <c r="D323" i="10" s="1"/>
  <c r="X315" i="10"/>
  <c r="AA315" i="10" s="1"/>
  <c r="AC315" i="10" s="1"/>
  <c r="S315" i="10"/>
  <c r="R315" i="10"/>
  <c r="U323" i="10" l="1"/>
  <c r="V323" i="10"/>
  <c r="H323" i="10" s="1"/>
  <c r="F323" i="10"/>
  <c r="N323" i="10"/>
  <c r="M323" i="10" s="1"/>
  <c r="I322" i="10"/>
  <c r="J322" i="10" s="1"/>
  <c r="T315" i="10"/>
  <c r="W315" i="10"/>
  <c r="Y315" i="10" s="1"/>
  <c r="K323" i="10" l="1"/>
  <c r="G323" i="10"/>
  <c r="L323" i="10" s="1"/>
  <c r="D324" i="10" s="1"/>
  <c r="I323" i="10"/>
  <c r="J323" i="10" s="1"/>
  <c r="Q316" i="10"/>
  <c r="Z315" i="10"/>
  <c r="F324" i="10" l="1"/>
  <c r="G324" i="10" s="1"/>
  <c r="V324" i="10"/>
  <c r="H324" i="10" s="1"/>
  <c r="I324" i="10" s="1"/>
  <c r="J324" i="10" s="1"/>
  <c r="U324" i="10"/>
  <c r="N324" i="10"/>
  <c r="M324" i="10" s="1"/>
  <c r="K324" i="10"/>
  <c r="S316" i="10"/>
  <c r="X316" i="10"/>
  <c r="AA316" i="10" s="1"/>
  <c r="AC316" i="10" s="1"/>
  <c r="R316" i="10"/>
  <c r="L324" i="10" l="1"/>
  <c r="D325" i="10" s="1"/>
  <c r="W316" i="10"/>
  <c r="Y316" i="10" s="1"/>
  <c r="T316" i="10"/>
  <c r="F325" i="10" l="1"/>
  <c r="U325" i="10"/>
  <c r="V325" i="10"/>
  <c r="H325" i="10" s="1"/>
  <c r="N325" i="10"/>
  <c r="M325" i="10" s="1"/>
  <c r="Q317" i="10"/>
  <c r="Z316" i="10"/>
  <c r="G325" i="10" l="1"/>
  <c r="L325" i="10" s="1"/>
  <c r="D326" i="10" s="1"/>
  <c r="K325" i="10"/>
  <c r="S317" i="10"/>
  <c r="X317" i="10"/>
  <c r="AA317" i="10" s="1"/>
  <c r="AC317" i="10" s="1"/>
  <c r="R317" i="10"/>
  <c r="F326" i="10" l="1"/>
  <c r="G326" i="10" s="1"/>
  <c r="N326" i="10"/>
  <c r="M326" i="10" s="1"/>
  <c r="V326" i="10"/>
  <c r="H326" i="10" s="1"/>
  <c r="U326" i="10"/>
  <c r="I325" i="10"/>
  <c r="J325" i="10" s="1"/>
  <c r="T317" i="10"/>
  <c r="W317" i="10"/>
  <c r="Y317" i="10" s="1"/>
  <c r="I326" i="10" l="1"/>
  <c r="J326" i="10"/>
  <c r="L326" i="10"/>
  <c r="D327" i="10" s="1"/>
  <c r="K326" i="10"/>
  <c r="Q318" i="10"/>
  <c r="Z317" i="10"/>
  <c r="F327" i="10" l="1"/>
  <c r="G327" i="10" s="1"/>
  <c r="U327" i="10"/>
  <c r="N327" i="10"/>
  <c r="M327" i="10" s="1"/>
  <c r="V327" i="10"/>
  <c r="H327" i="10" s="1"/>
  <c r="I327" i="10" s="1"/>
  <c r="J327" i="10" s="1"/>
  <c r="S318" i="10"/>
  <c r="X318" i="10"/>
  <c r="AA318" i="10" s="1"/>
  <c r="AC318" i="10" s="1"/>
  <c r="R318" i="10"/>
  <c r="L327" i="10" l="1"/>
  <c r="D328" i="10" s="1"/>
  <c r="K327" i="10"/>
  <c r="W318" i="10"/>
  <c r="Y318" i="10" s="1"/>
  <c r="T318" i="10"/>
  <c r="F328" i="10" l="1"/>
  <c r="G328" i="10" s="1"/>
  <c r="V328" i="10"/>
  <c r="H328" i="10" s="1"/>
  <c r="I328" i="10" s="1"/>
  <c r="J328" i="10" s="1"/>
  <c r="U328" i="10"/>
  <c r="N328" i="10"/>
  <c r="M328" i="10" s="1"/>
  <c r="L328" i="10"/>
  <c r="D329" i="10" s="1"/>
  <c r="Z318" i="10"/>
  <c r="Q319" i="10"/>
  <c r="F329" i="10" l="1"/>
  <c r="N329" i="10"/>
  <c r="M329" i="10" s="1"/>
  <c r="V329" i="10"/>
  <c r="H329" i="10" s="1"/>
  <c r="U329" i="10"/>
  <c r="K328" i="10"/>
  <c r="S319" i="10"/>
  <c r="X319" i="10"/>
  <c r="AA319" i="10" s="1"/>
  <c r="AC319" i="10" s="1"/>
  <c r="R319" i="10"/>
  <c r="K329" i="10" l="1"/>
  <c r="G329" i="10"/>
  <c r="L329" i="10" s="1"/>
  <c r="D330" i="10" s="1"/>
  <c r="W319" i="10"/>
  <c r="Y319" i="10" s="1"/>
  <c r="T319" i="10"/>
  <c r="F330" i="10" l="1"/>
  <c r="G330" i="10" s="1"/>
  <c r="V330" i="10"/>
  <c r="H330" i="10" s="1"/>
  <c r="I330" i="10" s="1"/>
  <c r="U330" i="10"/>
  <c r="N330" i="10"/>
  <c r="M330" i="10" s="1"/>
  <c r="L330" i="10"/>
  <c r="D331" i="10" s="1"/>
  <c r="K330" i="10"/>
  <c r="I329" i="10"/>
  <c r="J329" i="10" s="1"/>
  <c r="J330" i="10" s="1"/>
  <c r="Z319" i="10"/>
  <c r="Q320" i="10"/>
  <c r="F331" i="10" l="1"/>
  <c r="G331" i="10" s="1"/>
  <c r="V331" i="10"/>
  <c r="H331" i="10" s="1"/>
  <c r="I331" i="10" s="1"/>
  <c r="J331" i="10" s="1"/>
  <c r="N331" i="10"/>
  <c r="M331" i="10" s="1"/>
  <c r="U331" i="10"/>
  <c r="S320" i="10"/>
  <c r="X320" i="10"/>
  <c r="AA320" i="10" s="1"/>
  <c r="AC320" i="10" s="1"/>
  <c r="R320" i="10"/>
  <c r="L331" i="10" l="1"/>
  <c r="D332" i="10" s="1"/>
  <c r="U332" i="10" s="1"/>
  <c r="F332" i="10"/>
  <c r="G332" i="10" s="1"/>
  <c r="V332" i="10"/>
  <c r="H332" i="10" s="1"/>
  <c r="I332" i="10" s="1"/>
  <c r="J332" i="10" s="1"/>
  <c r="K331" i="10"/>
  <c r="K332" i="10" s="1"/>
  <c r="T320" i="10"/>
  <c r="W320" i="10"/>
  <c r="Y320" i="10" s="1"/>
  <c r="N332" i="10" l="1"/>
  <c r="M332" i="10" s="1"/>
  <c r="L332" i="10"/>
  <c r="D333" i="10" s="1"/>
  <c r="F333" i="10"/>
  <c r="G333" i="10" s="1"/>
  <c r="U333" i="10"/>
  <c r="V333" i="10"/>
  <c r="H333" i="10" s="1"/>
  <c r="I333" i="10" s="1"/>
  <c r="J333" i="10" s="1"/>
  <c r="N333" i="10"/>
  <c r="M333" i="10" s="1"/>
  <c r="K333" i="10"/>
  <c r="Z320" i="10"/>
  <c r="Q321" i="10"/>
  <c r="L333" i="10" l="1"/>
  <c r="D334" i="10" s="1"/>
  <c r="S321" i="10"/>
  <c r="X321" i="10"/>
  <c r="AA321" i="10" s="1"/>
  <c r="AC321" i="10" s="1"/>
  <c r="R321" i="10"/>
  <c r="F334" i="10" l="1"/>
  <c r="U334" i="10"/>
  <c r="V334" i="10"/>
  <c r="H334" i="10" s="1"/>
  <c r="N334" i="10"/>
  <c r="M334" i="10" s="1"/>
  <c r="W321" i="10"/>
  <c r="Y321" i="10" s="1"/>
  <c r="T321" i="10"/>
  <c r="G334" i="10" l="1"/>
  <c r="L334" i="10" s="1"/>
  <c r="D335" i="10" s="1"/>
  <c r="K334" i="10"/>
  <c r="Z321" i="10"/>
  <c r="Q322" i="10"/>
  <c r="F335" i="10" l="1"/>
  <c r="G335" i="10" s="1"/>
  <c r="V335" i="10"/>
  <c r="H335" i="10" s="1"/>
  <c r="N335" i="10"/>
  <c r="M335" i="10" s="1"/>
  <c r="U335" i="10"/>
  <c r="I334" i="10"/>
  <c r="J334" i="10" s="1"/>
  <c r="X322" i="10"/>
  <c r="AA322" i="10" s="1"/>
  <c r="AC322" i="10" s="1"/>
  <c r="S322" i="10"/>
  <c r="R322" i="10"/>
  <c r="L335" i="10" l="1"/>
  <c r="D336" i="10" s="1"/>
  <c r="I335" i="10"/>
  <c r="F336" i="10"/>
  <c r="G336" i="10" s="1"/>
  <c r="N336" i="10"/>
  <c r="M336" i="10" s="1"/>
  <c r="U336" i="10"/>
  <c r="V336" i="10"/>
  <c r="H336" i="10" s="1"/>
  <c r="I336" i="10" s="1"/>
  <c r="J335" i="10"/>
  <c r="K335" i="10"/>
  <c r="K336" i="10" s="1"/>
  <c r="T322" i="10"/>
  <c r="W322" i="10"/>
  <c r="Y322" i="10" s="1"/>
  <c r="J336" i="10" l="1"/>
  <c r="L336" i="10"/>
  <c r="D337" i="10" s="1"/>
  <c r="Q323" i="10"/>
  <c r="Z322" i="10"/>
  <c r="F337" i="10" l="1"/>
  <c r="V337" i="10"/>
  <c r="H337" i="10" s="1"/>
  <c r="N337" i="10"/>
  <c r="M337" i="10" s="1"/>
  <c r="U337" i="10"/>
  <c r="X323" i="10"/>
  <c r="AA323" i="10" s="1"/>
  <c r="AC323" i="10" s="1"/>
  <c r="R323" i="10"/>
  <c r="S323" i="10"/>
  <c r="G337" i="10" l="1"/>
  <c r="L337" i="10" s="1"/>
  <c r="D338" i="10" s="1"/>
  <c r="K337" i="10"/>
  <c r="T323" i="10"/>
  <c r="W323" i="10"/>
  <c r="Y323" i="10" s="1"/>
  <c r="F338" i="10" l="1"/>
  <c r="G338" i="10" s="1"/>
  <c r="U338" i="10"/>
  <c r="N338" i="10"/>
  <c r="M338" i="10" s="1"/>
  <c r="V338" i="10"/>
  <c r="H338" i="10" s="1"/>
  <c r="I338" i="10" s="1"/>
  <c r="I337" i="10"/>
  <c r="J337" i="10" s="1"/>
  <c r="Q324" i="10"/>
  <c r="Z323" i="10"/>
  <c r="J338" i="10" l="1"/>
  <c r="L338" i="10"/>
  <c r="D339" i="10" s="1"/>
  <c r="K338" i="10"/>
  <c r="R324" i="10"/>
  <c r="X324" i="10"/>
  <c r="AA324" i="10" s="1"/>
  <c r="AC324" i="10" s="1"/>
  <c r="S324" i="10"/>
  <c r="F339" i="10" l="1"/>
  <c r="G339" i="10" s="1"/>
  <c r="V339" i="10"/>
  <c r="H339" i="10" s="1"/>
  <c r="I339" i="10" s="1"/>
  <c r="J339" i="10" s="1"/>
  <c r="N339" i="10"/>
  <c r="M339" i="10" s="1"/>
  <c r="U339" i="10"/>
  <c r="L339" i="10"/>
  <c r="D340" i="10" s="1"/>
  <c r="W324" i="10"/>
  <c r="Y324" i="10" s="1"/>
  <c r="T324" i="10"/>
  <c r="F340" i="10" l="1"/>
  <c r="G340" i="10" s="1"/>
  <c r="N340" i="10"/>
  <c r="M340" i="10" s="1"/>
  <c r="U340" i="10"/>
  <c r="V340" i="10"/>
  <c r="H340" i="10" s="1"/>
  <c r="I340" i="10" s="1"/>
  <c r="J340" i="10" s="1"/>
  <c r="L340" i="10"/>
  <c r="D341" i="10" s="1"/>
  <c r="K339" i="10"/>
  <c r="K340" i="10" s="1"/>
  <c r="Z324" i="10"/>
  <c r="Q325" i="10"/>
  <c r="F341" i="10" l="1"/>
  <c r="G341" i="10" s="1"/>
  <c r="V341" i="10"/>
  <c r="H341" i="10" s="1"/>
  <c r="I341" i="10" s="1"/>
  <c r="J341" i="10" s="1"/>
  <c r="N341" i="10"/>
  <c r="M341" i="10" s="1"/>
  <c r="U341" i="10"/>
  <c r="L341" i="10"/>
  <c r="D342" i="10" s="1"/>
  <c r="K341" i="10"/>
  <c r="R325" i="10"/>
  <c r="X325" i="10"/>
  <c r="AA325" i="10" s="1"/>
  <c r="AC325" i="10" s="1"/>
  <c r="S325" i="10"/>
  <c r="F342" i="10" l="1"/>
  <c r="G342" i="10" s="1"/>
  <c r="V342" i="10"/>
  <c r="H342" i="10" s="1"/>
  <c r="I342" i="10" s="1"/>
  <c r="J342" i="10" s="1"/>
  <c r="N342" i="10"/>
  <c r="M342" i="10" s="1"/>
  <c r="U342" i="10"/>
  <c r="L342" i="10"/>
  <c r="D343" i="10" s="1"/>
  <c r="T325" i="10"/>
  <c r="W325" i="10"/>
  <c r="Y325" i="10" s="1"/>
  <c r="F343" i="10" l="1"/>
  <c r="G343" i="10" s="1"/>
  <c r="U343" i="10"/>
  <c r="N343" i="10"/>
  <c r="M343" i="10" s="1"/>
  <c r="V343" i="10"/>
  <c r="H343" i="10" s="1"/>
  <c r="I343" i="10" s="1"/>
  <c r="J343" i="10" s="1"/>
  <c r="L343" i="10"/>
  <c r="D344" i="10" s="1"/>
  <c r="K342" i="10"/>
  <c r="K343" i="10" s="1"/>
  <c r="Q326" i="10"/>
  <c r="Z325" i="10"/>
  <c r="F344" i="10" l="1"/>
  <c r="G344" i="10" s="1"/>
  <c r="N344" i="10"/>
  <c r="M344" i="10" s="1"/>
  <c r="V344" i="10"/>
  <c r="H344" i="10" s="1"/>
  <c r="I344" i="10" s="1"/>
  <c r="J344" i="10" s="1"/>
  <c r="U344" i="10"/>
  <c r="L344" i="10"/>
  <c r="D345" i="10" s="1"/>
  <c r="R326" i="10"/>
  <c r="X326" i="10"/>
  <c r="AA326" i="10" s="1"/>
  <c r="AC326" i="10" s="1"/>
  <c r="S326" i="10"/>
  <c r="F345" i="10" l="1"/>
  <c r="G345" i="10" s="1"/>
  <c r="V345" i="10"/>
  <c r="H345" i="10" s="1"/>
  <c r="U345" i="10"/>
  <c r="N345" i="10"/>
  <c r="M345" i="10" s="1"/>
  <c r="K344" i="10"/>
  <c r="T326" i="10"/>
  <c r="W326" i="10"/>
  <c r="Y326" i="10" s="1"/>
  <c r="L345" i="10" l="1"/>
  <c r="D346" i="10" s="1"/>
  <c r="K345" i="10"/>
  <c r="I345" i="10"/>
  <c r="J345" i="10" s="1"/>
  <c r="F346" i="10"/>
  <c r="G346" i="10" s="1"/>
  <c r="U346" i="10"/>
  <c r="V346" i="10"/>
  <c r="H346" i="10" s="1"/>
  <c r="N346" i="10"/>
  <c r="M346" i="10" s="1"/>
  <c r="Q327" i="10"/>
  <c r="Z326" i="10"/>
  <c r="L346" i="10" l="1"/>
  <c r="D347" i="10" s="1"/>
  <c r="V347" i="10" s="1"/>
  <c r="H347" i="10" s="1"/>
  <c r="I347" i="10" s="1"/>
  <c r="J347" i="10" s="1"/>
  <c r="I346" i="10"/>
  <c r="J346" i="10" s="1"/>
  <c r="F347" i="10"/>
  <c r="G347" i="10" s="1"/>
  <c r="L347" i="10" s="1"/>
  <c r="D348" i="10" s="1"/>
  <c r="N347" i="10"/>
  <c r="M347" i="10" s="1"/>
  <c r="U347" i="10"/>
  <c r="K346" i="10"/>
  <c r="S327" i="10"/>
  <c r="X327" i="10"/>
  <c r="AA327" i="10" s="1"/>
  <c r="AC327" i="10" s="1"/>
  <c r="R327" i="10"/>
  <c r="K347" i="10" l="1"/>
  <c r="F348" i="10"/>
  <c r="G348" i="10" s="1"/>
  <c r="N348" i="10"/>
  <c r="M348" i="10" s="1"/>
  <c r="U348" i="10"/>
  <c r="V348" i="10"/>
  <c r="H348" i="10" s="1"/>
  <c r="I348" i="10" s="1"/>
  <c r="J348" i="10" s="1"/>
  <c r="T327" i="10"/>
  <c r="W327" i="10"/>
  <c r="Y327" i="10" s="1"/>
  <c r="L348" i="10" l="1"/>
  <c r="D349" i="10" s="1"/>
  <c r="K348" i="10"/>
  <c r="Q328" i="10"/>
  <c r="Z327" i="10"/>
  <c r="F349" i="10" l="1"/>
  <c r="G349" i="10" s="1"/>
  <c r="V349" i="10"/>
  <c r="H349" i="10" s="1"/>
  <c r="I349" i="10" s="1"/>
  <c r="J349" i="10" s="1"/>
  <c r="U349" i="10"/>
  <c r="N349" i="10"/>
  <c r="M349" i="10" s="1"/>
  <c r="R328" i="10"/>
  <c r="S328" i="10"/>
  <c r="X328" i="10"/>
  <c r="AA328" i="10" s="1"/>
  <c r="AC328" i="10" s="1"/>
  <c r="L349" i="10" l="1"/>
  <c r="D350" i="10" s="1"/>
  <c r="K349" i="10"/>
  <c r="T328" i="10"/>
  <c r="W328" i="10"/>
  <c r="Y328" i="10" s="1"/>
  <c r="U350" i="10" l="1"/>
  <c r="N350" i="10"/>
  <c r="M350" i="10" s="1"/>
  <c r="V350" i="10"/>
  <c r="H350" i="10" s="1"/>
  <c r="F350" i="10"/>
  <c r="G350" i="10" s="1"/>
  <c r="Q329" i="10"/>
  <c r="Z328" i="10"/>
  <c r="L350" i="10" l="1"/>
  <c r="D351" i="10" s="1"/>
  <c r="N351" i="10" s="1"/>
  <c r="M351" i="10" s="1"/>
  <c r="I350" i="10"/>
  <c r="J350" i="10" s="1"/>
  <c r="K350" i="10"/>
  <c r="R329" i="10"/>
  <c r="X329" i="10"/>
  <c r="AA329" i="10" s="1"/>
  <c r="AC329" i="10" s="1"/>
  <c r="S329" i="10"/>
  <c r="U351" i="10" l="1"/>
  <c r="V351" i="10"/>
  <c r="H351" i="10" s="1"/>
  <c r="F351" i="10"/>
  <c r="G351" i="10" s="1"/>
  <c r="L351" i="10"/>
  <c r="D352" i="10" s="1"/>
  <c r="W329" i="10"/>
  <c r="Y329" i="10" s="1"/>
  <c r="T329" i="10"/>
  <c r="I351" i="10" l="1"/>
  <c r="J351" i="10" s="1"/>
  <c r="K351" i="10"/>
  <c r="F352" i="10"/>
  <c r="U352" i="10"/>
  <c r="V352" i="10"/>
  <c r="H352" i="10" s="1"/>
  <c r="N352" i="10"/>
  <c r="M352" i="10" s="1"/>
  <c r="Q330" i="10"/>
  <c r="Z329" i="10"/>
  <c r="G352" i="10" l="1"/>
  <c r="L352" i="10" s="1"/>
  <c r="D353" i="10" s="1"/>
  <c r="K352" i="10"/>
  <c r="S330" i="10"/>
  <c r="X330" i="10"/>
  <c r="AA330" i="10" s="1"/>
  <c r="AC330" i="10" s="1"/>
  <c r="R330" i="10"/>
  <c r="V353" i="10" l="1"/>
  <c r="H353" i="10" s="1"/>
  <c r="N353" i="10"/>
  <c r="M353" i="10" s="1"/>
  <c r="F353" i="10"/>
  <c r="G353" i="10" s="1"/>
  <c r="L353" i="10" s="1"/>
  <c r="D354" i="10" s="1"/>
  <c r="U353" i="10"/>
  <c r="I352" i="10"/>
  <c r="J352" i="10" s="1"/>
  <c r="T330" i="10"/>
  <c r="W330" i="10"/>
  <c r="Y330" i="10" s="1"/>
  <c r="F354" i="10" l="1"/>
  <c r="G354" i="10" s="1"/>
  <c r="U354" i="10"/>
  <c r="V354" i="10"/>
  <c r="H354" i="10" s="1"/>
  <c r="I354" i="10" s="1"/>
  <c r="N354" i="10"/>
  <c r="M354" i="10" s="1"/>
  <c r="L354" i="10"/>
  <c r="D355" i="10" s="1"/>
  <c r="I353" i="10"/>
  <c r="J353" i="10" s="1"/>
  <c r="J354" i="10" s="1"/>
  <c r="K353" i="10"/>
  <c r="K354" i="10" s="1"/>
  <c r="Q331" i="10"/>
  <c r="Z330" i="10"/>
  <c r="U355" i="10" l="1"/>
  <c r="V355" i="10"/>
  <c r="H355" i="10" s="1"/>
  <c r="N355" i="10"/>
  <c r="M355" i="10" s="1"/>
  <c r="F355" i="10"/>
  <c r="G355" i="10" s="1"/>
  <c r="L355" i="10" s="1"/>
  <c r="D356" i="10" s="1"/>
  <c r="S331" i="10"/>
  <c r="X331" i="10"/>
  <c r="AA331" i="10" s="1"/>
  <c r="AC331" i="10" s="1"/>
  <c r="R331" i="10"/>
  <c r="U356" i="10" l="1"/>
  <c r="N356" i="10"/>
  <c r="M356" i="10" s="1"/>
  <c r="V356" i="10"/>
  <c r="H356" i="10" s="1"/>
  <c r="F356" i="10"/>
  <c r="G356" i="10" s="1"/>
  <c r="L356" i="10"/>
  <c r="D357" i="10" s="1"/>
  <c r="I355" i="10"/>
  <c r="J355" i="10" s="1"/>
  <c r="K355" i="10"/>
  <c r="K356" i="10" s="1"/>
  <c r="T331" i="10"/>
  <c r="W331" i="10"/>
  <c r="Y331" i="10" s="1"/>
  <c r="N357" i="10" l="1"/>
  <c r="M357" i="10" s="1"/>
  <c r="U357" i="10"/>
  <c r="V357" i="10"/>
  <c r="H357" i="10" s="1"/>
  <c r="F357" i="10"/>
  <c r="G357" i="10" s="1"/>
  <c r="L357" i="10"/>
  <c r="D358" i="10" s="1"/>
  <c r="I356" i="10"/>
  <c r="J356" i="10" s="1"/>
  <c r="Q332" i="10"/>
  <c r="Z331" i="10"/>
  <c r="F358" i="10" l="1"/>
  <c r="G358" i="10" s="1"/>
  <c r="V358" i="10"/>
  <c r="H358" i="10" s="1"/>
  <c r="N358" i="10"/>
  <c r="M358" i="10" s="1"/>
  <c r="U358" i="10"/>
  <c r="I357" i="10"/>
  <c r="J357" i="10" s="1"/>
  <c r="K357" i="10"/>
  <c r="K358" i="10" s="1"/>
  <c r="R332" i="10"/>
  <c r="S332" i="10"/>
  <c r="X332" i="10"/>
  <c r="AA332" i="10" s="1"/>
  <c r="AC332" i="10" s="1"/>
  <c r="L358" i="10" l="1"/>
  <c r="D359" i="10" s="1"/>
  <c r="I358" i="10"/>
  <c r="U359" i="10"/>
  <c r="V359" i="10"/>
  <c r="H359" i="10" s="1"/>
  <c r="N359" i="10"/>
  <c r="M359" i="10" s="1"/>
  <c r="F359" i="10"/>
  <c r="G359" i="10" s="1"/>
  <c r="L359" i="10" s="1"/>
  <c r="D360" i="10" s="1"/>
  <c r="J358" i="10"/>
  <c r="T332" i="10"/>
  <c r="W332" i="10"/>
  <c r="Y332" i="10" s="1"/>
  <c r="F360" i="10" l="1"/>
  <c r="G360" i="10" s="1"/>
  <c r="N360" i="10"/>
  <c r="M360" i="10" s="1"/>
  <c r="U360" i="10"/>
  <c r="V360" i="10"/>
  <c r="H360" i="10" s="1"/>
  <c r="I360" i="10" s="1"/>
  <c r="L360" i="10"/>
  <c r="D361" i="10" s="1"/>
  <c r="I359" i="10"/>
  <c r="J359" i="10" s="1"/>
  <c r="K359" i="10"/>
  <c r="K360" i="10" s="1"/>
  <c r="Q333" i="10"/>
  <c r="Z332" i="10"/>
  <c r="F361" i="10" l="1"/>
  <c r="G361" i="10" s="1"/>
  <c r="V361" i="10"/>
  <c r="H361" i="10" s="1"/>
  <c r="U361" i="10"/>
  <c r="N361" i="10"/>
  <c r="M361" i="10" s="1"/>
  <c r="J360" i="10"/>
  <c r="S333" i="10"/>
  <c r="X333" i="10"/>
  <c r="AA333" i="10" s="1"/>
  <c r="AC333" i="10" s="1"/>
  <c r="R333" i="10"/>
  <c r="L361" i="10" l="1"/>
  <c r="D362" i="10" s="1"/>
  <c r="I361" i="10"/>
  <c r="U362" i="10"/>
  <c r="F362" i="10"/>
  <c r="G362" i="10" s="1"/>
  <c r="V362" i="10"/>
  <c r="H362" i="10" s="1"/>
  <c r="I362" i="10" s="1"/>
  <c r="N362" i="10"/>
  <c r="M362" i="10" s="1"/>
  <c r="L362" i="10"/>
  <c r="D363" i="10" s="1"/>
  <c r="J361" i="10"/>
  <c r="K361" i="10"/>
  <c r="K362" i="10" s="1"/>
  <c r="T333" i="10"/>
  <c r="W333" i="10"/>
  <c r="Y333" i="10" s="1"/>
  <c r="F363" i="10" l="1"/>
  <c r="G363" i="10" s="1"/>
  <c r="V363" i="10"/>
  <c r="H363" i="10" s="1"/>
  <c r="I363" i="10" s="1"/>
  <c r="U363" i="10"/>
  <c r="N363" i="10"/>
  <c r="M363" i="10" s="1"/>
  <c r="L363" i="10"/>
  <c r="D364" i="10" s="1"/>
  <c r="K363" i="10"/>
  <c r="J362" i="10"/>
  <c r="Q334" i="10"/>
  <c r="Z333" i="10"/>
  <c r="F364" i="10" l="1"/>
  <c r="G364" i="10" s="1"/>
  <c r="L364" i="10" s="1"/>
  <c r="V364" i="10"/>
  <c r="H364" i="10" s="1"/>
  <c r="U364" i="10"/>
  <c r="N364" i="10"/>
  <c r="M364" i="10" s="1"/>
  <c r="D9" i="11"/>
  <c r="J363" i="10"/>
  <c r="R334" i="10"/>
  <c r="S334" i="10"/>
  <c r="X334" i="10"/>
  <c r="AA334" i="10" s="1"/>
  <c r="AC334" i="10" s="1"/>
  <c r="K364" i="10" l="1"/>
  <c r="D5" i="11" s="1"/>
  <c r="D8" i="11" s="1"/>
  <c r="I364" i="10"/>
  <c r="J364" i="10"/>
  <c r="W334" i="10"/>
  <c r="Y334" i="10" s="1"/>
  <c r="T334" i="10"/>
  <c r="Q335" i="10" l="1"/>
  <c r="Z334" i="10"/>
  <c r="R335" i="10" l="1"/>
  <c r="S335" i="10"/>
  <c r="X335" i="10"/>
  <c r="AA335" i="10" s="1"/>
  <c r="AC335" i="10" s="1"/>
  <c r="T335" i="10" l="1"/>
  <c r="W335" i="10"/>
  <c r="Y335" i="10" s="1"/>
  <c r="Z335" i="10" l="1"/>
  <c r="Q336" i="10"/>
  <c r="R336" i="10" l="1"/>
  <c r="S336" i="10"/>
  <c r="X336" i="10"/>
  <c r="AA336" i="10" s="1"/>
  <c r="AC336" i="10" s="1"/>
  <c r="W336" i="10" l="1"/>
  <c r="Y336" i="10" s="1"/>
  <c r="T336" i="10"/>
  <c r="Q337" i="10" l="1"/>
  <c r="Z336" i="10"/>
  <c r="S337" i="10" l="1"/>
  <c r="X337" i="10"/>
  <c r="AA337" i="10" s="1"/>
  <c r="AC337" i="10" s="1"/>
  <c r="R337" i="10"/>
  <c r="W337" i="10" l="1"/>
  <c r="Y337" i="10" s="1"/>
  <c r="T337" i="10"/>
  <c r="Q338" i="10" l="1"/>
  <c r="Z337" i="10"/>
  <c r="R338" i="10" l="1"/>
  <c r="X338" i="10"/>
  <c r="AA338" i="10" s="1"/>
  <c r="AC338" i="10" s="1"/>
  <c r="S338" i="10"/>
  <c r="W338" i="10" l="1"/>
  <c r="Y338" i="10" s="1"/>
  <c r="T338" i="10"/>
  <c r="Q339" i="10" l="1"/>
  <c r="Z338" i="10"/>
  <c r="X339" i="10" l="1"/>
  <c r="AA339" i="10" s="1"/>
  <c r="AC339" i="10" s="1"/>
  <c r="R339" i="10"/>
  <c r="S339" i="10"/>
  <c r="T339" i="10" l="1"/>
  <c r="W339" i="10"/>
  <c r="Y339" i="10" s="1"/>
  <c r="Q340" i="10" l="1"/>
  <c r="Z339" i="10"/>
  <c r="R340" i="10" l="1"/>
  <c r="S340" i="10"/>
  <c r="X340" i="10"/>
  <c r="AA340" i="10" s="1"/>
  <c r="AC340" i="10" s="1"/>
  <c r="W340" i="10" l="1"/>
  <c r="Y340" i="10" s="1"/>
  <c r="T340" i="10"/>
  <c r="Q341" i="10" l="1"/>
  <c r="Z340" i="10"/>
  <c r="R341" i="10" l="1"/>
  <c r="S341" i="10"/>
  <c r="X341" i="10"/>
  <c r="AA341" i="10" s="1"/>
  <c r="AC341" i="10" s="1"/>
  <c r="W341" i="10" l="1"/>
  <c r="Y341" i="10" s="1"/>
  <c r="T341" i="10"/>
  <c r="Q342" i="10" l="1"/>
  <c r="Z341" i="10"/>
  <c r="R342" i="10" l="1"/>
  <c r="X342" i="10"/>
  <c r="AA342" i="10" s="1"/>
  <c r="AC342" i="10" s="1"/>
  <c r="S342" i="10"/>
  <c r="T342" i="10" l="1"/>
  <c r="W342" i="10"/>
  <c r="Y342" i="10" s="1"/>
  <c r="Q343" i="10" l="1"/>
  <c r="Z342" i="10"/>
  <c r="R343" i="10" l="1"/>
  <c r="S343" i="10"/>
  <c r="X343" i="10"/>
  <c r="AA343" i="10" s="1"/>
  <c r="AC343" i="10" s="1"/>
  <c r="W343" i="10" l="1"/>
  <c r="Y343" i="10" s="1"/>
  <c r="T343" i="10"/>
  <c r="Q344" i="10" l="1"/>
  <c r="Z343" i="10"/>
  <c r="R344" i="10" l="1"/>
  <c r="S344" i="10"/>
  <c r="X344" i="10"/>
  <c r="AA344" i="10" s="1"/>
  <c r="AC344" i="10" s="1"/>
  <c r="W344" i="10" l="1"/>
  <c r="Y344" i="10" s="1"/>
  <c r="T344" i="10"/>
  <c r="Q345" i="10" l="1"/>
  <c r="Z344" i="10"/>
  <c r="R345" i="10" l="1"/>
  <c r="S345" i="10"/>
  <c r="X345" i="10"/>
  <c r="AA345" i="10" s="1"/>
  <c r="AC345" i="10" s="1"/>
  <c r="W345" i="10" l="1"/>
  <c r="Y345" i="10" s="1"/>
  <c r="T345" i="10"/>
  <c r="Q346" i="10" l="1"/>
  <c r="Z345" i="10"/>
  <c r="R346" i="10" l="1"/>
  <c r="S346" i="10"/>
  <c r="X346" i="10"/>
  <c r="AA346" i="10" s="1"/>
  <c r="AC346" i="10" s="1"/>
  <c r="W346" i="10" l="1"/>
  <c r="Y346" i="10" s="1"/>
  <c r="T346" i="10"/>
  <c r="Q347" i="10" l="1"/>
  <c r="Z346" i="10"/>
  <c r="R347" i="10" l="1"/>
  <c r="S347" i="10"/>
  <c r="X347" i="10"/>
  <c r="AA347" i="10" s="1"/>
  <c r="AC347" i="10" s="1"/>
  <c r="T347" i="10" l="1"/>
  <c r="W347" i="10"/>
  <c r="Y347" i="10" s="1"/>
  <c r="Q348" i="10" l="1"/>
  <c r="Z347" i="10"/>
  <c r="R348" i="10" l="1"/>
  <c r="S348" i="10"/>
  <c r="X348" i="10"/>
  <c r="AA348" i="10" s="1"/>
  <c r="AC348" i="10" s="1"/>
  <c r="W348" i="10" l="1"/>
  <c r="Y348" i="10" s="1"/>
  <c r="T348" i="10"/>
  <c r="Q349" i="10" l="1"/>
  <c r="Z348" i="10"/>
  <c r="X349" i="10" l="1"/>
  <c r="AA349" i="10" s="1"/>
  <c r="AC349" i="10" s="1"/>
  <c r="R349" i="10"/>
  <c r="S349" i="10"/>
  <c r="W349" i="10" l="1"/>
  <c r="Y349" i="10" s="1"/>
  <c r="T349" i="10"/>
  <c r="Q350" i="10" l="1"/>
  <c r="Z349" i="10"/>
  <c r="X350" i="10" l="1"/>
  <c r="AA350" i="10" s="1"/>
  <c r="AC350" i="10" s="1"/>
  <c r="R350" i="10"/>
  <c r="S350" i="10"/>
  <c r="W350" i="10" l="1"/>
  <c r="Y350" i="10" s="1"/>
  <c r="T350" i="10"/>
  <c r="Q351" i="10" l="1"/>
  <c r="Z350" i="10"/>
  <c r="R351" i="10" l="1"/>
  <c r="S351" i="10"/>
  <c r="X351" i="10"/>
  <c r="AA351" i="10" s="1"/>
  <c r="AC351" i="10" s="1"/>
  <c r="W351" i="10" l="1"/>
  <c r="Y351" i="10" s="1"/>
  <c r="T351" i="10"/>
  <c r="Q352" i="10" l="1"/>
  <c r="Z351" i="10"/>
  <c r="X352" i="10" l="1"/>
  <c r="AA352" i="10" s="1"/>
  <c r="AC352" i="10" s="1"/>
  <c r="S352" i="10"/>
  <c r="R352" i="10"/>
  <c r="T352" i="10" l="1"/>
  <c r="W352" i="10"/>
  <c r="Y352" i="10" s="1"/>
  <c r="Q353" i="10" l="1"/>
  <c r="Z352" i="10"/>
  <c r="R353" i="10" l="1"/>
  <c r="X353" i="10"/>
  <c r="AA353" i="10" s="1"/>
  <c r="AC353" i="10" s="1"/>
  <c r="S353" i="10"/>
  <c r="T353" i="10" l="1"/>
  <c r="W353" i="10"/>
  <c r="Y353" i="10" s="1"/>
  <c r="Z353" i="10" l="1"/>
  <c r="Q354" i="10"/>
  <c r="R354" i="10" l="1"/>
  <c r="X354" i="10"/>
  <c r="AA354" i="10" s="1"/>
  <c r="AC354" i="10" s="1"/>
  <c r="S354" i="10"/>
  <c r="W354" i="10" l="1"/>
  <c r="Y354" i="10" s="1"/>
  <c r="T354" i="10"/>
  <c r="Q355" i="10" l="1"/>
  <c r="Z354" i="10"/>
  <c r="R355" i="10" l="1"/>
  <c r="S355" i="10"/>
  <c r="X355" i="10"/>
  <c r="AA355" i="10" s="1"/>
  <c r="AC355" i="10" s="1"/>
  <c r="W355" i="10" l="1"/>
  <c r="Y355" i="10" s="1"/>
  <c r="T355" i="10"/>
  <c r="Z355" i="10" l="1"/>
  <c r="Q356" i="10"/>
  <c r="X356" i="10" l="1"/>
  <c r="AA356" i="10" s="1"/>
  <c r="R356" i="10"/>
  <c r="S356" i="10"/>
  <c r="W356" i="10" l="1"/>
  <c r="Y356" i="10" s="1"/>
  <c r="T356" i="10"/>
  <c r="AC356" i="10"/>
  <c r="Q357" i="10" l="1"/>
  <c r="Z356" i="10"/>
  <c r="S357" i="10" l="1"/>
  <c r="X357" i="10"/>
  <c r="AA357" i="10" s="1"/>
  <c r="R357" i="10"/>
  <c r="T357" i="10" l="1"/>
  <c r="W357" i="10"/>
  <c r="Y357" i="10" s="1"/>
  <c r="AC357" i="10"/>
  <c r="Q358" i="10" l="1"/>
  <c r="Z357" i="10"/>
  <c r="R358" i="10" l="1"/>
  <c r="X358" i="10"/>
  <c r="AA358" i="10" s="1"/>
  <c r="S358" i="10"/>
  <c r="AC358" i="10" l="1"/>
  <c r="T358" i="10"/>
  <c r="W358" i="10"/>
  <c r="Y358" i="10" s="1"/>
  <c r="Q359" i="10" l="1"/>
  <c r="Z358" i="10"/>
  <c r="S359" i="10" l="1"/>
  <c r="X359" i="10"/>
  <c r="AA359" i="10" s="1"/>
  <c r="R359" i="10"/>
  <c r="T359" i="10" l="1"/>
  <c r="W359" i="10"/>
  <c r="Y359" i="10" s="1"/>
  <c r="AC359" i="10"/>
  <c r="Q360" i="10" l="1"/>
  <c r="Z359" i="10"/>
  <c r="R360" i="10" l="1"/>
  <c r="X360" i="10"/>
  <c r="AA360" i="10" s="1"/>
  <c r="S360" i="10"/>
  <c r="AC360" i="10" l="1"/>
  <c r="W360" i="10"/>
  <c r="Y360" i="10" s="1"/>
  <c r="T360" i="10"/>
  <c r="Z360" i="10" l="1"/>
  <c r="Q361" i="10"/>
  <c r="R361" i="10" l="1"/>
  <c r="S361" i="10"/>
  <c r="X361" i="10"/>
  <c r="AA361" i="10" s="1"/>
  <c r="AC361" i="10" s="1"/>
  <c r="T361" i="10" l="1"/>
  <c r="W361" i="10"/>
  <c r="Y361" i="10" s="1"/>
  <c r="Z361" i="10" l="1"/>
  <c r="Q362" i="10"/>
  <c r="R362" i="10" l="1"/>
  <c r="X362" i="10"/>
  <c r="AA362" i="10" s="1"/>
  <c r="AC362" i="10" s="1"/>
  <c r="S362" i="10"/>
  <c r="W362" i="10" l="1"/>
  <c r="Y362" i="10" s="1"/>
  <c r="T362" i="10"/>
  <c r="Z362" i="10" l="1"/>
  <c r="Q363" i="10"/>
  <c r="S363" i="10" l="1"/>
  <c r="X363" i="10"/>
  <c r="AA363" i="10" s="1"/>
  <c r="AC363" i="10" s="1"/>
  <c r="R363" i="10"/>
  <c r="W363" i="10" l="1"/>
  <c r="Y363" i="10" s="1"/>
  <c r="T363" i="10"/>
  <c r="Q364" i="10" l="1"/>
  <c r="D10" i="11" s="1"/>
  <c r="Z363" i="10"/>
  <c r="R364" i="10" l="1"/>
  <c r="X364" i="10"/>
  <c r="AA364" i="10" s="1"/>
  <c r="S364" i="10"/>
  <c r="AC364" i="10" l="1"/>
  <c r="D6" i="11"/>
  <c r="D7" i="11" s="1"/>
  <c r="D11" i="11" s="1"/>
  <c r="T364" i="10"/>
  <c r="W364" i="10"/>
  <c r="Y364" i="10" s="1"/>
  <c r="Z364" i="10" s="1"/>
</calcChain>
</file>

<file path=xl/sharedStrings.xml><?xml version="1.0" encoding="utf-8"?>
<sst xmlns="http://schemas.openxmlformats.org/spreadsheetml/2006/main" count="114" uniqueCount="85">
  <si>
    <t>Monthly Expenses</t>
  </si>
  <si>
    <t>Monthly Deposits</t>
  </si>
  <si>
    <t>Loan Costs</t>
  </si>
  <si>
    <t>Max Use LOC &lt; 99%</t>
  </si>
  <si>
    <t>Mortgage Inputs</t>
  </si>
  <si>
    <t>Input Name</t>
  </si>
  <si>
    <t>Type</t>
  </si>
  <si>
    <t>Description</t>
  </si>
  <si>
    <t>Example</t>
  </si>
  <si>
    <t>Currency</t>
  </si>
  <si>
    <t>Percentage</t>
  </si>
  <si>
    <t>Mortgage Interest Rate (%)</t>
  </si>
  <si>
    <t>Integer</t>
  </si>
  <si>
    <t>Mortgage Start Date</t>
  </si>
  <si>
    <t>Date</t>
  </si>
  <si>
    <t>PMI / MIP Monthly Cost</t>
  </si>
  <si>
    <t>PMI Cutoff Threshold (%)</t>
  </si>
  <si>
    <t>HELOC Inputs</t>
  </si>
  <si>
    <t>HELOC Limit</t>
  </si>
  <si>
    <t>Maximum draw amount available from the HELOC</t>
  </si>
  <si>
    <t>HELOC Interest Rate (APR)</t>
  </si>
  <si>
    <t>Annual interest (simple, daily calculated)</t>
  </si>
  <si>
    <t>HELOC Billing Cycle Days</t>
  </si>
  <si>
    <t>Days in one interest billing cycle (e.g., 20 or 30)</t>
  </si>
  <si>
    <t>Maximum allowable utilization of HELOC to avoid full exposure (e.g., 75%)</t>
  </si>
  <si>
    <t>First Payment Towards Mortgage</t>
  </si>
  <si>
    <t>Initial lump-sum payment towards the mortgage from the HELOC</t>
  </si>
  <si>
    <t>Total monthly living expenses (including loan interest or insurance)</t>
  </si>
  <si>
    <t>Total monthly income deposited into the HELOC account</t>
  </si>
  <si>
    <t>One-time setup or usage cost associated with HELOC</t>
  </si>
  <si>
    <t>Line of Credit Start Date</t>
  </si>
  <si>
    <t>Date you began using your HELOC (Line of Credit)</t>
  </si>
  <si>
    <t>Month #</t>
  </si>
  <si>
    <t>Mortgage Balance Start</t>
  </si>
  <si>
    <t>Scheduled Mortgage Payment</t>
  </si>
  <si>
    <t xml:space="preserve">Interest Paid (Mortgage)	</t>
  </si>
  <si>
    <t xml:space="preserve">Principal Paid (Mortgage)	</t>
  </si>
  <si>
    <t>Cumulative Interest (Mortgage)</t>
  </si>
  <si>
    <t xml:space="preserve">Ending Mortgage Balance	</t>
  </si>
  <si>
    <t>PMI Cost</t>
  </si>
  <si>
    <t xml:space="preserve">LTV (%)	</t>
  </si>
  <si>
    <t>MORTGAGE PLAN</t>
  </si>
  <si>
    <t>HELOC Balance Start</t>
  </si>
  <si>
    <t>Monthly Deposit</t>
  </si>
  <si>
    <t>Extra Payment to Mortgage</t>
  </si>
  <si>
    <t>Net Change in HELOC</t>
  </si>
  <si>
    <t>Interest Paid (HELOC)</t>
  </si>
  <si>
    <t>Ending HELOC Balance</t>
  </si>
  <si>
    <t>Cumulative HELOC Interest</t>
  </si>
  <si>
    <t>Net Surplus</t>
  </si>
  <si>
    <t>Usable HELOC Room</t>
  </si>
  <si>
    <t>Pricipal Payment from HELOC</t>
  </si>
  <si>
    <t>HELOC PLAN</t>
  </si>
  <si>
    <t>Metric</t>
  </si>
  <si>
    <t>Mortgage-Only</t>
  </si>
  <si>
    <t>Mortgage + HELOC Strategy</t>
  </si>
  <si>
    <t>Loan Amount</t>
  </si>
  <si>
    <t>Total Interest Paid</t>
  </si>
  <si>
    <t>Net Interest Savings</t>
  </si>
  <si>
    <t>Emergency Fund Risk</t>
  </si>
  <si>
    <t>None</t>
  </si>
  <si>
    <t>Mortgage Interest Payment</t>
  </si>
  <si>
    <t>HELOC Interest Payment</t>
  </si>
  <si>
    <t>Effective Interest Rate</t>
  </si>
  <si>
    <t>Time to Payoff (Mortgage)</t>
  </si>
  <si>
    <t>Time to Payoff (HELOC)</t>
  </si>
  <si>
    <t xml:space="preserve">Possible </t>
  </si>
  <si>
    <t>Total Interest Cumulative</t>
  </si>
  <si>
    <t>Heloc Utilization</t>
  </si>
  <si>
    <t>Principal (All payment)</t>
  </si>
  <si>
    <t>Cumulative Principal (All payment)</t>
  </si>
  <si>
    <t xml:space="preserve">Cumulative Principal Paid (Mortgage)	</t>
  </si>
  <si>
    <t>MORTGAGE ONLY PLAN</t>
  </si>
  <si>
    <t>Current Mortgage Balance</t>
  </si>
  <si>
    <t>Unpaid remaining loan principal as of today</t>
  </si>
  <si>
    <t>Annual mortgage rate (compounded monthly)</t>
  </si>
  <si>
    <t>Remaining Term (Years)</t>
  </si>
  <si>
    <t>Years left to pay off the mortgage</t>
  </si>
  <si>
    <t>When the mortgage was originally taken</t>
  </si>
  <si>
    <t>Monthly mortgage insurance amount if PMI applies</t>
  </si>
  <si>
    <t>LTV % when PMI drops off automatically (typically 78–80%)</t>
  </si>
  <si>
    <t>Original Buying Value</t>
  </si>
  <si>
    <t>Original Value for PMI Calculation</t>
  </si>
  <si>
    <t xml:space="preserve">MIP </t>
  </si>
  <si>
    <t>% of  original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</si>
</sst>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"/>
    <numFmt numFmtId="165" formatCode="#,##0\ &quot;years&quot;"/>
    <numFmt numFmtId="166" formatCode="#,##0\ &quot;days&quot;"/>
    <numFmt numFmtId="167" formatCode="0.00\ &quot;years&quot;"/>
    <numFmt numFmtId="168" formatCode="0.0%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7BB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0" fontId="4" fillId="0" borderId="1" xfId="0" applyFont="1" applyBorder="1"/>
    <xf numFmtId="0" fontId="0" fillId="0" borderId="1" xfId="0" applyBorder="1"/>
    <xf numFmtId="164" fontId="2" fillId="0" borderId="1" xfId="0" applyNumberFormat="1" applyFont="1" applyBorder="1"/>
    <xf numFmtId="164" fontId="0" fillId="0" borderId="1" xfId="0" applyNumberFormat="1" applyBorder="1"/>
    <xf numFmtId="10" fontId="2" fillId="0" borderId="1" xfId="0" applyNumberFormat="1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2" borderId="0" xfId="0" applyFont="1" applyFill="1"/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10" fontId="0" fillId="0" borderId="1" xfId="1" applyNumberFormat="1" applyFont="1" applyBorder="1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7" fontId="0" fillId="0" borderId="1" xfId="0" applyNumberFormat="1" applyBorder="1"/>
    <xf numFmtId="0" fontId="4" fillId="2" borderId="1" xfId="0" applyFont="1" applyFill="1" applyBorder="1"/>
    <xf numFmtId="164" fontId="2" fillId="0" borderId="1" xfId="0" applyNumberFormat="1" applyFont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4" fillId="0" borderId="0" xfId="0" applyFont="1"/>
    <xf numFmtId="168" fontId="0" fillId="0" borderId="0" xfId="1" applyNumberFormat="1" applyFont="1" applyBorder="1"/>
    <xf numFmtId="164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Outputs!$C$3</c:f>
              <c:strCache>
                <c:ptCount val="1"/>
                <c:pt idx="0">
                  <c:v>Mortgage-Only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Mortagage!$D$5:$D$364</c:f>
              <c:numCache>
                <c:formatCode>[$$-409]#,##0</c:formatCode>
                <c:ptCount val="360"/>
                <c:pt idx="0">
                  <c:v>428872</c:v>
                </c:pt>
                <c:pt idx="1">
                  <c:v>427959.81187917001</c:v>
                </c:pt>
                <c:pt idx="2">
                  <c:v>427045.05822925019</c:v>
                </c:pt>
                <c:pt idx="3">
                  <c:v>426127.73183468997</c:v>
                </c:pt>
                <c:pt idx="4">
                  <c:v>425207.82545964507</c:v>
                </c:pt>
                <c:pt idx="5">
                  <c:v>424285.33184792032</c:v>
                </c:pt>
                <c:pt idx="6">
                  <c:v>423360.24372291262</c:v>
                </c:pt>
                <c:pt idx="7">
                  <c:v>422432.55378755333</c:v>
                </c:pt>
                <c:pt idx="8">
                  <c:v>421502.25472425087</c:v>
                </c:pt>
                <c:pt idx="9">
                  <c:v>420569.33919483284</c:v>
                </c:pt>
                <c:pt idx="10">
                  <c:v>419633.7998404883</c:v>
                </c:pt>
                <c:pt idx="11">
                  <c:v>418695.62928170967</c:v>
                </c:pt>
                <c:pt idx="12">
                  <c:v>417754.82011823449</c:v>
                </c:pt>
                <c:pt idx="13">
                  <c:v>416811.36492898705</c:v>
                </c:pt>
                <c:pt idx="14">
                  <c:v>415865.25627201982</c:v>
                </c:pt>
                <c:pt idx="15">
                  <c:v>414916.4866844549</c:v>
                </c:pt>
                <c:pt idx="16">
                  <c:v>413965.04868242494</c:v>
                </c:pt>
                <c:pt idx="17">
                  <c:v>413010.9347610143</c:v>
                </c:pt>
                <c:pt idx="18">
                  <c:v>412054.13739419967</c:v>
                </c:pt>
                <c:pt idx="19">
                  <c:v>411094.64903479087</c:v>
                </c:pt>
                <c:pt idx="20">
                  <c:v>410132.46211437124</c:v>
                </c:pt>
                <c:pt idx="21">
                  <c:v>409167.56904323795</c:v>
                </c:pt>
                <c:pt idx="22">
                  <c:v>408199.96221034206</c:v>
                </c:pt>
                <c:pt idx="23">
                  <c:v>407229.63398322865</c:v>
                </c:pt>
                <c:pt idx="24">
                  <c:v>406256.57670797652</c:v>
                </c:pt>
                <c:pt idx="25">
                  <c:v>405280.78270913771</c:v>
                </c:pt>
                <c:pt idx="26">
                  <c:v>404302.24428967718</c:v>
                </c:pt>
                <c:pt idx="27">
                  <c:v>403320.95373091189</c:v>
                </c:pt>
                <c:pt idx="28">
                  <c:v>402336.90329245012</c:v>
                </c:pt>
                <c:pt idx="29">
                  <c:v>401350.08521213016</c:v>
                </c:pt>
                <c:pt idx="30">
                  <c:v>400360.49170595931</c:v>
                </c:pt>
                <c:pt idx="31">
                  <c:v>399368.11496805237</c:v>
                </c:pt>
                <c:pt idx="32">
                  <c:v>398372.94717057003</c:v>
                </c:pt>
                <c:pt idx="33">
                  <c:v>397374.9804636573</c:v>
                </c:pt>
                <c:pt idx="34">
                  <c:v>396374.20697538136</c:v>
                </c:pt>
                <c:pt idx="35">
                  <c:v>395370.61881166964</c:v>
                </c:pt>
                <c:pt idx="36">
                  <c:v>394364.2080562475</c:v>
                </c:pt>
                <c:pt idx="37">
                  <c:v>393354.96677057573</c:v>
                </c:pt>
                <c:pt idx="38">
                  <c:v>392342.88699378801</c:v>
                </c:pt>
                <c:pt idx="39">
                  <c:v>391327.96074262803</c:v>
                </c:pt>
                <c:pt idx="40">
                  <c:v>390310.18001138669</c:v>
                </c:pt>
                <c:pt idx="41">
                  <c:v>389289.53677183873</c:v>
                </c:pt>
                <c:pt idx="42">
                  <c:v>388266.02297317953</c:v>
                </c:pt>
                <c:pt idx="43">
                  <c:v>387239.63054196158</c:v>
                </c:pt>
                <c:pt idx="44">
                  <c:v>386210.35138203087</c:v>
                </c:pt>
                <c:pt idx="45">
                  <c:v>385178.17737446283</c:v>
                </c:pt>
                <c:pt idx="46">
                  <c:v>384143.10037749854</c:v>
                </c:pt>
                <c:pt idx="47">
                  <c:v>383105.11222648027</c:v>
                </c:pt>
                <c:pt idx="48">
                  <c:v>382064.20473378728</c:v>
                </c:pt>
                <c:pt idx="49">
                  <c:v>381020.36968877108</c:v>
                </c:pt>
                <c:pt idx="50">
                  <c:v>379973.59885769075</c:v>
                </c:pt>
                <c:pt idx="51">
                  <c:v>378923.88398364803</c:v>
                </c:pt>
                <c:pt idx="52">
                  <c:v>377871.21678652207</c:v>
                </c:pt>
                <c:pt idx="53">
                  <c:v>376815.58896290418</c:v>
                </c:pt>
                <c:pt idx="54">
                  <c:v>375756.99218603235</c:v>
                </c:pt>
                <c:pt idx="55">
                  <c:v>374695.41810572561</c:v>
                </c:pt>
                <c:pt idx="56">
                  <c:v>373630.85834831797</c:v>
                </c:pt>
                <c:pt idx="57">
                  <c:v>372563.30451659265</c:v>
                </c:pt>
                <c:pt idx="58">
                  <c:v>371492.74818971555</c:v>
                </c:pt>
                <c:pt idx="59">
                  <c:v>370419.18092316913</c:v>
                </c:pt>
                <c:pt idx="60">
                  <c:v>369342.59424868558</c:v>
                </c:pt>
                <c:pt idx="61">
                  <c:v>368262.97967418004</c:v>
                </c:pt>
                <c:pt idx="62">
                  <c:v>367180.32868368371</c:v>
                </c:pt>
                <c:pt idx="63">
                  <c:v>366094.63273727661</c:v>
                </c:pt>
                <c:pt idx="64">
                  <c:v>365005.8832710202</c:v>
                </c:pt>
                <c:pt idx="65">
                  <c:v>363914.07169688994</c:v>
                </c:pt>
                <c:pt idx="66">
                  <c:v>362819.18940270744</c:v>
                </c:pt>
                <c:pt idx="67">
                  <c:v>361721.22775207256</c:v>
                </c:pt>
                <c:pt idx="68">
                  <c:v>360620.1780842953</c:v>
                </c:pt>
                <c:pt idx="69">
                  <c:v>359516.0317143274</c:v>
                </c:pt>
                <c:pt idx="70">
                  <c:v>358408.77993269399</c:v>
                </c:pt>
                <c:pt idx="71">
                  <c:v>357298.41400542471</c:v>
                </c:pt>
                <c:pt idx="72">
                  <c:v>356184.92517398496</c:v>
                </c:pt>
                <c:pt idx="73">
                  <c:v>355068.3046552068</c:v>
                </c:pt>
                <c:pt idx="74">
                  <c:v>353948.54364121956</c:v>
                </c:pt>
                <c:pt idx="75">
                  <c:v>352825.63329938048</c:v>
                </c:pt>
                <c:pt idx="76">
                  <c:v>351699.56477220502</c:v>
                </c:pt>
                <c:pt idx="77">
                  <c:v>350570.32917729684</c:v>
                </c:pt>
                <c:pt idx="78">
                  <c:v>349437.91760727798</c:v>
                </c:pt>
                <c:pt idx="79">
                  <c:v>348302.32112971845</c:v>
                </c:pt>
                <c:pt idx="80">
                  <c:v>347163.5307870658</c:v>
                </c:pt>
                <c:pt idx="81">
                  <c:v>346021.53759657446</c:v>
                </c:pt>
                <c:pt idx="82">
                  <c:v>344876.33255023486</c:v>
                </c:pt>
                <c:pt idx="83">
                  <c:v>343727.90661470243</c:v>
                </c:pt>
                <c:pt idx="84">
                  <c:v>342576.25073122629</c:v>
                </c:pt>
                <c:pt idx="85">
                  <c:v>341421.3558155779</c:v>
                </c:pt>
                <c:pt idx="86">
                  <c:v>340263.21275797923</c:v>
                </c:pt>
                <c:pt idx="87">
                  <c:v>339101.81242303108</c:v>
                </c:pt>
                <c:pt idx="88">
                  <c:v>337937.14564964088</c:v>
                </c:pt>
                <c:pt idx="89">
                  <c:v>336769.20325095049</c:v>
                </c:pt>
                <c:pt idx="90">
                  <c:v>335597.97601426381</c:v>
                </c:pt>
                <c:pt idx="91">
                  <c:v>334423.45470097393</c:v>
                </c:pt>
                <c:pt idx="92">
                  <c:v>333245.63004649046</c:v>
                </c:pt>
                <c:pt idx="93">
                  <c:v>332064.49276016623</c:v>
                </c:pt>
                <c:pt idx="94">
                  <c:v>330880.03352522419</c:v>
                </c:pt>
                <c:pt idx="95">
                  <c:v>329692.24299868388</c:v>
                </c:pt>
                <c:pt idx="96">
                  <c:v>328501.1118112877</c:v>
                </c:pt>
                <c:pt idx="97">
                  <c:v>327306.63056742697</c:v>
                </c:pt>
                <c:pt idx="98">
                  <c:v>326108.78984506789</c:v>
                </c:pt>
                <c:pt idx="99">
                  <c:v>324907.58019567718</c:v>
                </c:pt>
                <c:pt idx="100">
                  <c:v>323702.99214414752</c:v>
                </c:pt>
                <c:pt idx="101">
                  <c:v>322495.01618872298</c:v>
                </c:pt>
                <c:pt idx="102">
                  <c:v>321283.64280092379</c:v>
                </c:pt>
                <c:pt idx="103">
                  <c:v>320068.86242547142</c:v>
                </c:pt>
                <c:pt idx="104">
                  <c:v>318850.66548021307</c:v>
                </c:pt>
                <c:pt idx="105">
                  <c:v>317629.04235604621</c:v>
                </c:pt>
                <c:pt idx="106">
                  <c:v>316403.98341684259</c:v>
                </c:pt>
                <c:pt idx="107">
                  <c:v>315175.47899937246</c:v>
                </c:pt>
                <c:pt idx="108">
                  <c:v>313943.5194132282</c:v>
                </c:pt>
                <c:pt idx="109">
                  <c:v>312708.09494074795</c:v>
                </c:pt>
                <c:pt idx="110">
                  <c:v>311469.1958369388</c:v>
                </c:pt>
                <c:pt idx="111">
                  <c:v>310226.81232940021</c:v>
                </c:pt>
                <c:pt idx="112">
                  <c:v>308980.93461824668</c:v>
                </c:pt>
                <c:pt idx="113">
                  <c:v>307731.5528760305</c:v>
                </c:pt>
                <c:pt idx="114">
                  <c:v>306478.65724766435</c:v>
                </c:pt>
                <c:pt idx="115">
                  <c:v>305222.2378503434</c:v>
                </c:pt>
                <c:pt idx="116">
                  <c:v>303962.28477346752</c:v>
                </c:pt>
                <c:pt idx="117">
                  <c:v>302698.78807856294</c:v>
                </c:pt>
                <c:pt idx="118">
                  <c:v>301431.7377992039</c:v>
                </c:pt>
                <c:pt idx="119">
                  <c:v>300161.12394093419</c:v>
                </c:pt>
                <c:pt idx="120">
                  <c:v>298886.93648118811</c:v>
                </c:pt>
                <c:pt idx="121">
                  <c:v>297609.16536921146</c:v>
                </c:pt>
                <c:pt idx="122">
                  <c:v>296327.8005259824</c:v>
                </c:pt>
                <c:pt idx="123">
                  <c:v>295042.83184413175</c:v>
                </c:pt>
                <c:pt idx="124">
                  <c:v>293754.24918786337</c:v>
                </c:pt>
                <c:pt idx="125">
                  <c:v>292462.04239287425</c:v>
                </c:pt>
                <c:pt idx="126">
                  <c:v>291166.20126627421</c:v>
                </c:pt>
                <c:pt idx="127">
                  <c:v>289866.7155865056</c:v>
                </c:pt>
                <c:pt idx="128">
                  <c:v>288563.57510326267</c:v>
                </c:pt>
                <c:pt idx="129">
                  <c:v>287256.76953741064</c:v>
                </c:pt>
                <c:pt idx="130">
                  <c:v>285946.2885809046</c:v>
                </c:pt>
                <c:pt idx="131">
                  <c:v>284632.12189670838</c:v>
                </c:pt>
                <c:pt idx="132">
                  <c:v>283314.25911871291</c:v>
                </c:pt>
                <c:pt idx="133">
                  <c:v>281992.68985165429</c:v>
                </c:pt>
                <c:pt idx="134">
                  <c:v>280667.40367103211</c:v>
                </c:pt>
                <c:pt idx="135">
                  <c:v>279338.39012302691</c:v>
                </c:pt>
                <c:pt idx="136">
                  <c:v>278005.63872441795</c:v>
                </c:pt>
                <c:pt idx="137">
                  <c:v>276669.13896250038</c:v>
                </c:pt>
                <c:pt idx="138">
                  <c:v>275328.88029500243</c:v>
                </c:pt>
                <c:pt idx="139">
                  <c:v>273984.85215000215</c:v>
                </c:pt>
                <c:pt idx="140">
                  <c:v>272637.04392584402</c:v>
                </c:pt>
                <c:pt idx="141">
                  <c:v>271285.44499105547</c:v>
                </c:pt>
                <c:pt idx="142">
                  <c:v>269930.04468426283</c:v>
                </c:pt>
                <c:pt idx="143">
                  <c:v>268570.83231410733</c:v>
                </c:pt>
                <c:pt idx="144">
                  <c:v>267207.79715916078</c:v>
                </c:pt>
                <c:pt idx="145">
                  <c:v>265840.92846784095</c:v>
                </c:pt>
                <c:pt idx="146">
                  <c:v>264470.21545832674</c:v>
                </c:pt>
                <c:pt idx="147">
                  <c:v>263095.64731847332</c:v>
                </c:pt>
                <c:pt idx="148">
                  <c:v>261717.21320572656</c:v>
                </c:pt>
                <c:pt idx="149">
                  <c:v>260334.90224703768</c:v>
                </c:pt>
                <c:pt idx="150">
                  <c:v>258948.70353877748</c:v>
                </c:pt>
                <c:pt idx="151">
                  <c:v>257558.6061466503</c:v>
                </c:pt>
                <c:pt idx="152">
                  <c:v>256164.59910560778</c:v>
                </c:pt>
                <c:pt idx="153">
                  <c:v>254766.67141976231</c:v>
                </c:pt>
                <c:pt idx="154">
                  <c:v>253364.81206230039</c:v>
                </c:pt>
                <c:pt idx="155">
                  <c:v>251959.00997539563</c:v>
                </c:pt>
                <c:pt idx="156">
                  <c:v>250549.25407012145</c:v>
                </c:pt>
                <c:pt idx="157">
                  <c:v>249135.53322636368</c:v>
                </c:pt>
                <c:pt idx="158">
                  <c:v>247717.83629273286</c:v>
                </c:pt>
                <c:pt idx="159">
                  <c:v>246296.15208647618</c:v>
                </c:pt>
                <c:pt idx="160">
                  <c:v>244870.46939338942</c:v>
                </c:pt>
                <c:pt idx="161">
                  <c:v>243440.77696772834</c:v>
                </c:pt>
                <c:pt idx="162">
                  <c:v>242007.06353212008</c:v>
                </c:pt>
                <c:pt idx="163">
                  <c:v>240569.31777747418</c:v>
                </c:pt>
                <c:pt idx="164">
                  <c:v>239127.52836289335</c:v>
                </c:pt>
                <c:pt idx="165">
                  <c:v>237681.683915584</c:v>
                </c:pt>
                <c:pt idx="166">
                  <c:v>236231.77303076661</c:v>
                </c:pt>
                <c:pt idx="167">
                  <c:v>234777.78427158567</c:v>
                </c:pt>
                <c:pt idx="168">
                  <c:v>233319.70616901951</c:v>
                </c:pt>
                <c:pt idx="169">
                  <c:v>231857.5272217899</c:v>
                </c:pt>
                <c:pt idx="170">
                  <c:v>230391.23589627122</c:v>
                </c:pt>
                <c:pt idx="171">
                  <c:v>228920.82062639951</c:v>
                </c:pt>
                <c:pt idx="172">
                  <c:v>227446.26981358128</c:v>
                </c:pt>
                <c:pt idx="173">
                  <c:v>225967.57182660198</c:v>
                </c:pt>
                <c:pt idx="174">
                  <c:v>224484.71500153432</c:v>
                </c:pt>
                <c:pt idx="175">
                  <c:v>222997.68764164616</c:v>
                </c:pt>
                <c:pt idx="176">
                  <c:v>221506.47801730831</c:v>
                </c:pt>
                <c:pt idx="177">
                  <c:v>220011.07436590202</c:v>
                </c:pt>
                <c:pt idx="178">
                  <c:v>218511.46489172615</c:v>
                </c:pt>
                <c:pt idx="179">
                  <c:v>217007.63776590416</c:v>
                </c:pt>
                <c:pt idx="180">
                  <c:v>215499.58112629078</c:v>
                </c:pt>
                <c:pt idx="181">
                  <c:v>213987.2830773785</c:v>
                </c:pt>
                <c:pt idx="182">
                  <c:v>212470.73169020363</c:v>
                </c:pt>
                <c:pt idx="183">
                  <c:v>210949.91500225235</c:v>
                </c:pt>
                <c:pt idx="184">
                  <c:v>209424.82101736619</c:v>
                </c:pt>
                <c:pt idx="185">
                  <c:v>207895.43770564755</c:v>
                </c:pt>
                <c:pt idx="186">
                  <c:v>206361.75300336469</c:v>
                </c:pt>
                <c:pt idx="187">
                  <c:v>204823.75481285667</c:v>
                </c:pt>
                <c:pt idx="188">
                  <c:v>203281.43100243784</c:v>
                </c:pt>
                <c:pt idx="189">
                  <c:v>201734.76940630222</c:v>
                </c:pt>
                <c:pt idx="190">
                  <c:v>200183.75782442745</c:v>
                </c:pt>
                <c:pt idx="191">
                  <c:v>198628.38402247865</c:v>
                </c:pt>
                <c:pt idx="192">
                  <c:v>197068.6357317119</c:v>
                </c:pt>
                <c:pt idx="193">
                  <c:v>195504.50064887735</c:v>
                </c:pt>
                <c:pt idx="194">
                  <c:v>193935.96643612234</c:v>
                </c:pt>
                <c:pt idx="195">
                  <c:v>192363.02072089395</c:v>
                </c:pt>
                <c:pt idx="196">
                  <c:v>190785.65109584149</c:v>
                </c:pt>
                <c:pt idx="197">
                  <c:v>189203.84511871857</c:v>
                </c:pt>
                <c:pt idx="198">
                  <c:v>187617.59031228497</c:v>
                </c:pt>
                <c:pt idx="199">
                  <c:v>186026.87416420828</c:v>
                </c:pt>
                <c:pt idx="200">
                  <c:v>184431.68412696512</c:v>
                </c:pt>
                <c:pt idx="201">
                  <c:v>182832.00761774223</c:v>
                </c:pt>
                <c:pt idx="202">
                  <c:v>181227.83201833715</c:v>
                </c:pt>
                <c:pt idx="203">
                  <c:v>179619.14467505875</c:v>
                </c:pt>
                <c:pt idx="204">
                  <c:v>178005.93289862736</c:v>
                </c:pt>
                <c:pt idx="205">
                  <c:v>176388.18396407476</c:v>
                </c:pt>
                <c:pt idx="206">
                  <c:v>174765.88511064375</c:v>
                </c:pt>
                <c:pt idx="207">
                  <c:v>173139.02354168746</c:v>
                </c:pt>
                <c:pt idx="208">
                  <c:v>171507.58642456846</c:v>
                </c:pt>
                <c:pt idx="209">
                  <c:v>169871.56089055759</c:v>
                </c:pt>
                <c:pt idx="210">
                  <c:v>168230.93403473232</c:v>
                </c:pt>
                <c:pt idx="211">
                  <c:v>166585.69291587503</c:v>
                </c:pt>
                <c:pt idx="212">
                  <c:v>164935.82455637094</c:v>
                </c:pt>
                <c:pt idx="213">
                  <c:v>163281.31594210575</c:v>
                </c:pt>
                <c:pt idx="214">
                  <c:v>161622.15402236293</c:v>
                </c:pt>
                <c:pt idx="215">
                  <c:v>159958.32570972084</c:v>
                </c:pt>
                <c:pt idx="216">
                  <c:v>158289.81787994943</c:v>
                </c:pt>
                <c:pt idx="217">
                  <c:v>156616.61737190682</c:v>
                </c:pt>
                <c:pt idx="218">
                  <c:v>154938.71098743533</c:v>
                </c:pt>
                <c:pt idx="219">
                  <c:v>153256.08549125752</c:v>
                </c:pt>
                <c:pt idx="220">
                  <c:v>151568.72761087169</c:v>
                </c:pt>
                <c:pt idx="221">
                  <c:v>149876.62403644729</c:v>
                </c:pt>
                <c:pt idx="222">
                  <c:v>148179.76142071982</c:v>
                </c:pt>
                <c:pt idx="223">
                  <c:v>146478.12637888562</c:v>
                </c:pt>
                <c:pt idx="224">
                  <c:v>144771.70548849626</c:v>
                </c:pt>
                <c:pt idx="225">
                  <c:v>143060.48528935265</c:v>
                </c:pt>
                <c:pt idx="226">
                  <c:v>141344.45228339898</c:v>
                </c:pt>
                <c:pt idx="227">
                  <c:v>139623.59293461606</c:v>
                </c:pt>
                <c:pt idx="228">
                  <c:v>137897.89366891468</c:v>
                </c:pt>
                <c:pt idx="229">
                  <c:v>136167.34087402851</c:v>
                </c:pt>
                <c:pt idx="230">
                  <c:v>134431.92089940674</c:v>
                </c:pt>
                <c:pt idx="231">
                  <c:v>132691.62005610633</c:v>
                </c:pt>
                <c:pt idx="232">
                  <c:v>130946.42461668415</c:v>
                </c:pt>
                <c:pt idx="233">
                  <c:v>129196.32081508859</c:v>
                </c:pt>
                <c:pt idx="234">
                  <c:v>127441.29484655104</c:v>
                </c:pt>
                <c:pt idx="235">
                  <c:v>125681.33286747699</c:v>
                </c:pt>
                <c:pt idx="236">
                  <c:v>123916.42099533678</c:v>
                </c:pt>
                <c:pt idx="237">
                  <c:v>122146.54530855619</c:v>
                </c:pt>
                <c:pt idx="238">
                  <c:v>120371.69184640652</c:v>
                </c:pt>
                <c:pt idx="239">
                  <c:v>118591.84660889456</c:v>
                </c:pt>
                <c:pt idx="240">
                  <c:v>116806.99555665209</c:v>
                </c:pt>
                <c:pt idx="241">
                  <c:v>115017.12461082519</c:v>
                </c:pt>
                <c:pt idx="242">
                  <c:v>113222.21965296316</c:v>
                </c:pt>
                <c:pt idx="243">
                  <c:v>111422.26652490714</c:v>
                </c:pt>
                <c:pt idx="244">
                  <c:v>109617.25102867847</c:v>
                </c:pt>
                <c:pt idx="245">
                  <c:v>107807.15892636664</c:v>
                </c:pt>
                <c:pt idx="246">
                  <c:v>105991.97594001706</c:v>
                </c:pt>
                <c:pt idx="247">
                  <c:v>104171.68775151837</c:v>
                </c:pt>
                <c:pt idx="248">
                  <c:v>102346.28000248954</c:v>
                </c:pt>
                <c:pt idx="249">
                  <c:v>100515.73829416656</c:v>
                </c:pt>
                <c:pt idx="250">
                  <c:v>98680.048187288921</c:v>
                </c:pt>
                <c:pt idx="251">
                  <c:v>96839.195201985684</c:v>
                </c:pt>
                <c:pt idx="252">
                  <c:v>94993.16481766128</c:v>
                </c:pt>
                <c:pt idx="253">
                  <c:v>93141.942472880968</c:v>
                </c:pt>
                <c:pt idx="254">
                  <c:v>91285.513565255969</c:v>
                </c:pt>
                <c:pt idx="255">
                  <c:v>89423.863451328274</c:v>
                </c:pt>
                <c:pt idx="256">
                  <c:v>87556.977446455145</c:v>
                </c:pt>
                <c:pt idx="257">
                  <c:v>85684.84082469331</c:v>
                </c:pt>
                <c:pt idx="258">
                  <c:v>83807.438818682771</c:v>
                </c:pt>
                <c:pt idx="259">
                  <c:v>81924.756619530337</c:v>
                </c:pt>
                <c:pt idx="260">
                  <c:v>80036.779376692779</c:v>
                </c:pt>
                <c:pt idx="261">
                  <c:v>78143.492197859741</c:v>
                </c:pt>
                <c:pt idx="262">
                  <c:v>76244.880148836237</c:v>
                </c:pt>
                <c:pt idx="263">
                  <c:v>74340.928253424849</c:v>
                </c:pt>
                <c:pt idx="264">
                  <c:v>72431.621493307626</c:v>
                </c:pt>
                <c:pt idx="265">
                  <c:v>70516.944807927575</c:v>
                </c:pt>
                <c:pt idx="266">
                  <c:v>68596.883094369885</c:v>
                </c:pt>
                <c:pt idx="267">
                  <c:v>66671.42120724282</c:v>
                </c:pt>
                <c:pt idx="268">
                  <c:v>64740.543958558206</c:v>
                </c:pt>
                <c:pt idx="269">
                  <c:v>62804.236117611668</c:v>
                </c:pt>
                <c:pt idx="270">
                  <c:v>60862.482410862467</c:v>
                </c:pt>
                <c:pt idx="271">
                  <c:v>58915.267521813032</c:v>
                </c:pt>
                <c:pt idx="272">
                  <c:v>56962.576090888149</c:v>
                </c:pt>
                <c:pt idx="273">
                  <c:v>55004.392715313792</c:v>
                </c:pt>
                <c:pt idx="274">
                  <c:v>53040.701948995629</c:v>
                </c:pt>
                <c:pt idx="275">
                  <c:v>51071.4883023972</c:v>
                </c:pt>
                <c:pt idx="276">
                  <c:v>49096.736242417712</c:v>
                </c:pt>
                <c:pt idx="277">
                  <c:v>47116.43019226953</c:v>
                </c:pt>
                <c:pt idx="278">
                  <c:v>45130.554531355308</c:v>
                </c:pt>
                <c:pt idx="279">
                  <c:v>43139.093595144761</c:v>
                </c:pt>
                <c:pt idx="280">
                  <c:v>41142.031675051119</c:v>
                </c:pt>
                <c:pt idx="281">
                  <c:v>39139.353018307214</c:v>
                </c:pt>
                <c:pt idx="282">
                  <c:v>37131.041827841218</c:v>
                </c:pt>
                <c:pt idx="283">
                  <c:v>35117.082262152035</c:v>
                </c:pt>
                <c:pt idx="284">
                  <c:v>33097.458435184351</c:v>
                </c:pt>
                <c:pt idx="285">
                  <c:v>31072.154416203324</c:v>
                </c:pt>
                <c:pt idx="286">
                  <c:v>29041.154229668911</c:v>
                </c:pt>
                <c:pt idx="287">
                  <c:v>27004.441855109872</c:v>
                </c:pt>
                <c:pt idx="288">
                  <c:v>24962.001226997385</c:v>
                </c:pt>
                <c:pt idx="289">
                  <c:v>22913.816234618331</c:v>
                </c:pt>
                <c:pt idx="290">
                  <c:v>20859.870721948213</c:v>
                </c:pt>
                <c:pt idx="291">
                  <c:v>18800.148487523707</c:v>
                </c:pt>
                <c:pt idx="292">
                  <c:v>16734.633284314885</c:v>
                </c:pt>
                <c:pt idx="293">
                  <c:v>14663.308819597038</c:v>
                </c:pt>
                <c:pt idx="294">
                  <c:v>12586.158754822171</c:v>
                </c:pt>
                <c:pt idx="295">
                  <c:v>10503.166705490125</c:v>
                </c:pt>
                <c:pt idx="296">
                  <c:v>8414.3162410193327</c:v>
                </c:pt>
                <c:pt idx="297">
                  <c:v>6319.5908846172169</c:v>
                </c:pt>
                <c:pt idx="298">
                  <c:v>4218.9741131502196</c:v>
                </c:pt>
                <c:pt idx="299">
                  <c:v>2112.4493570134714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8B7-AB33-BD8FE54BC17E}"/>
            </c:ext>
          </c:extLst>
        </c:ser>
        <c:ser>
          <c:idx val="0"/>
          <c:order val="1"/>
          <c:tx>
            <c:strRef>
              <c:f>Outputs!$D$3</c:f>
              <c:strCache>
                <c:ptCount val="1"/>
                <c:pt idx="0">
                  <c:v>Mortgage + HELOC Strategy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'Mortagage + HELOC'!$D$4:$D$364</c:f>
              <c:numCache>
                <c:formatCode>[$$-409]#,##0</c:formatCode>
                <c:ptCount val="361"/>
                <c:pt idx="0" formatCode="General">
                  <c:v>0</c:v>
                </c:pt>
                <c:pt idx="1">
                  <c:v>428872</c:v>
                </c:pt>
                <c:pt idx="2">
                  <c:v>420959.81187917001</c:v>
                </c:pt>
                <c:pt idx="3">
                  <c:v>413025.37072925019</c:v>
                </c:pt>
                <c:pt idx="4">
                  <c:v>405068.61396359623</c:v>
                </c:pt>
                <c:pt idx="5">
                  <c:v>397089.47881953884</c:v>
                </c:pt>
                <c:pt idx="6">
                  <c:v>396087.90235788882</c:v>
                </c:pt>
                <c:pt idx="7">
                  <c:v>388083.50896244042</c:v>
                </c:pt>
                <c:pt idx="8">
                  <c:v>380056.60321056732</c:v>
                </c:pt>
                <c:pt idx="9">
                  <c:v>379007.12178626703</c:v>
                </c:pt>
                <c:pt idx="10">
                  <c:v>370954.68869546091</c:v>
                </c:pt>
                <c:pt idx="11">
                  <c:v>362879.6081365869</c:v>
                </c:pt>
                <c:pt idx="12">
                  <c:v>361781.81641364109</c:v>
                </c:pt>
                <c:pt idx="13">
                  <c:v>353680.93715147447</c:v>
                </c:pt>
                <c:pt idx="14">
                  <c:v>352557.27416638302</c:v>
                </c:pt>
                <c:pt idx="15">
                  <c:v>344430.450879146</c:v>
                </c:pt>
                <c:pt idx="16">
                  <c:v>336280.77090141363</c:v>
                </c:pt>
                <c:pt idx="17">
                  <c:v>335108.16994874389</c:v>
                </c:pt>
                <c:pt idx="18">
                  <c:v>326932.27105589473</c:v>
                </c:pt>
                <c:pt idx="19">
                  <c:v>318733.37744740944</c:v>
                </c:pt>
                <c:pt idx="20">
                  <c:v>317511.42445065029</c:v>
                </c:pt>
                <c:pt idx="21">
                  <c:v>309286.03471108776</c:v>
                </c:pt>
                <c:pt idx="22">
                  <c:v>301037.51106288272</c:v>
                </c:pt>
                <c:pt idx="23">
                  <c:v>299765.7884419171</c:v>
                </c:pt>
                <c:pt idx="24">
                  <c:v>291490.48910107999</c:v>
                </c:pt>
                <c:pt idx="25">
                  <c:v>290191.91548084677</c:v>
                </c:pt>
                <c:pt idx="26">
                  <c:v>281889.68962230667</c:v>
                </c:pt>
                <c:pt idx="27">
                  <c:v>273564.11375353945</c:v>
                </c:pt>
                <c:pt idx="28">
                  <c:v>272215.12220264127</c:v>
                </c:pt>
                <c:pt idx="29">
                  <c:v>263862.33661300619</c:v>
                </c:pt>
                <c:pt idx="30">
                  <c:v>255486.05881390028</c:v>
                </c:pt>
                <c:pt idx="31">
                  <c:v>254086.22273348438</c:v>
                </c:pt>
                <c:pt idx="32">
                  <c:v>245682.44961409233</c:v>
                </c:pt>
                <c:pt idx="33">
                  <c:v>237255.04088280199</c:v>
                </c:pt>
                <c:pt idx="34">
                  <c:v>235803.93006445488</c:v>
                </c:pt>
                <c:pt idx="35">
                  <c:v>227348.73799693119</c:v>
                </c:pt>
                <c:pt idx="36">
                  <c:v>225869.76570171758</c:v>
                </c:pt>
                <c:pt idx="37">
                  <c:v>217386.63379692368</c:v>
                </c:pt>
                <c:pt idx="38">
                  <c:v>208879.64308364753</c:v>
                </c:pt>
                <c:pt idx="39">
                  <c:v>207348.72645899031</c:v>
                </c:pt>
                <c:pt idx="40">
                  <c:v>198813.50413132622</c:v>
                </c:pt>
                <c:pt idx="41">
                  <c:v>190254.2764908656</c:v>
                </c:pt>
                <c:pt idx="42">
                  <c:v>188670.97602266617</c:v>
                </c:pt>
                <c:pt idx="43">
                  <c:v>180083.22252189994</c:v>
                </c:pt>
                <c:pt idx="44">
                  <c:v>178471.31596441279</c:v>
                </c:pt>
                <c:pt idx="45">
                  <c:v>169854.8759197327</c:v>
                </c:pt>
                <c:pt idx="46">
                  <c:v>161214.20213742697</c:v>
                </c:pt>
                <c:pt idx="47">
                  <c:v>159549.2264601085</c:v>
                </c:pt>
                <c:pt idx="48">
                  <c:v>150879.56803869759</c:v>
                </c:pt>
                <c:pt idx="49">
                  <c:v>142185.52620297644</c:v>
                </c:pt>
                <c:pt idx="50">
                  <c:v>140467.03237459232</c:v>
                </c:pt>
                <c:pt idx="51">
                  <c:v>131743.70528231587</c:v>
                </c:pt>
                <c:pt idx="52">
                  <c:v>122995.84383259241</c:v>
                </c:pt>
                <c:pt idx="53">
                  <c:v>121223.37902254159</c:v>
                </c:pt>
                <c:pt idx="54">
                  <c:v>112445.92915521251</c:v>
                </c:pt>
                <c:pt idx="55">
                  <c:v>110643.79271013156</c:v>
                </c:pt>
                <c:pt idx="56">
                  <c:v>101836.58775629882</c:v>
                </c:pt>
                <c:pt idx="57">
                  <c:v>93004.612538533431</c:v>
                </c:pt>
                <c:pt idx="58">
                  <c:v>91147.797390468069</c:v>
                </c:pt>
                <c:pt idx="59">
                  <c:v>82285.759949798783</c:v>
                </c:pt>
                <c:pt idx="60">
                  <c:v>73398.798028827616</c:v>
                </c:pt>
                <c:pt idx="61">
                  <c:v>71486.841527453711</c:v>
                </c:pt>
                <c:pt idx="62">
                  <c:v>62569.507648419691</c:v>
                </c:pt>
                <c:pt idx="63">
                  <c:v>53627.093767850885</c:v>
                </c:pt>
                <c:pt idx="64">
                  <c:v>51659.529348242984</c:v>
                </c:pt>
                <c:pt idx="65">
                  <c:v>42686.431153704936</c:v>
                </c:pt>
                <c:pt idx="66">
                  <c:v>40688.096120494745</c:v>
                </c:pt>
                <c:pt idx="67">
                  <c:v>31684.140770003651</c:v>
                </c:pt>
                <c:pt idx="68">
                  <c:v>22654.861795089302</c:v>
                </c:pt>
                <c:pt idx="69">
                  <c:v>20600.187973058008</c:v>
                </c:pt>
                <c:pt idx="70">
                  <c:v>11539.73538090225</c:v>
                </c:pt>
                <c:pt idx="71">
                  <c:v>2453.8002658310543</c:v>
                </c:pt>
                <c:pt idx="72">
                  <c:v>342.31095824872091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B-48B7-AB33-BD8FE54B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737615"/>
        <c:axId val="1084739055"/>
      </c:lineChart>
      <c:catAx>
        <c:axId val="1084737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9055"/>
        <c:crosses val="autoZero"/>
        <c:auto val="0"/>
        <c:lblAlgn val="ctr"/>
        <c:lblOffset val="100"/>
        <c:noMultiLvlLbl val="0"/>
      </c:catAx>
      <c:valAx>
        <c:axId val="10847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Interest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Outputs!$C$3</c:f>
              <c:strCache>
                <c:ptCount val="1"/>
                <c:pt idx="0">
                  <c:v>Mortgage-Only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Mortagage!$I$5:$I$364</c:f>
              <c:numCache>
                <c:formatCode>[$$-409]#,##0</c:formatCode>
                <c:ptCount val="360"/>
                <c:pt idx="0">
                  <c:v>1206.2025000000001</c:v>
                </c:pt>
                <c:pt idx="1">
                  <c:v>2409.8394709101658</c:v>
                </c:pt>
                <c:pt idx="2">
                  <c:v>3610.9036971799324</c:v>
                </c:pt>
                <c:pt idx="3">
                  <c:v>4809.3879429649978</c:v>
                </c:pt>
                <c:pt idx="4">
                  <c:v>6005.2849520702493</c:v>
                </c:pt>
                <c:pt idx="5">
                  <c:v>7198.5874478925252</c:v>
                </c:pt>
                <c:pt idx="6">
                  <c:v>8389.2881333632176</c:v>
                </c:pt>
                <c:pt idx="7">
                  <c:v>9577.3796908907116</c:v>
                </c:pt>
                <c:pt idx="8">
                  <c:v>10762.854782302667</c:v>
                </c:pt>
                <c:pt idx="9">
                  <c:v>11945.706048788135</c:v>
                </c:pt>
                <c:pt idx="10">
                  <c:v>13125.926110839509</c:v>
                </c:pt>
                <c:pt idx="11">
                  <c:v>14303.507568194318</c:v>
                </c:pt>
                <c:pt idx="12">
                  <c:v>15478.442999776853</c:v>
                </c:pt>
                <c:pt idx="13">
                  <c:v>16650.72496363963</c:v>
                </c:pt>
                <c:pt idx="14">
                  <c:v>17820.345996904685</c:v>
                </c:pt>
                <c:pt idx="15">
                  <c:v>18987.298615704716</c:v>
                </c:pt>
                <c:pt idx="16">
                  <c:v>20151.575315124035</c:v>
                </c:pt>
                <c:pt idx="17">
                  <c:v>21313.168569139387</c:v>
                </c:pt>
                <c:pt idx="18">
                  <c:v>22472.070830560573</c:v>
                </c:pt>
                <c:pt idx="19">
                  <c:v>23628.274530970921</c:v>
                </c:pt>
                <c:pt idx="20">
                  <c:v>24781.77208066759</c:v>
                </c:pt>
                <c:pt idx="21">
                  <c:v>25932.555868601696</c:v>
                </c:pt>
                <c:pt idx="22">
                  <c:v>27080.618262318283</c:v>
                </c:pt>
                <c:pt idx="23">
                  <c:v>28225.951607896113</c:v>
                </c:pt>
                <c:pt idx="24">
                  <c:v>29368.548229887296</c:v>
                </c:pt>
                <c:pt idx="25">
                  <c:v>30508.400431256745</c:v>
                </c:pt>
                <c:pt idx="26">
                  <c:v>31645.500493321462</c:v>
                </c:pt>
                <c:pt idx="27">
                  <c:v>32779.840675689651</c:v>
                </c:pt>
                <c:pt idx="28">
                  <c:v>33911.413216199668</c:v>
                </c:pt>
                <c:pt idx="29">
                  <c:v>35040.210330858783</c:v>
                </c:pt>
                <c:pt idx="30">
                  <c:v>36166.224213781796</c:v>
                </c:pt>
                <c:pt idx="31">
                  <c:v>37289.447037129445</c:v>
                </c:pt>
                <c:pt idx="32">
                  <c:v>38409.870951046672</c:v>
                </c:pt>
                <c:pt idx="33">
                  <c:v>39527.488083600707</c:v>
                </c:pt>
                <c:pt idx="34">
                  <c:v>40642.290540718968</c:v>
                </c:pt>
                <c:pt idx="35">
                  <c:v>41754.270406126787</c:v>
                </c:pt>
                <c:pt idx="36">
                  <c:v>42863.419741284983</c:v>
                </c:pt>
                <c:pt idx="37">
                  <c:v>43969.730585327226</c:v>
                </c:pt>
                <c:pt idx="38">
                  <c:v>45073.194954997256</c:v>
                </c:pt>
                <c:pt idx="39">
                  <c:v>46173.804844585895</c:v>
                </c:pt>
                <c:pt idx="40">
                  <c:v>47271.552225867919</c:v>
                </c:pt>
                <c:pt idx="41">
                  <c:v>48366.429048038714</c:v>
                </c:pt>
                <c:pt idx="42">
                  <c:v>49458.42723765078</c:v>
                </c:pt>
                <c:pt idx="43">
                  <c:v>50547.538698550045</c:v>
                </c:pt>
                <c:pt idx="44">
                  <c:v>51633.755311812005</c:v>
                </c:pt>
                <c:pt idx="45">
                  <c:v>52717.068935677678</c:v>
                </c:pt>
                <c:pt idx="46">
                  <c:v>53797.471405489392</c:v>
                </c:pt>
                <c:pt idx="47">
                  <c:v>54874.954533626369</c:v>
                </c:pt>
                <c:pt idx="48">
                  <c:v>55949.510109440147</c:v>
                </c:pt>
                <c:pt idx="49">
                  <c:v>57021.129899189815</c:v>
                </c:pt>
                <c:pt idx="50">
                  <c:v>58089.805645977067</c:v>
                </c:pt>
                <c:pt idx="51">
                  <c:v>59155.529069681077</c:v>
                </c:pt>
                <c:pt idx="52">
                  <c:v>60218.291866893167</c:v>
                </c:pt>
                <c:pt idx="53">
                  <c:v>61278.085710851337</c:v>
                </c:pt>
                <c:pt idx="54">
                  <c:v>62334.902251374551</c:v>
                </c:pt>
                <c:pt idx="55">
                  <c:v>63388.733114796902</c:v>
                </c:pt>
                <c:pt idx="56">
                  <c:v>64439.569903901545</c:v>
                </c:pt>
                <c:pt idx="57">
                  <c:v>65487.404197854463</c:v>
                </c:pt>
                <c:pt idx="58">
                  <c:v>66532.227552138036</c:v>
                </c:pt>
                <c:pt idx="59">
                  <c:v>67574.031498484444</c:v>
                </c:pt>
                <c:pt idx="60">
                  <c:v>68612.807544808878</c:v>
                </c:pt>
                <c:pt idx="61">
                  <c:v>69648.547175142507</c:v>
                </c:pt>
                <c:pt idx="62">
                  <c:v>70681.241849565369</c:v>
                </c:pt>
                <c:pt idx="63">
                  <c:v>71710.883004138959</c:v>
                </c:pt>
                <c:pt idx="64">
                  <c:v>72737.462050838702</c:v>
                </c:pt>
                <c:pt idx="65">
                  <c:v>73760.970377486199</c:v>
                </c:pt>
                <c:pt idx="66">
                  <c:v>74781.399347681319</c:v>
                </c:pt>
                <c:pt idx="67">
                  <c:v>75798.740300734018</c:v>
                </c:pt>
                <c:pt idx="68">
                  <c:v>76812.984551596106</c:v>
                </c:pt>
                <c:pt idx="69">
                  <c:v>77824.123390792651</c:v>
                </c:pt>
                <c:pt idx="70">
                  <c:v>78832.14808435335</c:v>
                </c:pt>
                <c:pt idx="71">
                  <c:v>79837.049873743614</c:v>
                </c:pt>
                <c:pt idx="72">
                  <c:v>80838.819975795443</c:v>
                </c:pt>
                <c:pt idx="73">
                  <c:v>81837.449582638219</c:v>
                </c:pt>
                <c:pt idx="74">
                  <c:v>82832.929861629149</c:v>
                </c:pt>
                <c:pt idx="75">
                  <c:v>83825.25195528366</c:v>
                </c:pt>
                <c:pt idx="76">
                  <c:v>84814.40698120548</c:v>
                </c:pt>
                <c:pt idx="77">
                  <c:v>85800.386032016628</c:v>
                </c:pt>
                <c:pt idx="78">
                  <c:v>86783.180175287096</c:v>
                </c:pt>
                <c:pt idx="79">
                  <c:v>87762.780453464424</c:v>
                </c:pt>
                <c:pt idx="80">
                  <c:v>88739.177883803044</c:v>
                </c:pt>
                <c:pt idx="81">
                  <c:v>89712.363458293403</c:v>
                </c:pt>
                <c:pt idx="82">
                  <c:v>90682.328143590945</c:v>
                </c:pt>
                <c:pt idx="83">
                  <c:v>91649.062880944795</c:v>
                </c:pt>
                <c:pt idx="84">
                  <c:v>92612.558586126368</c:v>
                </c:pt>
                <c:pt idx="85">
                  <c:v>93572.806149357682</c:v>
                </c:pt>
                <c:pt idx="86">
                  <c:v>94529.796435239492</c:v>
                </c:pt>
                <c:pt idx="87">
                  <c:v>95483.520282679267</c:v>
                </c:pt>
                <c:pt idx="88">
                  <c:v>96433.968504818884</c:v>
                </c:pt>
                <c:pt idx="89">
                  <c:v>97381.131888962176</c:v>
                </c:pt>
                <c:pt idx="90">
                  <c:v>98325.0011965023</c:v>
                </c:pt>
                <c:pt idx="91">
                  <c:v>99265.567162848791</c:v>
                </c:pt>
                <c:pt idx="92">
                  <c:v>100202.82049735455</c:v>
                </c:pt>
                <c:pt idx="93">
                  <c:v>101136.75188324251</c:v>
                </c:pt>
                <c:pt idx="94">
                  <c:v>102067.35197753221</c:v>
                </c:pt>
                <c:pt idx="95">
                  <c:v>102994.611410966</c:v>
                </c:pt>
                <c:pt idx="96">
                  <c:v>103918.52078793524</c:v>
                </c:pt>
                <c:pt idx="97">
                  <c:v>104839.07068640612</c:v>
                </c:pt>
                <c:pt idx="98">
                  <c:v>105756.25165784538</c:v>
                </c:pt>
                <c:pt idx="99">
                  <c:v>106670.05422714572</c:v>
                </c:pt>
                <c:pt idx="100">
                  <c:v>107580.46889255114</c:v>
                </c:pt>
                <c:pt idx="101">
                  <c:v>108487.48612558193</c:v>
                </c:pt>
                <c:pt idx="102">
                  <c:v>109391.09637095952</c:v>
                </c:pt>
                <c:pt idx="103">
                  <c:v>110291.29004653117</c:v>
                </c:pt>
                <c:pt idx="104">
                  <c:v>111188.05754319427</c:v>
                </c:pt>
                <c:pt idx="105">
                  <c:v>112081.38922482065</c:v>
                </c:pt>
                <c:pt idx="106">
                  <c:v>112971.27542818052</c:v>
                </c:pt>
                <c:pt idx="107">
                  <c:v>113857.70646286626</c:v>
                </c:pt>
                <c:pt idx="108">
                  <c:v>114740.67261121597</c:v>
                </c:pt>
                <c:pt idx="109">
                  <c:v>115620.16412823682</c:v>
                </c:pt>
                <c:pt idx="110">
                  <c:v>116496.17124152821</c:v>
                </c:pt>
                <c:pt idx="111">
                  <c:v>117368.68415120465</c:v>
                </c:pt>
                <c:pt idx="112">
                  <c:v>118237.69302981847</c:v>
                </c:pt>
                <c:pt idx="113">
                  <c:v>119103.18802228231</c:v>
                </c:pt>
                <c:pt idx="114">
                  <c:v>119965.15924579136</c:v>
                </c:pt>
                <c:pt idx="115">
                  <c:v>120823.59678974545</c:v>
                </c:pt>
                <c:pt idx="116">
                  <c:v>121678.49071567084</c:v>
                </c:pt>
                <c:pt idx="117">
                  <c:v>122529.8310571418</c:v>
                </c:pt>
                <c:pt idx="118">
                  <c:v>123377.60781970205</c:v>
                </c:pt>
                <c:pt idx="119">
                  <c:v>124221.81098078593</c:v>
                </c:pt>
                <c:pt idx="120">
                  <c:v>125062.43048963927</c:v>
                </c:pt>
                <c:pt idx="121">
                  <c:v>125899.45626724018</c:v>
                </c:pt>
                <c:pt idx="122">
                  <c:v>126732.87820621951</c:v>
                </c:pt>
                <c:pt idx="123">
                  <c:v>127562.68617078113</c:v>
                </c:pt>
                <c:pt idx="124">
                  <c:v>128388.869996622</c:v>
                </c:pt>
                <c:pt idx="125">
                  <c:v>129211.41949085196</c:v>
                </c:pt>
                <c:pt idx="126">
                  <c:v>130030.32443191335</c:v>
                </c:pt>
                <c:pt idx="127">
                  <c:v>130845.5745695004</c:v>
                </c:pt>
                <c:pt idx="128">
                  <c:v>131657.15962447831</c:v>
                </c:pt>
                <c:pt idx="129">
                  <c:v>132465.06928880227</c:v>
                </c:pt>
                <c:pt idx="130">
                  <c:v>133269.29322543606</c:v>
                </c:pt>
                <c:pt idx="131">
                  <c:v>134069.82106827057</c:v>
                </c:pt>
                <c:pt idx="132">
                  <c:v>134866.64242204194</c:v>
                </c:pt>
                <c:pt idx="133">
                  <c:v>135659.74686224971</c:v>
                </c:pt>
                <c:pt idx="134">
                  <c:v>136449.12393507449</c:v>
                </c:pt>
                <c:pt idx="135">
                  <c:v>137234.7631572955</c:v>
                </c:pt>
                <c:pt idx="136">
                  <c:v>138016.65401620793</c:v>
                </c:pt>
                <c:pt idx="137">
                  <c:v>138794.78596953995</c:v>
                </c:pt>
                <c:pt idx="138">
                  <c:v>139569.14844536965</c:v>
                </c:pt>
                <c:pt idx="139">
                  <c:v>140339.73084204152</c:v>
                </c:pt>
                <c:pt idx="140">
                  <c:v>141106.52252808295</c:v>
                </c:pt>
                <c:pt idx="141">
                  <c:v>141869.51284212028</c:v>
                </c:pt>
                <c:pt idx="142">
                  <c:v>142628.69109279476</c:v>
                </c:pt>
                <c:pt idx="143">
                  <c:v>143384.04655867818</c:v>
                </c:pt>
                <c:pt idx="144">
                  <c:v>144135.56848818832</c:v>
                </c:pt>
                <c:pt idx="145">
                  <c:v>144883.24609950412</c:v>
                </c:pt>
                <c:pt idx="146">
                  <c:v>145627.06858048067</c:v>
                </c:pt>
                <c:pt idx="147">
                  <c:v>146367.02508856388</c:v>
                </c:pt>
                <c:pt idx="148">
                  <c:v>147103.10475070498</c:v>
                </c:pt>
                <c:pt idx="149">
                  <c:v>147835.29666327478</c:v>
                </c:pt>
                <c:pt idx="150">
                  <c:v>148563.58989197761</c:v>
                </c:pt>
                <c:pt idx="151">
                  <c:v>149287.97347176506</c:v>
                </c:pt>
                <c:pt idx="152">
                  <c:v>150008.43640674959</c:v>
                </c:pt>
                <c:pt idx="153">
                  <c:v>150724.96767011768</c:v>
                </c:pt>
                <c:pt idx="154">
                  <c:v>151437.55620404289</c:v>
                </c:pt>
                <c:pt idx="155">
                  <c:v>152146.19091959868</c:v>
                </c:pt>
                <c:pt idx="156">
                  <c:v>152850.86069667089</c:v>
                </c:pt>
                <c:pt idx="157">
                  <c:v>153551.55438387004</c:v>
                </c:pt>
                <c:pt idx="158">
                  <c:v>154248.26079844334</c:v>
                </c:pt>
                <c:pt idx="159">
                  <c:v>154940.96872618655</c:v>
                </c:pt>
                <c:pt idx="160">
                  <c:v>155629.66692135544</c:v>
                </c:pt>
                <c:pt idx="161">
                  <c:v>156314.34410657719</c:v>
                </c:pt>
                <c:pt idx="162">
                  <c:v>156994.98897276129</c:v>
                </c:pt>
                <c:pt idx="163">
                  <c:v>157671.59017901044</c:v>
                </c:pt>
                <c:pt idx="164">
                  <c:v>158344.13635253109</c:v>
                </c:pt>
                <c:pt idx="165">
                  <c:v>159012.61608854367</c:v>
                </c:pt>
                <c:pt idx="166">
                  <c:v>159677.01795019271</c:v>
                </c:pt>
                <c:pt idx="167">
                  <c:v>160337.33046845655</c:v>
                </c:pt>
                <c:pt idx="168">
                  <c:v>160993.54214205692</c:v>
                </c:pt>
                <c:pt idx="169">
                  <c:v>161645.64143736821</c:v>
                </c:pt>
                <c:pt idx="170">
                  <c:v>162293.61678832647</c:v>
                </c:pt>
                <c:pt idx="171">
                  <c:v>162937.45659633822</c:v>
                </c:pt>
                <c:pt idx="172">
                  <c:v>163577.14923018892</c:v>
                </c:pt>
                <c:pt idx="173">
                  <c:v>164212.68302595124</c:v>
                </c:pt>
                <c:pt idx="174">
                  <c:v>164844.04628689305</c:v>
                </c:pt>
                <c:pt idx="175">
                  <c:v>165471.22728338517</c:v>
                </c:pt>
                <c:pt idx="176">
                  <c:v>166094.21425280886</c:v>
                </c:pt>
                <c:pt idx="177">
                  <c:v>166712.99539946296</c:v>
                </c:pt>
                <c:pt idx="178">
                  <c:v>167327.55889447095</c:v>
                </c:pt>
                <c:pt idx="179">
                  <c:v>167937.89287568754</c:v>
                </c:pt>
                <c:pt idx="180">
                  <c:v>168543.98544760523</c:v>
                </c:pt>
                <c:pt idx="181">
                  <c:v>169145.82468126036</c:v>
                </c:pt>
                <c:pt idx="182">
                  <c:v>169743.39861413906</c:v>
                </c:pt>
                <c:pt idx="183">
                  <c:v>170336.69525008291</c:v>
                </c:pt>
                <c:pt idx="184">
                  <c:v>170925.70255919424</c:v>
                </c:pt>
                <c:pt idx="185">
                  <c:v>171510.40847774138</c:v>
                </c:pt>
                <c:pt idx="186">
                  <c:v>172090.80090806333</c:v>
                </c:pt>
                <c:pt idx="187">
                  <c:v>172666.8677184745</c:v>
                </c:pt>
                <c:pt idx="188">
                  <c:v>173238.59674316886</c:v>
                </c:pt>
                <c:pt idx="189">
                  <c:v>173805.97578212409</c:v>
                </c:pt>
                <c:pt idx="190">
                  <c:v>174368.9926010053</c:v>
                </c:pt>
                <c:pt idx="191">
                  <c:v>174927.63493106852</c:v>
                </c:pt>
                <c:pt idx="192">
                  <c:v>175481.89046906395</c:v>
                </c:pt>
                <c:pt idx="193">
                  <c:v>176031.74687713891</c:v>
                </c:pt>
                <c:pt idx="194">
                  <c:v>176577.1917827405</c:v>
                </c:pt>
                <c:pt idx="195">
                  <c:v>177118.21277851801</c:v>
                </c:pt>
                <c:pt idx="196">
                  <c:v>177654.79742222506</c:v>
                </c:pt>
                <c:pt idx="197">
                  <c:v>178186.93323662147</c:v>
                </c:pt>
                <c:pt idx="198">
                  <c:v>178714.60770937477</c:v>
                </c:pt>
                <c:pt idx="199">
                  <c:v>179237.80829296162</c:v>
                </c:pt>
                <c:pt idx="200">
                  <c:v>179756.52240456871</c:v>
                </c:pt>
                <c:pt idx="201">
                  <c:v>180270.7374259936</c:v>
                </c:pt>
                <c:pt idx="202">
                  <c:v>180780.44070354517</c:v>
                </c:pt>
                <c:pt idx="203">
                  <c:v>181285.61954794379</c:v>
                </c:pt>
                <c:pt idx="204">
                  <c:v>181786.26123422117</c:v>
                </c:pt>
                <c:pt idx="205">
                  <c:v>182282.35300162013</c:v>
                </c:pt>
                <c:pt idx="206">
                  <c:v>182773.88205349381</c:v>
                </c:pt>
                <c:pt idx="207">
                  <c:v>183260.83555720482</c:v>
                </c:pt>
                <c:pt idx="208">
                  <c:v>183743.20064402392</c:v>
                </c:pt>
                <c:pt idx="209">
                  <c:v>184220.96440902862</c:v>
                </c:pt>
                <c:pt idx="210">
                  <c:v>184694.1139110013</c:v>
                </c:pt>
                <c:pt idx="211">
                  <c:v>185162.63617232721</c:v>
                </c:pt>
                <c:pt idx="212">
                  <c:v>185626.518178892</c:v>
                </c:pt>
                <c:pt idx="213">
                  <c:v>186085.74687997918</c:v>
                </c:pt>
                <c:pt idx="214">
                  <c:v>186540.30918816707</c:v>
                </c:pt>
                <c:pt idx="215">
                  <c:v>186990.19197922567</c:v>
                </c:pt>
                <c:pt idx="216">
                  <c:v>187435.38209201302</c:v>
                </c:pt>
                <c:pt idx="217">
                  <c:v>187875.86632837151</c:v>
                </c:pt>
                <c:pt idx="218">
                  <c:v>188311.63145302367</c:v>
                </c:pt>
                <c:pt idx="219">
                  <c:v>188742.66419346782</c:v>
                </c:pt>
                <c:pt idx="220">
                  <c:v>189168.95123987339</c:v>
                </c:pt>
                <c:pt idx="221">
                  <c:v>189590.4792449759</c:v>
                </c:pt>
                <c:pt idx="222">
                  <c:v>190007.23482397167</c:v>
                </c:pt>
                <c:pt idx="223">
                  <c:v>190419.20455441228</c:v>
                </c:pt>
                <c:pt idx="224">
                  <c:v>190826.37497609868</c:v>
                </c:pt>
                <c:pt idx="225">
                  <c:v>191228.73259097498</c:v>
                </c:pt>
                <c:pt idx="226">
                  <c:v>191626.26386302203</c:v>
                </c:pt>
                <c:pt idx="227">
                  <c:v>192018.95521815063</c:v>
                </c:pt>
                <c:pt idx="228">
                  <c:v>192406.79304409446</c:v>
                </c:pt>
                <c:pt idx="229">
                  <c:v>192789.76369030267</c:v>
                </c:pt>
                <c:pt idx="230">
                  <c:v>193167.85346783226</c:v>
                </c:pt>
                <c:pt idx="231">
                  <c:v>193541.04864924005</c:v>
                </c:pt>
                <c:pt idx="232">
                  <c:v>193909.33546847448</c:v>
                </c:pt>
                <c:pt idx="233">
                  <c:v>194272.70012076691</c:v>
                </c:pt>
                <c:pt idx="234">
                  <c:v>194631.12876252283</c:v>
                </c:pt>
                <c:pt idx="235">
                  <c:v>194984.60751121261</c:v>
                </c:pt>
                <c:pt idx="236">
                  <c:v>195333.12244526201</c:v>
                </c:pt>
                <c:pt idx="237">
                  <c:v>195676.65960394233</c:v>
                </c:pt>
                <c:pt idx="238">
                  <c:v>196015.20498726034</c:v>
                </c:pt>
                <c:pt idx="239">
                  <c:v>196348.74455584786</c:v>
                </c:pt>
                <c:pt idx="240">
                  <c:v>196677.26423085094</c:v>
                </c:pt>
                <c:pt idx="241">
                  <c:v>197000.74989381889</c:v>
                </c:pt>
                <c:pt idx="242">
                  <c:v>197319.18738659285</c:v>
                </c:pt>
                <c:pt idx="243">
                  <c:v>197632.56251119415</c:v>
                </c:pt>
                <c:pt idx="244">
                  <c:v>197940.86102971231</c:v>
                </c:pt>
                <c:pt idx="245">
                  <c:v>198244.06866419272</c:v>
                </c:pt>
                <c:pt idx="246">
                  <c:v>198542.17109652402</c:v>
                </c:pt>
                <c:pt idx="247">
                  <c:v>198835.15396832518</c:v>
                </c:pt>
                <c:pt idx="248">
                  <c:v>199123.00288083218</c:v>
                </c:pt>
                <c:pt idx="249">
                  <c:v>199405.70339478453</c:v>
                </c:pt>
                <c:pt idx="250">
                  <c:v>199683.24103031127</c:v>
                </c:pt>
                <c:pt idx="251">
                  <c:v>199955.60126681684</c:v>
                </c:pt>
                <c:pt idx="252">
                  <c:v>200222.7695428665</c:v>
                </c:pt>
                <c:pt idx="253">
                  <c:v>200484.73125607148</c:v>
                </c:pt>
                <c:pt idx="254">
                  <c:v>200741.47176297376</c:v>
                </c:pt>
                <c:pt idx="255">
                  <c:v>200992.97637893062</c:v>
                </c:pt>
                <c:pt idx="256">
                  <c:v>201239.23037799879</c:v>
                </c:pt>
                <c:pt idx="257">
                  <c:v>201480.21899281823</c:v>
                </c:pt>
                <c:pt idx="258">
                  <c:v>201715.92741449579</c:v>
                </c:pt>
                <c:pt idx="259">
                  <c:v>201946.34079248822</c:v>
                </c:pt>
                <c:pt idx="260">
                  <c:v>202171.44423448516</c:v>
                </c:pt>
                <c:pt idx="261">
                  <c:v>202391.22280629163</c:v>
                </c:pt>
                <c:pt idx="262">
                  <c:v>202605.66153171024</c:v>
                </c:pt>
                <c:pt idx="263">
                  <c:v>202814.74539242301</c:v>
                </c:pt>
                <c:pt idx="264">
                  <c:v>203018.45932787293</c:v>
                </c:pt>
                <c:pt idx="265">
                  <c:v>203216.78823514521</c:v>
                </c:pt>
                <c:pt idx="266">
                  <c:v>203409.71696884814</c:v>
                </c:pt>
                <c:pt idx="267">
                  <c:v>203597.2303409935</c:v>
                </c:pt>
                <c:pt idx="268">
                  <c:v>203779.31312087693</c:v>
                </c:pt>
                <c:pt idx="269">
                  <c:v>203955.95003495773</c:v>
                </c:pt>
                <c:pt idx="270">
                  <c:v>204127.12576673829</c:v>
                </c:pt>
                <c:pt idx="271">
                  <c:v>204292.8249566434</c:v>
                </c:pt>
                <c:pt idx="272">
                  <c:v>204453.03220189901</c:v>
                </c:pt>
                <c:pt idx="273">
                  <c:v>204607.73205641084</c:v>
                </c:pt>
                <c:pt idx="274">
                  <c:v>204756.90903064239</c:v>
                </c:pt>
                <c:pt idx="275">
                  <c:v>204900.54759149288</c:v>
                </c:pt>
                <c:pt idx="276">
                  <c:v>205038.63216217468</c:v>
                </c:pt>
                <c:pt idx="277">
                  <c:v>205171.14712209042</c:v>
                </c:pt>
                <c:pt idx="278">
                  <c:v>205298.07680670987</c:v>
                </c:pt>
                <c:pt idx="279">
                  <c:v>205419.40550744621</c:v>
                </c:pt>
                <c:pt idx="280">
                  <c:v>205535.11747153228</c:v>
                </c:pt>
                <c:pt idx="281">
                  <c:v>205645.19690189627</c:v>
                </c:pt>
                <c:pt idx="282">
                  <c:v>205749.62795703707</c:v>
                </c:pt>
                <c:pt idx="283">
                  <c:v>205848.39475089937</c:v>
                </c:pt>
                <c:pt idx="284">
                  <c:v>205941.48135274832</c:v>
                </c:pt>
                <c:pt idx="285">
                  <c:v>206028.8717870439</c:v>
                </c:pt>
                <c:pt idx="286">
                  <c:v>206110.55003331485</c:v>
                </c:pt>
                <c:pt idx="287">
                  <c:v>206186.50002603236</c:v>
                </c:pt>
                <c:pt idx="288">
                  <c:v>206256.70565448329</c:v>
                </c:pt>
                <c:pt idx="289">
                  <c:v>206321.15076264314</c:v>
                </c:pt>
                <c:pt idx="290">
                  <c:v>206379.81914904862</c:v>
                </c:pt>
                <c:pt idx="291">
                  <c:v>206432.69456666979</c:v>
                </c:pt>
                <c:pt idx="292">
                  <c:v>206479.76072278191</c:v>
                </c:pt>
                <c:pt idx="293">
                  <c:v>206521.00127883704</c:v>
                </c:pt>
                <c:pt idx="294">
                  <c:v>206556.39985033497</c:v>
                </c:pt>
                <c:pt idx="295">
                  <c:v>206585.94000669417</c:v>
                </c:pt>
                <c:pt idx="296">
                  <c:v>206609.60527112204</c:v>
                </c:pt>
                <c:pt idx="297">
                  <c:v>206627.37912048501</c:v>
                </c:pt>
                <c:pt idx="298">
                  <c:v>206639.24498517826</c:v>
                </c:pt>
                <c:pt idx="299">
                  <c:v>206645.18624899487</c:v>
                </c:pt>
                <c:pt idx="300">
                  <c:v>206645.18624899487</c:v>
                </c:pt>
                <c:pt idx="301">
                  <c:v>206645.18624899487</c:v>
                </c:pt>
                <c:pt idx="302">
                  <c:v>206645.18624899487</c:v>
                </c:pt>
                <c:pt idx="303">
                  <c:v>206645.18624899487</c:v>
                </c:pt>
                <c:pt idx="304">
                  <c:v>206645.18624899487</c:v>
                </c:pt>
                <c:pt idx="305">
                  <c:v>206645.18624899487</c:v>
                </c:pt>
                <c:pt idx="306">
                  <c:v>206645.18624899487</c:v>
                </c:pt>
                <c:pt idx="307">
                  <c:v>206645.18624899487</c:v>
                </c:pt>
                <c:pt idx="308">
                  <c:v>206645.18624899487</c:v>
                </c:pt>
                <c:pt idx="309">
                  <c:v>206645.18624899487</c:v>
                </c:pt>
                <c:pt idx="310">
                  <c:v>206645.18624899487</c:v>
                </c:pt>
                <c:pt idx="311">
                  <c:v>206645.18624899487</c:v>
                </c:pt>
                <c:pt idx="312">
                  <c:v>206645.18624899487</c:v>
                </c:pt>
                <c:pt idx="313">
                  <c:v>206645.18624899487</c:v>
                </c:pt>
                <c:pt idx="314">
                  <c:v>206645.18624899487</c:v>
                </c:pt>
                <c:pt idx="315">
                  <c:v>206645.18624899487</c:v>
                </c:pt>
                <c:pt idx="316">
                  <c:v>206645.18624899487</c:v>
                </c:pt>
                <c:pt idx="317">
                  <c:v>206645.18624899487</c:v>
                </c:pt>
                <c:pt idx="318">
                  <c:v>206645.18624899487</c:v>
                </c:pt>
                <c:pt idx="319">
                  <c:v>206645.18624899487</c:v>
                </c:pt>
                <c:pt idx="320">
                  <c:v>206645.18624899487</c:v>
                </c:pt>
                <c:pt idx="321">
                  <c:v>206645.18624899487</c:v>
                </c:pt>
                <c:pt idx="322">
                  <c:v>206645.18624899487</c:v>
                </c:pt>
                <c:pt idx="323">
                  <c:v>206645.18624899487</c:v>
                </c:pt>
                <c:pt idx="324">
                  <c:v>206645.18624899487</c:v>
                </c:pt>
                <c:pt idx="325">
                  <c:v>206645.18624899487</c:v>
                </c:pt>
                <c:pt idx="326">
                  <c:v>206645.18624899487</c:v>
                </c:pt>
                <c:pt idx="327">
                  <c:v>206645.18624899487</c:v>
                </c:pt>
                <c:pt idx="328">
                  <c:v>206645.18624899487</c:v>
                </c:pt>
                <c:pt idx="329">
                  <c:v>206645.18624899487</c:v>
                </c:pt>
                <c:pt idx="330">
                  <c:v>206645.18624899487</c:v>
                </c:pt>
                <c:pt idx="331">
                  <c:v>206645.18624899487</c:v>
                </c:pt>
                <c:pt idx="332">
                  <c:v>206645.18624899487</c:v>
                </c:pt>
                <c:pt idx="333">
                  <c:v>206645.18624899487</c:v>
                </c:pt>
                <c:pt idx="334">
                  <c:v>206645.18624899487</c:v>
                </c:pt>
                <c:pt idx="335">
                  <c:v>206645.18624899487</c:v>
                </c:pt>
                <c:pt idx="336">
                  <c:v>206645.18624899487</c:v>
                </c:pt>
                <c:pt idx="337">
                  <c:v>206645.18624899487</c:v>
                </c:pt>
                <c:pt idx="338">
                  <c:v>206645.18624899487</c:v>
                </c:pt>
                <c:pt idx="339">
                  <c:v>206645.18624899487</c:v>
                </c:pt>
                <c:pt idx="340">
                  <c:v>206645.18624899487</c:v>
                </c:pt>
                <c:pt idx="341">
                  <c:v>206645.18624899487</c:v>
                </c:pt>
                <c:pt idx="342">
                  <c:v>206645.18624899487</c:v>
                </c:pt>
                <c:pt idx="343">
                  <c:v>206645.18624899487</c:v>
                </c:pt>
                <c:pt idx="344">
                  <c:v>206645.18624899487</c:v>
                </c:pt>
                <c:pt idx="345">
                  <c:v>206645.18624899487</c:v>
                </c:pt>
                <c:pt idx="346">
                  <c:v>206645.18624899487</c:v>
                </c:pt>
                <c:pt idx="347">
                  <c:v>206645.18624899487</c:v>
                </c:pt>
                <c:pt idx="348">
                  <c:v>206645.18624899487</c:v>
                </c:pt>
                <c:pt idx="349">
                  <c:v>206645.18624899487</c:v>
                </c:pt>
                <c:pt idx="350">
                  <c:v>206645.18624899487</c:v>
                </c:pt>
                <c:pt idx="351">
                  <c:v>206645.18624899487</c:v>
                </c:pt>
                <c:pt idx="352">
                  <c:v>206645.18624899487</c:v>
                </c:pt>
                <c:pt idx="353">
                  <c:v>206645.18624899487</c:v>
                </c:pt>
                <c:pt idx="354">
                  <c:v>206645.18624899487</c:v>
                </c:pt>
                <c:pt idx="355">
                  <c:v>206645.18624899487</c:v>
                </c:pt>
                <c:pt idx="356">
                  <c:v>206645.18624899487</c:v>
                </c:pt>
                <c:pt idx="357">
                  <c:v>206645.18624899487</c:v>
                </c:pt>
                <c:pt idx="358">
                  <c:v>206645.18624899487</c:v>
                </c:pt>
                <c:pt idx="359">
                  <c:v>206645.18624899487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C-477A-848C-27EBD7FE8DA8}"/>
            </c:ext>
          </c:extLst>
        </c:ser>
        <c:ser>
          <c:idx val="1"/>
          <c:order val="1"/>
          <c:tx>
            <c:strRef>
              <c:f>Outputs!$D$3</c:f>
              <c:strCache>
                <c:ptCount val="1"/>
                <c:pt idx="0">
                  <c:v>Mortgage + HELOC Strategy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'Mortagage + HELOC'!$AC$5:$AC$364</c:f>
              <c:numCache>
                <c:formatCode>[$$-409]#,##0</c:formatCode>
                <c:ptCount val="360"/>
                <c:pt idx="0">
                  <c:v>1206.2025000000001</c:v>
                </c:pt>
                <c:pt idx="1">
                  <c:v>2408.9019709101658</c:v>
                </c:pt>
                <c:pt idx="2">
                  <c:v>3608.1764510861822</c:v>
                </c:pt>
                <c:pt idx="3">
                  <c:v>4804.1048575462964</c:v>
                </c:pt>
                <c:pt idx="4">
                  <c:v>5996.7669933864054</c:v>
                </c:pt>
                <c:pt idx="5">
                  <c:v>7153.4310552530751</c:v>
                </c:pt>
                <c:pt idx="6">
                  <c:v>8306.652761968684</c:v>
                </c:pt>
                <c:pt idx="7">
                  <c:v>9456.5118225403421</c:v>
                </c:pt>
                <c:pt idx="8">
                  <c:v>10570.276340586468</c:v>
                </c:pt>
                <c:pt idx="9">
                  <c:v>11680.501942974872</c:v>
                </c:pt>
                <c:pt idx="10">
                  <c:v>12787.268247844682</c:v>
                </c:pt>
                <c:pt idx="11">
                  <c:v>13857.843269046101</c:v>
                </c:pt>
                <c:pt idx="12">
                  <c:v>14924.782544791711</c:v>
                </c:pt>
                <c:pt idx="13">
                  <c:v>15955.353105691804</c:v>
                </c:pt>
                <c:pt idx="14">
                  <c:v>16982.109500301347</c:v>
                </c:pt>
                <c:pt idx="15">
                  <c:v>18005.130263109859</c:v>
                </c:pt>
                <c:pt idx="16">
                  <c:v>18991.68231894885</c:v>
                </c:pt>
                <c:pt idx="17">
                  <c:v>19974.320111610639</c:v>
                </c:pt>
                <c:pt idx="18">
                  <c:v>20953.122071850939</c:v>
                </c:pt>
                <c:pt idx="19">
                  <c:v>21895.355021809126</c:v>
                </c:pt>
                <c:pt idx="20">
                  <c:v>22833.573303639972</c:v>
                </c:pt>
                <c:pt idx="21">
                  <c:v>23767.855247529289</c:v>
                </c:pt>
                <c:pt idx="22">
                  <c:v>24665.467576127328</c:v>
                </c:pt>
                <c:pt idx="23">
                  <c:v>25558.964533193797</c:v>
                </c:pt>
                <c:pt idx="24">
                  <c:v>26415.611851626883</c:v>
                </c:pt>
                <c:pt idx="25">
                  <c:v>27267.962779003905</c:v>
                </c:pt>
                <c:pt idx="26">
                  <c:v>28116.094545564873</c:v>
                </c:pt>
                <c:pt idx="27">
                  <c:v>28927.272768613657</c:v>
                </c:pt>
                <c:pt idx="28">
                  <c:v>29734.050581130494</c:v>
                </c:pt>
                <c:pt idx="29">
                  <c:v>30536.505099768296</c:v>
                </c:pt>
                <c:pt idx="30">
                  <c:v>31301.901829266604</c:v>
                </c:pt>
                <c:pt idx="31">
                  <c:v>32062.793791077074</c:v>
                </c:pt>
                <c:pt idx="32">
                  <c:v>32819.257991372819</c:v>
                </c:pt>
                <c:pt idx="33">
                  <c:v>33538.559825475561</c:v>
                </c:pt>
                <c:pt idx="34">
                  <c:v>34253.25220649437</c:v>
                </c:pt>
                <c:pt idx="35">
                  <c:v>34930.59953334841</c:v>
                </c:pt>
                <c:pt idx="36">
                  <c:v>35603.153716301342</c:v>
                </c:pt>
                <c:pt idx="37">
                  <c:v>36270.990644938684</c:v>
                </c:pt>
                <c:pt idx="38">
                  <c:v>36901.374592562664</c:v>
                </c:pt>
                <c:pt idx="39">
                  <c:v>37526.857344798525</c:v>
                </c:pt>
                <c:pt idx="40">
                  <c:v>38147.514667584583</c:v>
                </c:pt>
                <c:pt idx="41">
                  <c:v>38730.610711580004</c:v>
                </c:pt>
                <c:pt idx="42">
                  <c:v>39308.697140784003</c:v>
                </c:pt>
                <c:pt idx="43">
                  <c:v>39849.037100539026</c:v>
                </c:pt>
                <c:pt idx="44">
                  <c:v>40384.18124304543</c:v>
                </c:pt>
                <c:pt idx="45">
                  <c:v>40914.204195318962</c:v>
                </c:pt>
                <c:pt idx="46">
                  <c:v>41406.36896356575</c:v>
                </c:pt>
                <c:pt idx="47">
                  <c:v>41893.226061768524</c:v>
                </c:pt>
                <c:pt idx="48">
                  <c:v>42374.849979656545</c:v>
                </c:pt>
                <c:pt idx="49">
                  <c:v>42818.503587093044</c:v>
                </c:pt>
                <c:pt idx="50">
                  <c:v>43256.737262674142</c:v>
                </c:pt>
                <c:pt idx="51">
                  <c:v>43689.625361711456</c:v>
                </c:pt>
                <c:pt idx="52">
                  <c:v>44084.43062063244</c:v>
                </c:pt>
                <c:pt idx="53">
                  <c:v>44473.703285592201</c:v>
                </c:pt>
                <c:pt idx="54">
                  <c:v>44824.705080469255</c:v>
                </c:pt>
                <c:pt idx="55">
                  <c:v>45169.985232372754</c:v>
                </c:pt>
                <c:pt idx="56">
                  <c:v>45509.616939592583</c:v>
                </c:pt>
                <c:pt idx="57">
                  <c:v>45810.861775966892</c:v>
                </c:pt>
                <c:pt idx="58">
                  <c:v>46106.268819460922</c:v>
                </c:pt>
                <c:pt idx="59">
                  <c:v>46395.91112012948</c:v>
                </c:pt>
                <c:pt idx="60">
                  <c:v>46647.050104497015</c:v>
                </c:pt>
                <c:pt idx="61">
                  <c:v>46892.234704149058</c:v>
                </c:pt>
                <c:pt idx="62">
                  <c:v>47131.537823707433</c:v>
                </c:pt>
                <c:pt idx="63">
                  <c:v>47332.220745223181</c:v>
                </c:pt>
                <c:pt idx="64">
                  <c:v>47526.832256780974</c:v>
                </c:pt>
                <c:pt idx="65">
                  <c:v>47682.632620487399</c:v>
                </c:pt>
                <c:pt idx="66">
                  <c:v>47832.169597970817</c:v>
                </c:pt>
                <c:pt idx="67">
                  <c:v>47975.51491832405</c:v>
                </c:pt>
                <c:pt idx="68">
                  <c:v>48079.928682464481</c:v>
                </c:pt>
                <c:pt idx="69">
                  <c:v>48177.95849170546</c:v>
                </c:pt>
                <c:pt idx="70">
                  <c:v>48269.675915711428</c:v>
                </c:pt>
                <c:pt idx="71">
                  <c:v>48322.340896870504</c:v>
                </c:pt>
                <c:pt idx="72">
                  <c:v>48393.180895196427</c:v>
                </c:pt>
                <c:pt idx="73">
                  <c:v>48430.802193509793</c:v>
                </c:pt>
                <c:pt idx="74">
                  <c:v>48434.955651560507</c:v>
                </c:pt>
                <c:pt idx="75">
                  <c:v>48434.955651560507</c:v>
                </c:pt>
                <c:pt idx="76">
                  <c:v>48434.955651560507</c:v>
                </c:pt>
                <c:pt idx="77">
                  <c:v>48434.955651560507</c:v>
                </c:pt>
                <c:pt idx="78">
                  <c:v>48434.955651560507</c:v>
                </c:pt>
                <c:pt idx="79">
                  <c:v>48434.955651560507</c:v>
                </c:pt>
                <c:pt idx="80">
                  <c:v>48434.955651560507</c:v>
                </c:pt>
                <c:pt idx="81">
                  <c:v>48434.955651560507</c:v>
                </c:pt>
                <c:pt idx="82">
                  <c:v>48434.955651560507</c:v>
                </c:pt>
                <c:pt idx="83">
                  <c:v>48434.955651560507</c:v>
                </c:pt>
                <c:pt idx="84">
                  <c:v>48434.955651560507</c:v>
                </c:pt>
                <c:pt idx="85">
                  <c:v>48434.955651560507</c:v>
                </c:pt>
                <c:pt idx="86">
                  <c:v>48434.955651560507</c:v>
                </c:pt>
                <c:pt idx="87">
                  <c:v>48434.955651560507</c:v>
                </c:pt>
                <c:pt idx="88">
                  <c:v>48434.955651560507</c:v>
                </c:pt>
                <c:pt idx="89">
                  <c:v>48434.955651560507</c:v>
                </c:pt>
                <c:pt idx="90">
                  <c:v>48434.955651560507</c:v>
                </c:pt>
                <c:pt idx="91">
                  <c:v>48434.955651560507</c:v>
                </c:pt>
                <c:pt idx="92">
                  <c:v>48434.955651560507</c:v>
                </c:pt>
                <c:pt idx="93">
                  <c:v>48434.955651560507</c:v>
                </c:pt>
                <c:pt idx="94">
                  <c:v>48434.955651560507</c:v>
                </c:pt>
                <c:pt idx="95">
                  <c:v>48434.955651560507</c:v>
                </c:pt>
                <c:pt idx="96">
                  <c:v>48434.955651560507</c:v>
                </c:pt>
                <c:pt idx="97">
                  <c:v>48434.955651560507</c:v>
                </c:pt>
                <c:pt idx="98">
                  <c:v>48434.955651560507</c:v>
                </c:pt>
                <c:pt idx="99">
                  <c:v>48434.955651560507</c:v>
                </c:pt>
                <c:pt idx="100">
                  <c:v>48434.955651560507</c:v>
                </c:pt>
                <c:pt idx="101">
                  <c:v>48434.955651560507</c:v>
                </c:pt>
                <c:pt idx="102">
                  <c:v>48434.955651560507</c:v>
                </c:pt>
                <c:pt idx="103">
                  <c:v>48434.955651560507</c:v>
                </c:pt>
                <c:pt idx="104">
                  <c:v>48434.955651560507</c:v>
                </c:pt>
                <c:pt idx="105">
                  <c:v>48434.955651560507</c:v>
                </c:pt>
                <c:pt idx="106">
                  <c:v>48434.955651560507</c:v>
                </c:pt>
                <c:pt idx="107">
                  <c:v>48434.955651560507</c:v>
                </c:pt>
                <c:pt idx="108">
                  <c:v>48434.955651560507</c:v>
                </c:pt>
                <c:pt idx="109">
                  <c:v>48434.955651560507</c:v>
                </c:pt>
                <c:pt idx="110">
                  <c:v>48434.955651560507</c:v>
                </c:pt>
                <c:pt idx="111">
                  <c:v>48434.955651560507</c:v>
                </c:pt>
                <c:pt idx="112">
                  <c:v>48434.955651560507</c:v>
                </c:pt>
                <c:pt idx="113">
                  <c:v>48434.955651560507</c:v>
                </c:pt>
                <c:pt idx="114">
                  <c:v>48434.955651560507</c:v>
                </c:pt>
                <c:pt idx="115">
                  <c:v>48434.955651560507</c:v>
                </c:pt>
                <c:pt idx="116">
                  <c:v>48434.955651560507</c:v>
                </c:pt>
                <c:pt idx="117">
                  <c:v>48434.955651560507</c:v>
                </c:pt>
                <c:pt idx="118">
                  <c:v>48434.955651560507</c:v>
                </c:pt>
                <c:pt idx="119">
                  <c:v>48434.955651560507</c:v>
                </c:pt>
                <c:pt idx="120">
                  <c:v>48434.955651560507</c:v>
                </c:pt>
                <c:pt idx="121">
                  <c:v>48434.955651560507</c:v>
                </c:pt>
                <c:pt idx="122">
                  <c:v>48434.955651560507</c:v>
                </c:pt>
                <c:pt idx="123">
                  <c:v>48434.955651560507</c:v>
                </c:pt>
                <c:pt idx="124">
                  <c:v>48434.955651560507</c:v>
                </c:pt>
                <c:pt idx="125">
                  <c:v>48434.955651560507</c:v>
                </c:pt>
                <c:pt idx="126">
                  <c:v>48434.955651560507</c:v>
                </c:pt>
                <c:pt idx="127">
                  <c:v>48434.955651560507</c:v>
                </c:pt>
                <c:pt idx="128">
                  <c:v>48434.955651560507</c:v>
                </c:pt>
                <c:pt idx="129">
                  <c:v>48434.955651560507</c:v>
                </c:pt>
                <c:pt idx="130">
                  <c:v>48434.955651560507</c:v>
                </c:pt>
                <c:pt idx="131">
                  <c:v>48434.955651560507</c:v>
                </c:pt>
                <c:pt idx="132">
                  <c:v>48434.955651560507</c:v>
                </c:pt>
                <c:pt idx="133">
                  <c:v>48434.955651560507</c:v>
                </c:pt>
                <c:pt idx="134">
                  <c:v>48434.955651560507</c:v>
                </c:pt>
                <c:pt idx="135">
                  <c:v>48434.955651560507</c:v>
                </c:pt>
                <c:pt idx="136">
                  <c:v>48434.955651560507</c:v>
                </c:pt>
                <c:pt idx="137">
                  <c:v>48434.955651560507</c:v>
                </c:pt>
                <c:pt idx="138">
                  <c:v>48434.955651560507</c:v>
                </c:pt>
                <c:pt idx="139">
                  <c:v>48434.955651560507</c:v>
                </c:pt>
                <c:pt idx="140">
                  <c:v>48434.955651560507</c:v>
                </c:pt>
                <c:pt idx="141">
                  <c:v>48434.955651560507</c:v>
                </c:pt>
                <c:pt idx="142">
                  <c:v>48434.955651560507</c:v>
                </c:pt>
                <c:pt idx="143">
                  <c:v>48434.955651560507</c:v>
                </c:pt>
                <c:pt idx="144">
                  <c:v>48434.955651560507</c:v>
                </c:pt>
                <c:pt idx="145">
                  <c:v>48434.955651560507</c:v>
                </c:pt>
                <c:pt idx="146">
                  <c:v>48434.955651560507</c:v>
                </c:pt>
                <c:pt idx="147">
                  <c:v>48434.955651560507</c:v>
                </c:pt>
                <c:pt idx="148">
                  <c:v>48434.955651560507</c:v>
                </c:pt>
                <c:pt idx="149">
                  <c:v>48434.955651560507</c:v>
                </c:pt>
                <c:pt idx="150">
                  <c:v>48434.955651560507</c:v>
                </c:pt>
                <c:pt idx="151">
                  <c:v>48434.955651560507</c:v>
                </c:pt>
                <c:pt idx="152">
                  <c:v>48434.955651560507</c:v>
                </c:pt>
                <c:pt idx="153">
                  <c:v>48434.955651560507</c:v>
                </c:pt>
                <c:pt idx="154">
                  <c:v>48434.955651560507</c:v>
                </c:pt>
                <c:pt idx="155">
                  <c:v>48434.955651560507</c:v>
                </c:pt>
                <c:pt idx="156">
                  <c:v>48434.955651560507</c:v>
                </c:pt>
                <c:pt idx="157">
                  <c:v>48434.955651560507</c:v>
                </c:pt>
                <c:pt idx="158">
                  <c:v>48434.955651560507</c:v>
                </c:pt>
                <c:pt idx="159">
                  <c:v>48434.955651560507</c:v>
                </c:pt>
                <c:pt idx="160">
                  <c:v>48434.955651560507</c:v>
                </c:pt>
                <c:pt idx="161">
                  <c:v>48434.955651560507</c:v>
                </c:pt>
                <c:pt idx="162">
                  <c:v>48434.955651560507</c:v>
                </c:pt>
                <c:pt idx="163">
                  <c:v>48434.955651560507</c:v>
                </c:pt>
                <c:pt idx="164">
                  <c:v>48434.955651560507</c:v>
                </c:pt>
                <c:pt idx="165">
                  <c:v>48434.955651560507</c:v>
                </c:pt>
                <c:pt idx="166">
                  <c:v>48434.955651560507</c:v>
                </c:pt>
                <c:pt idx="167">
                  <c:v>48434.955651560507</c:v>
                </c:pt>
                <c:pt idx="168">
                  <c:v>48434.955651560507</c:v>
                </c:pt>
                <c:pt idx="169">
                  <c:v>48434.955651560507</c:v>
                </c:pt>
                <c:pt idx="170">
                  <c:v>48434.955651560507</c:v>
                </c:pt>
                <c:pt idx="171">
                  <c:v>48434.955651560507</c:v>
                </c:pt>
                <c:pt idx="172">
                  <c:v>48434.955651560507</c:v>
                </c:pt>
                <c:pt idx="173">
                  <c:v>48434.955651560507</c:v>
                </c:pt>
                <c:pt idx="174">
                  <c:v>48434.955651560507</c:v>
                </c:pt>
                <c:pt idx="175">
                  <c:v>48434.955651560507</c:v>
                </c:pt>
                <c:pt idx="176">
                  <c:v>48434.955651560507</c:v>
                </c:pt>
                <c:pt idx="177">
                  <c:v>48434.955651560507</c:v>
                </c:pt>
                <c:pt idx="178">
                  <c:v>48434.955651560507</c:v>
                </c:pt>
                <c:pt idx="179">
                  <c:v>48434.955651560507</c:v>
                </c:pt>
                <c:pt idx="180">
                  <c:v>48434.955651560507</c:v>
                </c:pt>
                <c:pt idx="181">
                  <c:v>48434.955651560507</c:v>
                </c:pt>
                <c:pt idx="182">
                  <c:v>48434.955651560507</c:v>
                </c:pt>
                <c:pt idx="183">
                  <c:v>48434.955651560507</c:v>
                </c:pt>
                <c:pt idx="184">
                  <c:v>48434.955651560507</c:v>
                </c:pt>
                <c:pt idx="185">
                  <c:v>48434.955651560507</c:v>
                </c:pt>
                <c:pt idx="186">
                  <c:v>48434.955651560507</c:v>
                </c:pt>
                <c:pt idx="187">
                  <c:v>48434.955651560507</c:v>
                </c:pt>
                <c:pt idx="188">
                  <c:v>48434.955651560507</c:v>
                </c:pt>
                <c:pt idx="189">
                  <c:v>48434.955651560507</c:v>
                </c:pt>
                <c:pt idx="190">
                  <c:v>48434.955651560507</c:v>
                </c:pt>
                <c:pt idx="191">
                  <c:v>48434.955651560507</c:v>
                </c:pt>
                <c:pt idx="192">
                  <c:v>48434.955651560507</c:v>
                </c:pt>
                <c:pt idx="193">
                  <c:v>48434.955651560507</c:v>
                </c:pt>
                <c:pt idx="194">
                  <c:v>48434.955651560507</c:v>
                </c:pt>
                <c:pt idx="195">
                  <c:v>48434.955651560507</c:v>
                </c:pt>
                <c:pt idx="196">
                  <c:v>48434.955651560507</c:v>
                </c:pt>
                <c:pt idx="197">
                  <c:v>48434.955651560507</c:v>
                </c:pt>
                <c:pt idx="198">
                  <c:v>48434.955651560507</c:v>
                </c:pt>
                <c:pt idx="199">
                  <c:v>48434.955651560507</c:v>
                </c:pt>
                <c:pt idx="200">
                  <c:v>48434.955651560507</c:v>
                </c:pt>
                <c:pt idx="201">
                  <c:v>48434.955651560507</c:v>
                </c:pt>
                <c:pt idx="202">
                  <c:v>48434.955651560507</c:v>
                </c:pt>
                <c:pt idx="203">
                  <c:v>48434.955651560507</c:v>
                </c:pt>
                <c:pt idx="204">
                  <c:v>48434.955651560507</c:v>
                </c:pt>
                <c:pt idx="205">
                  <c:v>48434.955651560507</c:v>
                </c:pt>
                <c:pt idx="206">
                  <c:v>48434.955651560507</c:v>
                </c:pt>
                <c:pt idx="207">
                  <c:v>48434.955651560507</c:v>
                </c:pt>
                <c:pt idx="208">
                  <c:v>48434.955651560507</c:v>
                </c:pt>
                <c:pt idx="209">
                  <c:v>48434.955651560507</c:v>
                </c:pt>
                <c:pt idx="210">
                  <c:v>48434.955651560507</c:v>
                </c:pt>
                <c:pt idx="211">
                  <c:v>48434.955651560507</c:v>
                </c:pt>
                <c:pt idx="212">
                  <c:v>48434.955651560507</c:v>
                </c:pt>
                <c:pt idx="213">
                  <c:v>48434.955651560507</c:v>
                </c:pt>
                <c:pt idx="214">
                  <c:v>48434.955651560507</c:v>
                </c:pt>
                <c:pt idx="215">
                  <c:v>48434.955651560507</c:v>
                </c:pt>
                <c:pt idx="216">
                  <c:v>48434.955651560507</c:v>
                </c:pt>
                <c:pt idx="217">
                  <c:v>48434.955651560507</c:v>
                </c:pt>
                <c:pt idx="218">
                  <c:v>48434.955651560507</c:v>
                </c:pt>
                <c:pt idx="219">
                  <c:v>48434.955651560507</c:v>
                </c:pt>
                <c:pt idx="220">
                  <c:v>48434.955651560507</c:v>
                </c:pt>
                <c:pt idx="221">
                  <c:v>48434.955651560507</c:v>
                </c:pt>
                <c:pt idx="222">
                  <c:v>48434.955651560507</c:v>
                </c:pt>
                <c:pt idx="223">
                  <c:v>48434.955651560507</c:v>
                </c:pt>
                <c:pt idx="224">
                  <c:v>48434.955651560507</c:v>
                </c:pt>
                <c:pt idx="225">
                  <c:v>48434.955651560507</c:v>
                </c:pt>
                <c:pt idx="226">
                  <c:v>48434.955651560507</c:v>
                </c:pt>
                <c:pt idx="227">
                  <c:v>48434.955651560507</c:v>
                </c:pt>
                <c:pt idx="228">
                  <c:v>48434.955651560507</c:v>
                </c:pt>
                <c:pt idx="229">
                  <c:v>48434.955651560507</c:v>
                </c:pt>
                <c:pt idx="230">
                  <c:v>48434.955651560507</c:v>
                </c:pt>
                <c:pt idx="231">
                  <c:v>48434.955651560507</c:v>
                </c:pt>
                <c:pt idx="232">
                  <c:v>48434.955651560507</c:v>
                </c:pt>
                <c:pt idx="233">
                  <c:v>48434.955651560507</c:v>
                </c:pt>
                <c:pt idx="234">
                  <c:v>48434.955651560507</c:v>
                </c:pt>
                <c:pt idx="235">
                  <c:v>48434.955651560507</c:v>
                </c:pt>
                <c:pt idx="236">
                  <c:v>48434.955651560507</c:v>
                </c:pt>
                <c:pt idx="237">
                  <c:v>48434.955651560507</c:v>
                </c:pt>
                <c:pt idx="238">
                  <c:v>48434.955651560507</c:v>
                </c:pt>
                <c:pt idx="239">
                  <c:v>48434.955651560507</c:v>
                </c:pt>
                <c:pt idx="240">
                  <c:v>48434.955651560507</c:v>
                </c:pt>
                <c:pt idx="241">
                  <c:v>48434.955651560507</c:v>
                </c:pt>
                <c:pt idx="242">
                  <c:v>48434.955651560507</c:v>
                </c:pt>
                <c:pt idx="243">
                  <c:v>48434.955651560507</c:v>
                </c:pt>
                <c:pt idx="244">
                  <c:v>48434.955651560507</c:v>
                </c:pt>
                <c:pt idx="245">
                  <c:v>48434.955651560507</c:v>
                </c:pt>
                <c:pt idx="246">
                  <c:v>48434.955651560507</c:v>
                </c:pt>
                <c:pt idx="247">
                  <c:v>48434.955651560507</c:v>
                </c:pt>
                <c:pt idx="248">
                  <c:v>48434.955651560507</c:v>
                </c:pt>
                <c:pt idx="249">
                  <c:v>48434.955651560507</c:v>
                </c:pt>
                <c:pt idx="250">
                  <c:v>48434.955651560507</c:v>
                </c:pt>
                <c:pt idx="251">
                  <c:v>48434.955651560507</c:v>
                </c:pt>
                <c:pt idx="252">
                  <c:v>48434.955651560507</c:v>
                </c:pt>
                <c:pt idx="253">
                  <c:v>48434.955651560507</c:v>
                </c:pt>
                <c:pt idx="254">
                  <c:v>48434.955651560507</c:v>
                </c:pt>
                <c:pt idx="255">
                  <c:v>48434.955651560507</c:v>
                </c:pt>
                <c:pt idx="256">
                  <c:v>48434.955651560507</c:v>
                </c:pt>
                <c:pt idx="257">
                  <c:v>48434.955651560507</c:v>
                </c:pt>
                <c:pt idx="258">
                  <c:v>48434.955651560507</c:v>
                </c:pt>
                <c:pt idx="259">
                  <c:v>48434.955651560507</c:v>
                </c:pt>
                <c:pt idx="260">
                  <c:v>48434.955651560507</c:v>
                </c:pt>
                <c:pt idx="261">
                  <c:v>48434.955651560507</c:v>
                </c:pt>
                <c:pt idx="262">
                  <c:v>48434.955651560507</c:v>
                </c:pt>
                <c:pt idx="263">
                  <c:v>48434.955651560507</c:v>
                </c:pt>
                <c:pt idx="264">
                  <c:v>48434.955651560507</c:v>
                </c:pt>
                <c:pt idx="265">
                  <c:v>48434.955651560507</c:v>
                </c:pt>
                <c:pt idx="266">
                  <c:v>48434.955651560507</c:v>
                </c:pt>
                <c:pt idx="267">
                  <c:v>48434.955651560507</c:v>
                </c:pt>
                <c:pt idx="268">
                  <c:v>48434.955651560507</c:v>
                </c:pt>
                <c:pt idx="269">
                  <c:v>48434.955651560507</c:v>
                </c:pt>
                <c:pt idx="270">
                  <c:v>48434.955651560507</c:v>
                </c:pt>
                <c:pt idx="271">
                  <c:v>48434.955651560507</c:v>
                </c:pt>
                <c:pt idx="272">
                  <c:v>48434.955651560507</c:v>
                </c:pt>
                <c:pt idx="273">
                  <c:v>48434.955651560507</c:v>
                </c:pt>
                <c:pt idx="274">
                  <c:v>48434.955651560507</c:v>
                </c:pt>
                <c:pt idx="275">
                  <c:v>48434.955651560507</c:v>
                </c:pt>
                <c:pt idx="276">
                  <c:v>48434.955651560507</c:v>
                </c:pt>
                <c:pt idx="277">
                  <c:v>48434.955651560507</c:v>
                </c:pt>
                <c:pt idx="278">
                  <c:v>48434.955651560507</c:v>
                </c:pt>
                <c:pt idx="279">
                  <c:v>48434.955651560507</c:v>
                </c:pt>
                <c:pt idx="280">
                  <c:v>48434.955651560507</c:v>
                </c:pt>
                <c:pt idx="281">
                  <c:v>48434.955651560507</c:v>
                </c:pt>
                <c:pt idx="282">
                  <c:v>48434.955651560507</c:v>
                </c:pt>
                <c:pt idx="283">
                  <c:v>48434.955651560507</c:v>
                </c:pt>
                <c:pt idx="284">
                  <c:v>48434.955651560507</c:v>
                </c:pt>
                <c:pt idx="285">
                  <c:v>48434.955651560507</c:v>
                </c:pt>
                <c:pt idx="286">
                  <c:v>48434.955651560507</c:v>
                </c:pt>
                <c:pt idx="287">
                  <c:v>48434.955651560507</c:v>
                </c:pt>
                <c:pt idx="288">
                  <c:v>48434.955651560507</c:v>
                </c:pt>
                <c:pt idx="289">
                  <c:v>48434.955651560507</c:v>
                </c:pt>
                <c:pt idx="290">
                  <c:v>48434.955651560507</c:v>
                </c:pt>
                <c:pt idx="291">
                  <c:v>48434.955651560507</c:v>
                </c:pt>
                <c:pt idx="292">
                  <c:v>48434.955651560507</c:v>
                </c:pt>
                <c:pt idx="293">
                  <c:v>48434.955651560507</c:v>
                </c:pt>
                <c:pt idx="294">
                  <c:v>48434.955651560507</c:v>
                </c:pt>
                <c:pt idx="295">
                  <c:v>48434.955651560507</c:v>
                </c:pt>
                <c:pt idx="296">
                  <c:v>48434.955651560507</c:v>
                </c:pt>
                <c:pt idx="297">
                  <c:v>48434.955651560507</c:v>
                </c:pt>
                <c:pt idx="298">
                  <c:v>48434.955651560507</c:v>
                </c:pt>
                <c:pt idx="299">
                  <c:v>48434.955651560507</c:v>
                </c:pt>
                <c:pt idx="300">
                  <c:v>48434.955651560507</c:v>
                </c:pt>
                <c:pt idx="301">
                  <c:v>48434.955651560507</c:v>
                </c:pt>
                <c:pt idx="302">
                  <c:v>48434.955651560507</c:v>
                </c:pt>
                <c:pt idx="303">
                  <c:v>48434.955651560507</c:v>
                </c:pt>
                <c:pt idx="304">
                  <c:v>48434.955651560507</c:v>
                </c:pt>
                <c:pt idx="305">
                  <c:v>48434.955651560507</c:v>
                </c:pt>
                <c:pt idx="306">
                  <c:v>48434.955651560507</c:v>
                </c:pt>
                <c:pt idx="307">
                  <c:v>48434.955651560507</c:v>
                </c:pt>
                <c:pt idx="308">
                  <c:v>48434.955651560507</c:v>
                </c:pt>
                <c:pt idx="309">
                  <c:v>48434.955651560507</c:v>
                </c:pt>
                <c:pt idx="310">
                  <c:v>48434.955651560507</c:v>
                </c:pt>
                <c:pt idx="311">
                  <c:v>48434.955651560507</c:v>
                </c:pt>
                <c:pt idx="312">
                  <c:v>48434.955651560507</c:v>
                </c:pt>
                <c:pt idx="313">
                  <c:v>48434.955651560507</c:v>
                </c:pt>
                <c:pt idx="314">
                  <c:v>48434.955651560507</c:v>
                </c:pt>
                <c:pt idx="315">
                  <c:v>48434.955651560507</c:v>
                </c:pt>
                <c:pt idx="316">
                  <c:v>48434.955651560507</c:v>
                </c:pt>
                <c:pt idx="317">
                  <c:v>48434.955651560507</c:v>
                </c:pt>
                <c:pt idx="318">
                  <c:v>48434.955651560507</c:v>
                </c:pt>
                <c:pt idx="319">
                  <c:v>48434.955651560507</c:v>
                </c:pt>
                <c:pt idx="320">
                  <c:v>48434.955651560507</c:v>
                </c:pt>
                <c:pt idx="321">
                  <c:v>48434.955651560507</c:v>
                </c:pt>
                <c:pt idx="322">
                  <c:v>48434.955651560507</c:v>
                </c:pt>
                <c:pt idx="323">
                  <c:v>48434.955651560507</c:v>
                </c:pt>
                <c:pt idx="324">
                  <c:v>48434.955651560507</c:v>
                </c:pt>
                <c:pt idx="325">
                  <c:v>48434.955651560507</c:v>
                </c:pt>
                <c:pt idx="326">
                  <c:v>48434.955651560507</c:v>
                </c:pt>
                <c:pt idx="327">
                  <c:v>48434.955651560507</c:v>
                </c:pt>
                <c:pt idx="328">
                  <c:v>48434.955651560507</c:v>
                </c:pt>
                <c:pt idx="329">
                  <c:v>48434.955651560507</c:v>
                </c:pt>
                <c:pt idx="330">
                  <c:v>48434.955651560507</c:v>
                </c:pt>
                <c:pt idx="331">
                  <c:v>48434.955651560507</c:v>
                </c:pt>
                <c:pt idx="332">
                  <c:v>48434.955651560507</c:v>
                </c:pt>
                <c:pt idx="333">
                  <c:v>48434.955651560507</c:v>
                </c:pt>
                <c:pt idx="334">
                  <c:v>48434.955651560507</c:v>
                </c:pt>
                <c:pt idx="335">
                  <c:v>48434.955651560507</c:v>
                </c:pt>
                <c:pt idx="336">
                  <c:v>48434.955651560507</c:v>
                </c:pt>
                <c:pt idx="337">
                  <c:v>48434.955651560507</c:v>
                </c:pt>
                <c:pt idx="338">
                  <c:v>48434.955651560507</c:v>
                </c:pt>
                <c:pt idx="339">
                  <c:v>48434.955651560507</c:v>
                </c:pt>
                <c:pt idx="340">
                  <c:v>48434.955651560507</c:v>
                </c:pt>
                <c:pt idx="341">
                  <c:v>48434.955651560507</c:v>
                </c:pt>
                <c:pt idx="342">
                  <c:v>48434.955651560507</c:v>
                </c:pt>
                <c:pt idx="343">
                  <c:v>48434.955651560507</c:v>
                </c:pt>
                <c:pt idx="344">
                  <c:v>48434.955651560507</c:v>
                </c:pt>
                <c:pt idx="345">
                  <c:v>48434.955651560507</c:v>
                </c:pt>
                <c:pt idx="346">
                  <c:v>48434.955651560507</c:v>
                </c:pt>
                <c:pt idx="347">
                  <c:v>48434.955651560507</c:v>
                </c:pt>
                <c:pt idx="348">
                  <c:v>48434.955651560507</c:v>
                </c:pt>
                <c:pt idx="349">
                  <c:v>48434.955651560507</c:v>
                </c:pt>
                <c:pt idx="350">
                  <c:v>48434.955651560507</c:v>
                </c:pt>
                <c:pt idx="351">
                  <c:v>48434.955651560507</c:v>
                </c:pt>
                <c:pt idx="352">
                  <c:v>48434.955651560507</c:v>
                </c:pt>
                <c:pt idx="353">
                  <c:v>48434.955651560507</c:v>
                </c:pt>
                <c:pt idx="354">
                  <c:v>48434.955651560507</c:v>
                </c:pt>
                <c:pt idx="355">
                  <c:v>48434.955651560507</c:v>
                </c:pt>
                <c:pt idx="356">
                  <c:v>48434.955651560507</c:v>
                </c:pt>
                <c:pt idx="357">
                  <c:v>48434.955651560507</c:v>
                </c:pt>
                <c:pt idx="358">
                  <c:v>48434.955651560507</c:v>
                </c:pt>
                <c:pt idx="359">
                  <c:v>48434.955651560507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C-477A-848C-27EBD7FE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922527"/>
        <c:axId val="1243923967"/>
      </c:lineChart>
      <c:catAx>
        <c:axId val="124392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23967"/>
        <c:crosses val="autoZero"/>
        <c:auto val="1"/>
        <c:lblAlgn val="ctr"/>
        <c:lblOffset val="100"/>
        <c:noMultiLvlLbl val="0"/>
      </c:catAx>
      <c:valAx>
        <c:axId val="12439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HELOC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'Mortagage + HELOC'!$B$4:$B$364</c:f>
              <c:strCache>
                <c:ptCount val="361"/>
                <c:pt idx="0">
                  <c:v>Month 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strCache>
            </c:strRef>
          </c:cat>
          <c:val>
            <c:numRef>
              <c:f>'Mortagage + HELOC'!$Q$4:$Q$364</c:f>
              <c:numCache>
                <c:formatCode>[$$-409]#,##0</c:formatCode>
                <c:ptCount val="361"/>
                <c:pt idx="0" formatCode="General">
                  <c:v>0</c:v>
                </c:pt>
                <c:pt idx="1">
                  <c:v>0</c:v>
                </c:pt>
                <c:pt idx="2">
                  <c:v>2500</c:v>
                </c:pt>
                <c:pt idx="3">
                  <c:v>5018.75</c:v>
                </c:pt>
                <c:pt idx="4">
                  <c:v>7556.390625</c:v>
                </c:pt>
                <c:pt idx="5">
                  <c:v>10113.0635546875</c:v>
                </c:pt>
                <c:pt idx="6">
                  <c:v>5688.9115313476559</c:v>
                </c:pt>
                <c:pt idx="7">
                  <c:v>8231.5783678327625</c:v>
                </c:pt>
                <c:pt idx="8">
                  <c:v>10793.315205591509</c:v>
                </c:pt>
                <c:pt idx="9">
                  <c:v>6374.2650696334449</c:v>
                </c:pt>
                <c:pt idx="10">
                  <c:v>8922.072057655696</c:v>
                </c:pt>
                <c:pt idx="11">
                  <c:v>11488.987598088113</c:v>
                </c:pt>
                <c:pt idx="12">
                  <c:v>7075.1550050737742</c:v>
                </c:pt>
                <c:pt idx="13">
                  <c:v>9628.218667611829</c:v>
                </c:pt>
                <c:pt idx="14">
                  <c:v>5200.4303076189181</c:v>
                </c:pt>
                <c:pt idx="15">
                  <c:v>7739.43353492606</c:v>
                </c:pt>
                <c:pt idx="16">
                  <c:v>10297.479286438005</c:v>
                </c:pt>
                <c:pt idx="17">
                  <c:v>5874.71038108629</c:v>
                </c:pt>
                <c:pt idx="18">
                  <c:v>8418.7707089444375</c:v>
                </c:pt>
                <c:pt idx="19">
                  <c:v>10981.911489261522</c:v>
                </c:pt>
                <c:pt idx="20">
                  <c:v>6564.2758254309829</c:v>
                </c:pt>
                <c:pt idx="21">
                  <c:v>9113.5078941217143</c:v>
                </c:pt>
                <c:pt idx="22">
                  <c:v>11681.859203327627</c:v>
                </c:pt>
                <c:pt idx="23">
                  <c:v>7269.4731473525844</c:v>
                </c:pt>
                <c:pt idx="24">
                  <c:v>9823.9941959577282</c:v>
                </c:pt>
                <c:pt idx="25">
                  <c:v>5397.6741524274112</c:v>
                </c:pt>
                <c:pt idx="26">
                  <c:v>7938.1567085706165</c:v>
                </c:pt>
                <c:pt idx="27">
                  <c:v>10497.692883884894</c:v>
                </c:pt>
                <c:pt idx="28">
                  <c:v>6076.425580514031</c:v>
                </c:pt>
                <c:pt idx="29">
                  <c:v>8621.998772367886</c:v>
                </c:pt>
                <c:pt idx="30">
                  <c:v>11186.663763160645</c:v>
                </c:pt>
                <c:pt idx="31">
                  <c:v>6770.5637413843497</c:v>
                </c:pt>
                <c:pt idx="32">
                  <c:v>9321.3429694447332</c:v>
                </c:pt>
                <c:pt idx="33">
                  <c:v>11891.253041715569</c:v>
                </c:pt>
                <c:pt idx="34">
                  <c:v>7480.4374395284349</c:v>
                </c:pt>
                <c:pt idx="35">
                  <c:v>10036.5407203249</c:v>
                </c:pt>
                <c:pt idx="36">
                  <c:v>5611.8147757273364</c:v>
                </c:pt>
                <c:pt idx="37">
                  <c:v>8153.9033865452911</c:v>
                </c:pt>
                <c:pt idx="38">
                  <c:v>10715.05766194438</c:v>
                </c:pt>
                <c:pt idx="39">
                  <c:v>6295.4205944089626</c:v>
                </c:pt>
                <c:pt idx="40">
                  <c:v>8842.6362488670293</c:v>
                </c:pt>
                <c:pt idx="41">
                  <c:v>11408.956020733533</c:v>
                </c:pt>
                <c:pt idx="42">
                  <c:v>6994.5231908890337</c:v>
                </c:pt>
                <c:pt idx="43">
                  <c:v>9546.9821148207029</c:v>
                </c:pt>
                <c:pt idx="44">
                  <c:v>5118.5844806818586</c:v>
                </c:pt>
                <c:pt idx="45">
                  <c:v>7656.9738642869725</c:v>
                </c:pt>
                <c:pt idx="46">
                  <c:v>10214.401168269125</c:v>
                </c:pt>
                <c:pt idx="47">
                  <c:v>5791.0091770311437</c:v>
                </c:pt>
                <c:pt idx="48">
                  <c:v>8334.4417458588778</c:v>
                </c:pt>
                <c:pt idx="49">
                  <c:v>10896.95005895282</c:v>
                </c:pt>
                <c:pt idx="50">
                  <c:v>6478.6771843949655</c:v>
                </c:pt>
                <c:pt idx="51">
                  <c:v>9027.2672632779268</c:v>
                </c:pt>
                <c:pt idx="52">
                  <c:v>11594.971767752511</c:v>
                </c:pt>
                <c:pt idx="53">
                  <c:v>7181.9340560106548</c:v>
                </c:pt>
                <c:pt idx="54">
                  <c:v>9735.7985614307345</c:v>
                </c:pt>
                <c:pt idx="55">
                  <c:v>5308.8170506414654</c:v>
                </c:pt>
                <c:pt idx="56">
                  <c:v>7848.633178521276</c:v>
                </c:pt>
                <c:pt idx="57">
                  <c:v>10407.497927360184</c:v>
                </c:pt>
                <c:pt idx="58">
                  <c:v>5985.5541618153857</c:v>
                </c:pt>
                <c:pt idx="59">
                  <c:v>8530.4458180290003</c:v>
                </c:pt>
                <c:pt idx="60">
                  <c:v>11094.424161664218</c:v>
                </c:pt>
                <c:pt idx="61">
                  <c:v>6677.6323428766991</c:v>
                </c:pt>
                <c:pt idx="62">
                  <c:v>9227.7145854482751</c:v>
                </c:pt>
                <c:pt idx="63">
                  <c:v>11796.922444839138</c:v>
                </c:pt>
                <c:pt idx="64">
                  <c:v>7385.3993631754311</c:v>
                </c:pt>
                <c:pt idx="65">
                  <c:v>9940.7898583992464</c:v>
                </c:pt>
                <c:pt idx="66">
                  <c:v>5515.345782337241</c:v>
                </c:pt>
                <c:pt idx="67">
                  <c:v>8056.7108757047699</c:v>
                </c:pt>
                <c:pt idx="68">
                  <c:v>10617.136207272555</c:v>
                </c:pt>
                <c:pt idx="69">
                  <c:v>6196.7647288270991</c:v>
                </c:pt>
                <c:pt idx="70">
                  <c:v>8743.2404642933034</c:v>
                </c:pt>
                <c:pt idx="71">
                  <c:v>11308.814767775502</c:v>
                </c:pt>
                <c:pt idx="72">
                  <c:v>6893.6308785338188</c:v>
                </c:pt>
                <c:pt idx="73">
                  <c:v>9445.3331101228232</c:v>
                </c:pt>
                <c:pt idx="74">
                  <c:v>5016.1731084487446</c:v>
                </c:pt>
                <c:pt idx="75">
                  <c:v>553.79440676211027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5-4ECD-B59E-B88A0D0B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825503"/>
        <c:axId val="1235814463"/>
      </c:lineChart>
      <c:catAx>
        <c:axId val="123582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14463"/>
        <c:crosses val="autoZero"/>
        <c:auto val="1"/>
        <c:lblAlgn val="ctr"/>
        <c:lblOffset val="100"/>
        <c:noMultiLvlLbl val="0"/>
      </c:catAx>
      <c:valAx>
        <c:axId val="123581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'Mortagage + HELOC'!$Z$4</c:f>
              <c:strCache>
                <c:ptCount val="1"/>
                <c:pt idx="0">
                  <c:v>Heloc Utilization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'Mortagage + HELOC'!$Z$5:$Z$364</c:f>
              <c:numCache>
                <c:formatCode>0.00%</c:formatCode>
                <c:ptCount val="360"/>
                <c:pt idx="0">
                  <c:v>2.0833333333333332E-2</c:v>
                </c:pt>
                <c:pt idx="1">
                  <c:v>4.1822916666666668E-2</c:v>
                </c:pt>
                <c:pt idx="2">
                  <c:v>6.2969921875000001E-2</c:v>
                </c:pt>
                <c:pt idx="3">
                  <c:v>8.4275529622395831E-2</c:v>
                </c:pt>
                <c:pt idx="4">
                  <c:v>4.7407596094563798E-2</c:v>
                </c:pt>
                <c:pt idx="5">
                  <c:v>6.8596486398606354E-2</c:v>
                </c:pt>
                <c:pt idx="6">
                  <c:v>8.9944293379929235E-2</c:v>
                </c:pt>
                <c:pt idx="7">
                  <c:v>5.311887558027871E-2</c:v>
                </c:pt>
                <c:pt idx="8">
                  <c:v>7.435060048046413E-2</c:v>
                </c:pt>
                <c:pt idx="9">
                  <c:v>9.5741563317400941E-2</c:v>
                </c:pt>
                <c:pt idx="10">
                  <c:v>5.8959625042281451E-2</c:v>
                </c:pt>
                <c:pt idx="11">
                  <c:v>8.0235155563431915E-2</c:v>
                </c:pt>
                <c:pt idx="12">
                  <c:v>4.3336919230157651E-2</c:v>
                </c:pt>
                <c:pt idx="13">
                  <c:v>6.4495279457717172E-2</c:v>
                </c:pt>
                <c:pt idx="14">
                  <c:v>8.581232738698337E-2</c:v>
                </c:pt>
                <c:pt idx="15">
                  <c:v>4.8955919842385752E-2</c:v>
                </c:pt>
                <c:pt idx="16">
                  <c:v>7.0156422574536983E-2</c:v>
                </c:pt>
                <c:pt idx="17">
                  <c:v>9.1515929077179342E-2</c:v>
                </c:pt>
                <c:pt idx="18">
                  <c:v>5.4702298545258189E-2</c:v>
                </c:pt>
                <c:pt idx="19">
                  <c:v>7.5945899117680959E-2</c:v>
                </c:pt>
                <c:pt idx="20">
                  <c:v>9.7348826694396901E-2</c:v>
                </c:pt>
                <c:pt idx="21">
                  <c:v>6.0578942894604873E-2</c:v>
                </c:pt>
                <c:pt idx="22">
                  <c:v>8.1866618299647739E-2</c:v>
                </c:pt>
                <c:pt idx="23">
                  <c:v>4.498061793689509E-2</c:v>
                </c:pt>
                <c:pt idx="24">
                  <c:v>6.6151305904755139E-2</c:v>
                </c:pt>
                <c:pt idx="25">
                  <c:v>8.7480774032374115E-2</c:v>
                </c:pt>
                <c:pt idx="26">
                  <c:v>5.0636879837616923E-2</c:v>
                </c:pt>
                <c:pt idx="27">
                  <c:v>7.1849989769732378E-2</c:v>
                </c:pt>
                <c:pt idx="28">
                  <c:v>9.3222198026338701E-2</c:v>
                </c:pt>
                <c:pt idx="29">
                  <c:v>5.6421364511536246E-2</c:v>
                </c:pt>
                <c:pt idx="30">
                  <c:v>7.7677858078706113E-2</c:v>
                </c:pt>
                <c:pt idx="31">
                  <c:v>9.9093775347629739E-2</c:v>
                </c:pt>
                <c:pt idx="32">
                  <c:v>6.2336978662736957E-2</c:v>
                </c:pt>
                <c:pt idx="33">
                  <c:v>8.3637839336040826E-2</c:v>
                </c:pt>
                <c:pt idx="34">
                  <c:v>4.676512313106114E-2</c:v>
                </c:pt>
                <c:pt idx="35">
                  <c:v>6.7949194887877429E-2</c:v>
                </c:pt>
                <c:pt idx="36">
                  <c:v>8.9292147182869833E-2</c:v>
                </c:pt>
                <c:pt idx="37">
                  <c:v>5.2461838286741357E-2</c:v>
                </c:pt>
                <c:pt idx="38">
                  <c:v>7.3688635407225242E-2</c:v>
                </c:pt>
                <c:pt idx="39">
                  <c:v>9.5074633506112768E-2</c:v>
                </c:pt>
                <c:pt idx="40">
                  <c:v>5.8287693257408617E-2</c:v>
                </c:pt>
                <c:pt idx="41">
                  <c:v>7.9558184290172529E-2</c:v>
                </c:pt>
                <c:pt idx="42">
                  <c:v>4.265487067234882E-2</c:v>
                </c:pt>
                <c:pt idx="43">
                  <c:v>6.3808115535724769E-2</c:v>
                </c:pt>
                <c:pt idx="44">
                  <c:v>8.5120009735576041E-2</c:v>
                </c:pt>
                <c:pt idx="45">
                  <c:v>4.8258409808592861E-2</c:v>
                </c:pt>
                <c:pt idx="46">
                  <c:v>6.9453681215490642E-2</c:v>
                </c:pt>
                <c:pt idx="47">
                  <c:v>9.0807917157940163E-2</c:v>
                </c:pt>
                <c:pt idx="48">
                  <c:v>5.3988976536624711E-2</c:v>
                </c:pt>
                <c:pt idx="49">
                  <c:v>7.5227227193982726E-2</c:v>
                </c:pt>
                <c:pt idx="50">
                  <c:v>9.6624764731270935E-2</c:v>
                </c:pt>
                <c:pt idx="51">
                  <c:v>5.9849450466755459E-2</c:v>
                </c:pt>
                <c:pt idx="52">
                  <c:v>8.113165467858946E-2</c:v>
                </c:pt>
                <c:pt idx="53">
                  <c:v>4.424014208867888E-2</c:v>
                </c:pt>
                <c:pt idx="54">
                  <c:v>6.54052764876773E-2</c:v>
                </c:pt>
                <c:pt idx="55">
                  <c:v>8.6729149394668192E-2</c:v>
                </c:pt>
                <c:pt idx="56">
                  <c:v>4.9879618015128212E-2</c:v>
                </c:pt>
                <c:pt idx="57">
                  <c:v>7.1087048483574999E-2</c:v>
                </c:pt>
                <c:pt idx="58">
                  <c:v>9.2453534680535146E-2</c:v>
                </c:pt>
                <c:pt idx="59">
                  <c:v>5.5646936190639158E-2</c:v>
                </c:pt>
                <c:pt idx="60">
                  <c:v>7.6897621545402292E-2</c:v>
                </c:pt>
                <c:pt idx="61">
                  <c:v>9.830768704032615E-2</c:v>
                </c:pt>
                <c:pt idx="62">
                  <c:v>6.1544994693128595E-2</c:v>
                </c:pt>
                <c:pt idx="63">
                  <c:v>8.2839915486660393E-2</c:v>
                </c:pt>
                <c:pt idx="64">
                  <c:v>4.5961214852810343E-2</c:v>
                </c:pt>
                <c:pt idx="65">
                  <c:v>6.7139257297539751E-2</c:v>
                </c:pt>
                <c:pt idx="66">
                  <c:v>8.847613506060463E-2</c:v>
                </c:pt>
                <c:pt idx="67">
                  <c:v>5.1639706073559159E-2</c:v>
                </c:pt>
                <c:pt idx="68">
                  <c:v>7.2860337202444198E-2</c:v>
                </c:pt>
                <c:pt idx="69">
                  <c:v>9.4240123064795858E-2</c:v>
                </c:pt>
                <c:pt idx="70">
                  <c:v>5.7446923987781826E-2</c:v>
                </c:pt>
                <c:pt idx="71">
                  <c:v>7.8711109251023523E-2</c:v>
                </c:pt>
                <c:pt idx="72">
                  <c:v>4.1801442570406203E-2</c:v>
                </c:pt>
                <c:pt idx="73">
                  <c:v>4.6149533896842525E-3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1-49A9-A96C-3EF43BF0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82991"/>
        <c:axId val="2061173600"/>
      </c:lineChart>
      <c:catAx>
        <c:axId val="1107282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73600"/>
        <c:crosses val="autoZero"/>
        <c:auto val="1"/>
        <c:lblAlgn val="ctr"/>
        <c:lblOffset val="100"/>
        <c:noMultiLvlLbl val="0"/>
      </c:catAx>
      <c:valAx>
        <c:axId val="20611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Principal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Outputs!$C$3</c:f>
              <c:strCache>
                <c:ptCount val="1"/>
                <c:pt idx="0">
                  <c:v>Mortgage-Only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Mortagage!$H$5:$H$364</c:f>
              <c:numCache>
                <c:formatCode>[$$-409]#,##0</c:formatCode>
                <c:ptCount val="360"/>
                <c:pt idx="0">
                  <c:v>912.18812082998306</c:v>
                </c:pt>
                <c:pt idx="1">
                  <c:v>1826.9417707498005</c:v>
                </c:pt>
                <c:pt idx="2">
                  <c:v>2744.2681653100171</c:v>
                </c:pt>
                <c:pt idx="3">
                  <c:v>3664.1745403549348</c:v>
                </c:pt>
                <c:pt idx="4">
                  <c:v>4586.6681520796665</c:v>
                </c:pt>
                <c:pt idx="5">
                  <c:v>5511.7562770873737</c:v>
                </c:pt>
                <c:pt idx="6">
                  <c:v>6439.4462124466645</c:v>
                </c:pt>
                <c:pt idx="7">
                  <c:v>7369.7452757491537</c:v>
                </c:pt>
                <c:pt idx="8">
                  <c:v>8302.660805167181</c:v>
                </c:pt>
                <c:pt idx="9">
                  <c:v>9238.2001595116963</c:v>
                </c:pt>
                <c:pt idx="10">
                  <c:v>10176.370718290305</c:v>
                </c:pt>
                <c:pt idx="11">
                  <c:v>11117.17988176548</c:v>
                </c:pt>
                <c:pt idx="12">
                  <c:v>12060.635071012928</c:v>
                </c:pt>
                <c:pt idx="13">
                  <c:v>13006.743727980134</c:v>
                </c:pt>
                <c:pt idx="14">
                  <c:v>13955.513315545062</c:v>
                </c:pt>
                <c:pt idx="15">
                  <c:v>14906.951317575016</c:v>
                </c:pt>
                <c:pt idx="16">
                  <c:v>15861.065238985679</c:v>
                </c:pt>
                <c:pt idx="17">
                  <c:v>16817.86260580031</c:v>
                </c:pt>
                <c:pt idx="18">
                  <c:v>17777.350965209105</c:v>
                </c:pt>
                <c:pt idx="19">
                  <c:v>18739.537885628739</c:v>
                </c:pt>
                <c:pt idx="20">
                  <c:v>19704.430956762051</c:v>
                </c:pt>
                <c:pt idx="21">
                  <c:v>20672.037789657927</c:v>
                </c:pt>
                <c:pt idx="22">
                  <c:v>21642.366016771324</c:v>
                </c:pt>
                <c:pt idx="23">
                  <c:v>22615.423292023475</c:v>
                </c:pt>
                <c:pt idx="24">
                  <c:v>23591.217290862274</c:v>
                </c:pt>
                <c:pt idx="25">
                  <c:v>24569.755710322806</c:v>
                </c:pt>
                <c:pt idx="26">
                  <c:v>25551.046269088074</c:v>
                </c:pt>
                <c:pt idx="27">
                  <c:v>26535.096707549867</c:v>
                </c:pt>
                <c:pt idx="28">
                  <c:v>27521.914787869835</c:v>
                </c:pt>
                <c:pt idx="29">
                  <c:v>28511.508294040701</c:v>
                </c:pt>
                <c:pt idx="30">
                  <c:v>29503.885031947673</c:v>
                </c:pt>
                <c:pt idx="31">
                  <c:v>30499.052829430009</c:v>
                </c:pt>
                <c:pt idx="32">
                  <c:v>31497.019536342763</c:v>
                </c:pt>
                <c:pt idx="33">
                  <c:v>32497.79302461871</c:v>
                </c:pt>
                <c:pt idx="34">
                  <c:v>33501.38118833043</c:v>
                </c:pt>
                <c:pt idx="35">
                  <c:v>34507.791943752592</c:v>
                </c:pt>
                <c:pt idx="36">
                  <c:v>35517.033229424378</c:v>
                </c:pt>
                <c:pt idx="37">
                  <c:v>36529.113006212116</c:v>
                </c:pt>
                <c:pt idx="38">
                  <c:v>37544.039257372067</c:v>
                </c:pt>
                <c:pt idx="39">
                  <c:v>38561.81998861341</c:v>
                </c:pt>
                <c:pt idx="40">
                  <c:v>39582.463228161367</c:v>
                </c:pt>
                <c:pt idx="41">
                  <c:v>40605.977026820554</c:v>
                </c:pt>
                <c:pt idx="42">
                  <c:v>41632.369458038469</c:v>
                </c:pt>
                <c:pt idx="43">
                  <c:v>42661.648617969186</c:v>
                </c:pt>
                <c:pt idx="44">
                  <c:v>43693.822625537206</c:v>
                </c:pt>
                <c:pt idx="45">
                  <c:v>44728.899622501514</c:v>
                </c:pt>
                <c:pt idx="46">
                  <c:v>45766.887773519782</c:v>
                </c:pt>
                <c:pt idx="47">
                  <c:v>46807.795266212786</c:v>
                </c:pt>
                <c:pt idx="48">
                  <c:v>47851.63031122899</c:v>
                </c:pt>
                <c:pt idx="49">
                  <c:v>48898.401142309303</c:v>
                </c:pt>
                <c:pt idx="50">
                  <c:v>49948.116016352033</c:v>
                </c:pt>
                <c:pt idx="51">
                  <c:v>51000.783213478004</c:v>
                </c:pt>
                <c:pt idx="52">
                  <c:v>52056.411037095895</c:v>
                </c:pt>
                <c:pt idx="53">
                  <c:v>53115.007813967713</c:v>
                </c:pt>
                <c:pt idx="54">
                  <c:v>54176.581894274481</c:v>
                </c:pt>
                <c:pt idx="55">
                  <c:v>55241.141651682112</c:v>
                </c:pt>
                <c:pt idx="56">
                  <c:v>56308.69548340745</c:v>
                </c:pt>
                <c:pt idx="57">
                  <c:v>57379.251810284513</c:v>
                </c:pt>
                <c:pt idx="58">
                  <c:v>58452.819076830921</c:v>
                </c:pt>
                <c:pt idx="59">
                  <c:v>59529.405751314494</c:v>
                </c:pt>
                <c:pt idx="60">
                  <c:v>60609.020325820049</c:v>
                </c:pt>
                <c:pt idx="61">
                  <c:v>61691.671316316402</c:v>
                </c:pt>
                <c:pt idx="62">
                  <c:v>62777.367262723528</c:v>
                </c:pt>
                <c:pt idx="63">
                  <c:v>63866.11672897992</c:v>
                </c:pt>
                <c:pt idx="64">
                  <c:v>64957.928303110159</c:v>
                </c:pt>
                <c:pt idx="65">
                  <c:v>66052.810597292642</c:v>
                </c:pt>
                <c:pt idx="66">
                  <c:v>67150.772247927511</c:v>
                </c:pt>
                <c:pt idx="67">
                  <c:v>68251.821915704786</c:v>
                </c:pt>
                <c:pt idx="68">
                  <c:v>69355.968285672687</c:v>
                </c:pt>
                <c:pt idx="69">
                  <c:v>70463.220067306131</c:v>
                </c:pt>
                <c:pt idx="70">
                  <c:v>71573.585994575405</c:v>
                </c:pt>
                <c:pt idx="71">
                  <c:v>72687.07482601513</c:v>
                </c:pt>
                <c:pt idx="72">
                  <c:v>73803.695344793276</c:v>
                </c:pt>
                <c:pt idx="73">
                  <c:v>74923.456358780488</c:v>
                </c:pt>
                <c:pt idx="74">
                  <c:v>76046.366700619546</c:v>
                </c:pt>
                <c:pt idx="75">
                  <c:v>77172.435227795024</c:v>
                </c:pt>
                <c:pt idx="76">
                  <c:v>78301.670822703178</c:v>
                </c:pt>
                <c:pt idx="77">
                  <c:v>79434.082392722019</c:v>
                </c:pt>
                <c:pt idx="78">
                  <c:v>80569.678870281539</c:v>
                </c:pt>
                <c:pt idx="79">
                  <c:v>81708.469212934186</c:v>
                </c:pt>
                <c:pt idx="80">
                  <c:v>82850.462403425539</c:v>
                </c:pt>
                <c:pt idx="81">
                  <c:v>83995.667449765155</c:v>
                </c:pt>
                <c:pt idx="82">
                  <c:v>85144.093385297601</c:v>
                </c:pt>
                <c:pt idx="83">
                  <c:v>86295.749268773739</c:v>
                </c:pt>
                <c:pt idx="84">
                  <c:v>87450.644184422155</c:v>
                </c:pt>
                <c:pt idx="85">
                  <c:v>88608.78724202083</c:v>
                </c:pt>
                <c:pt idx="86">
                  <c:v>89770.187576968994</c:v>
                </c:pt>
                <c:pt idx="87">
                  <c:v>90934.854350359208</c:v>
                </c:pt>
                <c:pt idx="88">
                  <c:v>92102.796749049579</c:v>
                </c:pt>
                <c:pt idx="89">
                  <c:v>93274.023985736261</c:v>
                </c:pt>
                <c:pt idx="90">
                  <c:v>94448.545299026126</c:v>
                </c:pt>
                <c:pt idx="91">
                  <c:v>95626.369953509624</c:v>
                </c:pt>
                <c:pt idx="92">
                  <c:v>96807.507239833853</c:v>
                </c:pt>
                <c:pt idx="93">
                  <c:v>97991.966474775865</c:v>
                </c:pt>
                <c:pt idx="94">
                  <c:v>99179.75700131616</c:v>
                </c:pt>
                <c:pt idx="95">
                  <c:v>100370.88818871234</c:v>
                </c:pt>
                <c:pt idx="96">
                  <c:v>101565.36943257308</c:v>
                </c:pt>
                <c:pt idx="97">
                  <c:v>102763.21015493217</c:v>
                </c:pt>
                <c:pt idx="98">
                  <c:v>103964.4198043229</c:v>
                </c:pt>
                <c:pt idx="99">
                  <c:v>105169.00785585254</c:v>
                </c:pt>
                <c:pt idx="100">
                  <c:v>106376.98381127711</c:v>
                </c:pt>
                <c:pt idx="101">
                  <c:v>107588.35719907632</c:v>
                </c:pt>
                <c:pt idx="102">
                  <c:v>108803.13757452869</c:v>
                </c:pt>
                <c:pt idx="103">
                  <c:v>110021.33451978704</c:v>
                </c:pt>
                <c:pt idx="104">
                  <c:v>111242.95764395392</c:v>
                </c:pt>
                <c:pt idx="105">
                  <c:v>112468.01658315753</c:v>
                </c:pt>
                <c:pt idx="106">
                  <c:v>113696.52100062765</c:v>
                </c:pt>
                <c:pt idx="107">
                  <c:v>114928.4805867719</c:v>
                </c:pt>
                <c:pt idx="108">
                  <c:v>116163.90505925218</c:v>
                </c:pt>
                <c:pt idx="109">
                  <c:v>117402.80416306132</c:v>
                </c:pt>
                <c:pt idx="110">
                  <c:v>118645.1876705999</c:v>
                </c:pt>
                <c:pt idx="111">
                  <c:v>119891.06538175345</c:v>
                </c:pt>
                <c:pt idx="112">
                  <c:v>121140.44712396961</c:v>
                </c:pt>
                <c:pt idx="113">
                  <c:v>122393.34275233577</c:v>
                </c:pt>
                <c:pt idx="114">
                  <c:v>123649.7621496567</c:v>
                </c:pt>
                <c:pt idx="115">
                  <c:v>124909.7152265326</c:v>
                </c:pt>
                <c:pt idx="116">
                  <c:v>126173.21192143721</c:v>
                </c:pt>
                <c:pt idx="117">
                  <c:v>127440.26220079623</c:v>
                </c:pt>
                <c:pt idx="118">
                  <c:v>128710.87605906595</c:v>
                </c:pt>
                <c:pt idx="119">
                  <c:v>129985.06351881205</c:v>
                </c:pt>
                <c:pt idx="120">
                  <c:v>131262.83463078868</c:v>
                </c:pt>
                <c:pt idx="121">
                  <c:v>132544.19947401775</c:v>
                </c:pt>
                <c:pt idx="122">
                  <c:v>133829.16815586839</c:v>
                </c:pt>
                <c:pt idx="123">
                  <c:v>135117.75081213674</c:v>
                </c:pt>
                <c:pt idx="124">
                  <c:v>136409.95760712586</c:v>
                </c:pt>
                <c:pt idx="125">
                  <c:v>137705.79873372588</c:v>
                </c:pt>
                <c:pt idx="126">
                  <c:v>139005.28441349446</c:v>
                </c:pt>
                <c:pt idx="127">
                  <c:v>140308.42489673739</c:v>
                </c:pt>
                <c:pt idx="128">
                  <c:v>141615.23046258945</c:v>
                </c:pt>
                <c:pt idx="129">
                  <c:v>142925.71141909546</c:v>
                </c:pt>
                <c:pt idx="130">
                  <c:v>144239.87810329164</c:v>
                </c:pt>
                <c:pt idx="131">
                  <c:v>145557.74088128714</c:v>
                </c:pt>
                <c:pt idx="132">
                  <c:v>146879.31014834574</c:v>
                </c:pt>
                <c:pt idx="133">
                  <c:v>148204.59632896795</c:v>
                </c:pt>
                <c:pt idx="134">
                  <c:v>149533.60987697315</c:v>
                </c:pt>
                <c:pt idx="135">
                  <c:v>150866.36127558211</c:v>
                </c:pt>
                <c:pt idx="136">
                  <c:v>152202.86103749968</c:v>
                </c:pt>
                <c:pt idx="137">
                  <c:v>153543.11970499763</c:v>
                </c:pt>
                <c:pt idx="138">
                  <c:v>154887.14784999791</c:v>
                </c:pt>
                <c:pt idx="139">
                  <c:v>156234.95607415601</c:v>
                </c:pt>
                <c:pt idx="140">
                  <c:v>157586.55500894456</c:v>
                </c:pt>
                <c:pt idx="141">
                  <c:v>158941.9553157372</c:v>
                </c:pt>
                <c:pt idx="142">
                  <c:v>160301.16768589269</c:v>
                </c:pt>
                <c:pt idx="143">
                  <c:v>161664.20284083925</c:v>
                </c:pt>
                <c:pt idx="144">
                  <c:v>163031.07153215908</c:v>
                </c:pt>
                <c:pt idx="145">
                  <c:v>164401.78454167326</c:v>
                </c:pt>
                <c:pt idx="146">
                  <c:v>165776.35268152671</c:v>
                </c:pt>
                <c:pt idx="147">
                  <c:v>167154.78679427347</c:v>
                </c:pt>
                <c:pt idx="148">
                  <c:v>168537.09775296235</c:v>
                </c:pt>
                <c:pt idx="149">
                  <c:v>169923.29646122255</c:v>
                </c:pt>
                <c:pt idx="150">
                  <c:v>171313.39385334973</c:v>
                </c:pt>
                <c:pt idx="151">
                  <c:v>172707.40089439225</c:v>
                </c:pt>
                <c:pt idx="152">
                  <c:v>174105.32858023772</c:v>
                </c:pt>
                <c:pt idx="153">
                  <c:v>175507.18793769964</c:v>
                </c:pt>
                <c:pt idx="154">
                  <c:v>176912.9900246044</c:v>
                </c:pt>
                <c:pt idx="155">
                  <c:v>178322.74592987858</c:v>
                </c:pt>
                <c:pt idx="156">
                  <c:v>179736.46677363635</c:v>
                </c:pt>
                <c:pt idx="157">
                  <c:v>181154.16370726717</c:v>
                </c:pt>
                <c:pt idx="158">
                  <c:v>182575.84791352384</c:v>
                </c:pt>
                <c:pt idx="159">
                  <c:v>184001.53060661061</c:v>
                </c:pt>
                <c:pt idx="160">
                  <c:v>185431.22303227169</c:v>
                </c:pt>
                <c:pt idx="161">
                  <c:v>186864.93646787995</c:v>
                </c:pt>
                <c:pt idx="162">
                  <c:v>188302.68222252585</c:v>
                </c:pt>
                <c:pt idx="163">
                  <c:v>189744.47163710668</c:v>
                </c:pt>
                <c:pt idx="164">
                  <c:v>191190.31608441603</c:v>
                </c:pt>
                <c:pt idx="165">
                  <c:v>192640.22696923342</c:v>
                </c:pt>
                <c:pt idx="166">
                  <c:v>194094.21572841436</c:v>
                </c:pt>
                <c:pt idx="167">
                  <c:v>195552.29383098052</c:v>
                </c:pt>
                <c:pt idx="168">
                  <c:v>197014.47277821013</c:v>
                </c:pt>
                <c:pt idx="169">
                  <c:v>198480.76410372881</c:v>
                </c:pt>
                <c:pt idx="170">
                  <c:v>199951.17937360052</c:v>
                </c:pt>
                <c:pt idx="171">
                  <c:v>201425.73018641875</c:v>
                </c:pt>
                <c:pt idx="172">
                  <c:v>202904.42817339805</c:v>
                </c:pt>
                <c:pt idx="173">
                  <c:v>204387.28499846571</c:v>
                </c:pt>
                <c:pt idx="174">
                  <c:v>205874.31235835387</c:v>
                </c:pt>
                <c:pt idx="175">
                  <c:v>207365.52198269172</c:v>
                </c:pt>
                <c:pt idx="176">
                  <c:v>208860.92563409801</c:v>
                </c:pt>
                <c:pt idx="177">
                  <c:v>210360.53510827388</c:v>
                </c:pt>
                <c:pt idx="178">
                  <c:v>211864.36223409587</c:v>
                </c:pt>
                <c:pt idx="179">
                  <c:v>213372.41887370925</c:v>
                </c:pt>
                <c:pt idx="180">
                  <c:v>214884.71692262153</c:v>
                </c:pt>
                <c:pt idx="181">
                  <c:v>216401.2683097964</c:v>
                </c:pt>
                <c:pt idx="182">
                  <c:v>217922.08499774768</c:v>
                </c:pt>
                <c:pt idx="183">
                  <c:v>219447.17898263384</c:v>
                </c:pt>
                <c:pt idx="184">
                  <c:v>220976.56229435248</c:v>
                </c:pt>
                <c:pt idx="185">
                  <c:v>222510.24699663534</c:v>
                </c:pt>
                <c:pt idx="186">
                  <c:v>224048.24518714336</c:v>
                </c:pt>
                <c:pt idx="187">
                  <c:v>225590.56899756219</c:v>
                </c:pt>
                <c:pt idx="188">
                  <c:v>227137.23059369781</c:v>
                </c:pt>
                <c:pt idx="189">
                  <c:v>228688.24217557255</c:v>
                </c:pt>
                <c:pt idx="190">
                  <c:v>230243.61597752135</c:v>
                </c:pt>
                <c:pt idx="191">
                  <c:v>231803.3642682881</c:v>
                </c:pt>
                <c:pt idx="192">
                  <c:v>233367.49935112265</c:v>
                </c:pt>
                <c:pt idx="193">
                  <c:v>234936.03356387766</c:v>
                </c:pt>
                <c:pt idx="194">
                  <c:v>236508.97927910605</c:v>
                </c:pt>
                <c:pt idx="195">
                  <c:v>238086.34890415851</c:v>
                </c:pt>
                <c:pt idx="196">
                  <c:v>239668.15488128143</c:v>
                </c:pt>
                <c:pt idx="197">
                  <c:v>241254.40968771503</c:v>
                </c:pt>
                <c:pt idx="198">
                  <c:v>242845.12583579172</c:v>
                </c:pt>
                <c:pt idx="199">
                  <c:v>244440.31587303488</c:v>
                </c:pt>
                <c:pt idx="200">
                  <c:v>246039.99238225777</c:v>
                </c:pt>
                <c:pt idx="201">
                  <c:v>247644.16798166285</c:v>
                </c:pt>
                <c:pt idx="202">
                  <c:v>249252.85532494125</c:v>
                </c:pt>
                <c:pt idx="203">
                  <c:v>250866.06710137264</c:v>
                </c:pt>
                <c:pt idx="204">
                  <c:v>252483.81603592524</c:v>
                </c:pt>
                <c:pt idx="205">
                  <c:v>254106.11488935625</c:v>
                </c:pt>
                <c:pt idx="206">
                  <c:v>255732.97645831254</c:v>
                </c:pt>
                <c:pt idx="207">
                  <c:v>257364.41357543154</c:v>
                </c:pt>
                <c:pt idx="208">
                  <c:v>259000.43910944241</c:v>
                </c:pt>
                <c:pt idx="209">
                  <c:v>260641.06596526768</c:v>
                </c:pt>
                <c:pt idx="210">
                  <c:v>262286.307084125</c:v>
                </c:pt>
                <c:pt idx="211">
                  <c:v>263936.17544362909</c:v>
                </c:pt>
                <c:pt idx="212">
                  <c:v>265590.68405789428</c:v>
                </c:pt>
                <c:pt idx="213">
                  <c:v>267249.8459776371</c:v>
                </c:pt>
                <c:pt idx="214">
                  <c:v>268913.67429027922</c:v>
                </c:pt>
                <c:pt idx="215">
                  <c:v>270582.18212005059</c:v>
                </c:pt>
                <c:pt idx="216">
                  <c:v>272255.38262809324</c:v>
                </c:pt>
                <c:pt idx="217">
                  <c:v>273933.28901256475</c:v>
                </c:pt>
                <c:pt idx="218">
                  <c:v>275615.91450874257</c:v>
                </c:pt>
                <c:pt idx="219">
                  <c:v>277303.2723891284</c:v>
                </c:pt>
                <c:pt idx="220">
                  <c:v>278995.3759635528</c:v>
                </c:pt>
                <c:pt idx="221">
                  <c:v>280692.23857928027</c:v>
                </c:pt>
                <c:pt idx="222">
                  <c:v>282393.87362111447</c:v>
                </c:pt>
                <c:pt idx="223">
                  <c:v>284100.29451150383</c:v>
                </c:pt>
                <c:pt idx="224">
                  <c:v>285811.5147106474</c:v>
                </c:pt>
                <c:pt idx="225">
                  <c:v>287527.54771660105</c:v>
                </c:pt>
                <c:pt idx="226">
                  <c:v>289248.40706538397</c:v>
                </c:pt>
                <c:pt idx="227">
                  <c:v>290974.10633108532</c:v>
                </c:pt>
                <c:pt idx="228">
                  <c:v>292704.65912597149</c:v>
                </c:pt>
                <c:pt idx="229">
                  <c:v>294440.07910059328</c:v>
                </c:pt>
                <c:pt idx="230">
                  <c:v>296180.3799438937</c:v>
                </c:pt>
                <c:pt idx="231">
                  <c:v>297925.57538331591</c:v>
                </c:pt>
                <c:pt idx="232">
                  <c:v>299675.67918491148</c:v>
                </c:pt>
                <c:pt idx="233">
                  <c:v>301430.70515344903</c:v>
                </c:pt>
                <c:pt idx="234">
                  <c:v>303190.66713252309</c:v>
                </c:pt>
                <c:pt idx="235">
                  <c:v>304955.57900466328</c:v>
                </c:pt>
                <c:pt idx="236">
                  <c:v>306725.45469144388</c:v>
                </c:pt>
                <c:pt idx="237">
                  <c:v>308500.30815359356</c:v>
                </c:pt>
                <c:pt idx="238">
                  <c:v>310280.15339110553</c:v>
                </c:pt>
                <c:pt idx="239">
                  <c:v>312065.00444334798</c:v>
                </c:pt>
                <c:pt idx="240">
                  <c:v>313854.87538917485</c:v>
                </c:pt>
                <c:pt idx="241">
                  <c:v>315649.7803470369</c:v>
                </c:pt>
                <c:pt idx="242">
                  <c:v>317449.73347509291</c:v>
                </c:pt>
                <c:pt idx="243">
                  <c:v>319254.74897132162</c:v>
                </c:pt>
                <c:pt idx="244">
                  <c:v>321064.84107363346</c:v>
                </c:pt>
                <c:pt idx="245">
                  <c:v>322880.02405998303</c:v>
                </c:pt>
                <c:pt idx="246">
                  <c:v>324700.31224848173</c:v>
                </c:pt>
                <c:pt idx="247">
                  <c:v>326525.71999751055</c:v>
                </c:pt>
                <c:pt idx="248">
                  <c:v>328356.26170583355</c:v>
                </c:pt>
                <c:pt idx="249">
                  <c:v>330191.9518127112</c:v>
                </c:pt>
                <c:pt idx="250">
                  <c:v>332032.8047980144</c:v>
                </c:pt>
                <c:pt idx="251">
                  <c:v>333878.83518233878</c:v>
                </c:pt>
                <c:pt idx="252">
                  <c:v>335730.05752711906</c:v>
                </c:pt>
                <c:pt idx="253">
                  <c:v>337586.48643474409</c:v>
                </c:pt>
                <c:pt idx="254">
                  <c:v>339448.13654867181</c:v>
                </c:pt>
                <c:pt idx="255">
                  <c:v>341315.02255354496</c:v>
                </c:pt>
                <c:pt idx="256">
                  <c:v>343187.15917530679</c:v>
                </c:pt>
                <c:pt idx="257">
                  <c:v>345064.56118131732</c:v>
                </c:pt>
                <c:pt idx="258">
                  <c:v>346947.24338046974</c:v>
                </c:pt>
                <c:pt idx="259">
                  <c:v>348835.22062330728</c:v>
                </c:pt>
                <c:pt idx="260">
                  <c:v>350728.50780214032</c:v>
                </c:pt>
                <c:pt idx="261">
                  <c:v>352627.11985116382</c:v>
                </c:pt>
                <c:pt idx="262">
                  <c:v>354531.07174657518</c:v>
                </c:pt>
                <c:pt idx="263">
                  <c:v>356440.37850669242</c:v>
                </c:pt>
                <c:pt idx="264">
                  <c:v>358355.05519207247</c:v>
                </c:pt>
                <c:pt idx="265">
                  <c:v>360275.11690563016</c:v>
                </c:pt>
                <c:pt idx="266">
                  <c:v>362200.57879275724</c:v>
                </c:pt>
                <c:pt idx="267">
                  <c:v>364131.45604144182</c:v>
                </c:pt>
                <c:pt idx="268">
                  <c:v>366067.76388238836</c:v>
                </c:pt>
                <c:pt idx="269">
                  <c:v>368009.51758913754</c:v>
                </c:pt>
                <c:pt idx="270">
                  <c:v>369956.73247818695</c:v>
                </c:pt>
                <c:pt idx="271">
                  <c:v>371909.42390911182</c:v>
                </c:pt>
                <c:pt idx="272">
                  <c:v>373867.60728468618</c:v>
                </c:pt>
                <c:pt idx="273">
                  <c:v>375831.29805100436</c:v>
                </c:pt>
                <c:pt idx="274">
                  <c:v>377800.51169760281</c:v>
                </c:pt>
                <c:pt idx="275">
                  <c:v>379775.26375758229</c:v>
                </c:pt>
                <c:pt idx="276">
                  <c:v>381755.5698077305</c:v>
                </c:pt>
                <c:pt idx="277">
                  <c:v>383741.44546864473</c:v>
                </c:pt>
                <c:pt idx="278">
                  <c:v>385732.90640485525</c:v>
                </c:pt>
                <c:pt idx="279">
                  <c:v>387729.96832494892</c:v>
                </c:pt>
                <c:pt idx="280">
                  <c:v>389732.64698169281</c:v>
                </c:pt>
                <c:pt idx="281">
                  <c:v>391740.9581721588</c:v>
                </c:pt>
                <c:pt idx="282">
                  <c:v>393754.91773784801</c:v>
                </c:pt>
                <c:pt idx="283">
                  <c:v>395774.54156481568</c:v>
                </c:pt>
                <c:pt idx="284">
                  <c:v>397799.84558379673</c:v>
                </c:pt>
                <c:pt idx="285">
                  <c:v>399830.84577033116</c:v>
                </c:pt>
                <c:pt idx="286">
                  <c:v>401867.55814489018</c:v>
                </c:pt>
                <c:pt idx="287">
                  <c:v>403909.99877300265</c:v>
                </c:pt>
                <c:pt idx="288">
                  <c:v>405958.18376538169</c:v>
                </c:pt>
                <c:pt idx="289">
                  <c:v>408012.12927805178</c:v>
                </c:pt>
                <c:pt idx="290">
                  <c:v>410071.85151247628</c:v>
                </c:pt>
                <c:pt idx="291">
                  <c:v>412137.36671568512</c:v>
                </c:pt>
                <c:pt idx="292">
                  <c:v>414208.69118040294</c:v>
                </c:pt>
                <c:pt idx="293">
                  <c:v>416285.84124517778</c:v>
                </c:pt>
                <c:pt idx="294">
                  <c:v>418368.83329450985</c:v>
                </c:pt>
                <c:pt idx="295">
                  <c:v>420457.68375898065</c:v>
                </c:pt>
                <c:pt idx="296">
                  <c:v>422552.40911538276</c:v>
                </c:pt>
                <c:pt idx="297">
                  <c:v>424653.02588684973</c:v>
                </c:pt>
                <c:pt idx="298">
                  <c:v>426759.55064298649</c:v>
                </c:pt>
                <c:pt idx="299">
                  <c:v>428871.99999999988</c:v>
                </c:pt>
                <c:pt idx="300">
                  <c:v>430990.39062082989</c:v>
                </c:pt>
                <c:pt idx="301">
                  <c:v>433108.78124165989</c:v>
                </c:pt>
                <c:pt idx="302">
                  <c:v>435227.17186248989</c:v>
                </c:pt>
                <c:pt idx="303">
                  <c:v>437345.5624833199</c:v>
                </c:pt>
                <c:pt idx="304">
                  <c:v>439463.9531041499</c:v>
                </c:pt>
                <c:pt idx="305">
                  <c:v>441582.3437249799</c:v>
                </c:pt>
                <c:pt idx="306">
                  <c:v>443700.73434580991</c:v>
                </c:pt>
                <c:pt idx="307">
                  <c:v>445819.12496663991</c:v>
                </c:pt>
                <c:pt idx="308">
                  <c:v>447937.51558746991</c:v>
                </c:pt>
                <c:pt idx="309">
                  <c:v>450055.90620829992</c:v>
                </c:pt>
                <c:pt idx="310">
                  <c:v>452174.29682912992</c:v>
                </c:pt>
                <c:pt idx="311">
                  <c:v>454292.68744995992</c:v>
                </c:pt>
                <c:pt idx="312">
                  <c:v>456411.07807078992</c:v>
                </c:pt>
                <c:pt idx="313">
                  <c:v>458529.46869161993</c:v>
                </c:pt>
                <c:pt idx="314">
                  <c:v>460647.85931244993</c:v>
                </c:pt>
                <c:pt idx="315">
                  <c:v>462766.24993327993</c:v>
                </c:pt>
                <c:pt idx="316">
                  <c:v>464884.64055410994</c:v>
                </c:pt>
                <c:pt idx="317">
                  <c:v>467003.03117493994</c:v>
                </c:pt>
                <c:pt idx="318">
                  <c:v>469121.42179576994</c:v>
                </c:pt>
                <c:pt idx="319">
                  <c:v>471239.81241659995</c:v>
                </c:pt>
                <c:pt idx="320">
                  <c:v>473358.20303742995</c:v>
                </c:pt>
                <c:pt idx="321">
                  <c:v>475476.59365825995</c:v>
                </c:pt>
                <c:pt idx="322">
                  <c:v>477594.98427908996</c:v>
                </c:pt>
                <c:pt idx="323">
                  <c:v>479713.37489991996</c:v>
                </c:pt>
                <c:pt idx="324">
                  <c:v>481831.76552074996</c:v>
                </c:pt>
                <c:pt idx="325">
                  <c:v>483950.15614157997</c:v>
                </c:pt>
                <c:pt idx="326">
                  <c:v>486068.54676240997</c:v>
                </c:pt>
                <c:pt idx="327">
                  <c:v>488186.93738323997</c:v>
                </c:pt>
                <c:pt idx="328">
                  <c:v>490305.32800406998</c:v>
                </c:pt>
                <c:pt idx="329">
                  <c:v>492423.71862489998</c:v>
                </c:pt>
                <c:pt idx="330">
                  <c:v>494542.10924572998</c:v>
                </c:pt>
                <c:pt idx="331">
                  <c:v>496660.49986655999</c:v>
                </c:pt>
                <c:pt idx="332">
                  <c:v>498778.89048738999</c:v>
                </c:pt>
                <c:pt idx="333">
                  <c:v>500897.28110821999</c:v>
                </c:pt>
                <c:pt idx="334">
                  <c:v>503015.67172904999</c:v>
                </c:pt>
                <c:pt idx="335">
                  <c:v>505134.06234988</c:v>
                </c:pt>
                <c:pt idx="336">
                  <c:v>507252.45297071</c:v>
                </c:pt>
                <c:pt idx="337">
                  <c:v>509370.84359154</c:v>
                </c:pt>
                <c:pt idx="338">
                  <c:v>511489.23421237001</c:v>
                </c:pt>
                <c:pt idx="339">
                  <c:v>513607.62483320001</c:v>
                </c:pt>
                <c:pt idx="340">
                  <c:v>515726.01545403001</c:v>
                </c:pt>
                <c:pt idx="341">
                  <c:v>517844.40607486002</c:v>
                </c:pt>
                <c:pt idx="342">
                  <c:v>519962.79669569002</c:v>
                </c:pt>
                <c:pt idx="343">
                  <c:v>522081.18731652002</c:v>
                </c:pt>
                <c:pt idx="344">
                  <c:v>524199.57793735003</c:v>
                </c:pt>
                <c:pt idx="345">
                  <c:v>526317.96855818003</c:v>
                </c:pt>
                <c:pt idx="346">
                  <c:v>528436.35917901003</c:v>
                </c:pt>
                <c:pt idx="347">
                  <c:v>530554.74979984004</c:v>
                </c:pt>
                <c:pt idx="348">
                  <c:v>532673.14042067004</c:v>
                </c:pt>
                <c:pt idx="349">
                  <c:v>534791.53104150004</c:v>
                </c:pt>
                <c:pt idx="350">
                  <c:v>536909.92166233005</c:v>
                </c:pt>
                <c:pt idx="351">
                  <c:v>539028.31228316005</c:v>
                </c:pt>
                <c:pt idx="352">
                  <c:v>541146.70290399005</c:v>
                </c:pt>
                <c:pt idx="353">
                  <c:v>543265.09352482005</c:v>
                </c:pt>
                <c:pt idx="354">
                  <c:v>545383.48414565006</c:v>
                </c:pt>
                <c:pt idx="355">
                  <c:v>547501.87476648006</c:v>
                </c:pt>
                <c:pt idx="356">
                  <c:v>549620.26538731006</c:v>
                </c:pt>
                <c:pt idx="357">
                  <c:v>551738.65600814007</c:v>
                </c:pt>
                <c:pt idx="358">
                  <c:v>553857.04662897007</c:v>
                </c:pt>
                <c:pt idx="359">
                  <c:v>555975.43724980007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B-41DF-991F-45C3722AC01A}"/>
            </c:ext>
          </c:extLst>
        </c:ser>
        <c:ser>
          <c:idx val="1"/>
          <c:order val="1"/>
          <c:tx>
            <c:strRef>
              <c:f>Outputs!$D$3</c:f>
              <c:strCache>
                <c:ptCount val="1"/>
                <c:pt idx="0">
                  <c:v>Mortgage + HELOC Strategy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'Mortagage + HELOC'!$J$5:$J$364</c:f>
              <c:numCache>
                <c:formatCode>[$$-409]#,##0</c:formatCode>
                <c:ptCount val="360"/>
                <c:pt idx="0">
                  <c:v>7912.1881208299828</c:v>
                </c:pt>
                <c:pt idx="1">
                  <c:v>15846.6292707498</c:v>
                </c:pt>
                <c:pt idx="2">
                  <c:v>23803.386036403768</c:v>
                </c:pt>
                <c:pt idx="3">
                  <c:v>31782.521180461139</c:v>
                </c:pt>
                <c:pt idx="4">
                  <c:v>32784.09764211117</c:v>
                </c:pt>
                <c:pt idx="5">
                  <c:v>40788.491037559594</c:v>
                </c:pt>
                <c:pt idx="6">
                  <c:v>48815.396789432714</c:v>
                </c:pt>
                <c:pt idx="7">
                  <c:v>49864.878213732976</c:v>
                </c:pt>
                <c:pt idx="8">
                  <c:v>57917.311304539086</c:v>
                </c:pt>
                <c:pt idx="9">
                  <c:v>65992.391863413082</c:v>
                </c:pt>
                <c:pt idx="10">
                  <c:v>67090.183586358908</c:v>
                </c:pt>
                <c:pt idx="11">
                  <c:v>75191.062848525529</c:v>
                </c:pt>
                <c:pt idx="12">
                  <c:v>76314.725833616991</c:v>
                </c:pt>
                <c:pt idx="13">
                  <c:v>84441.549120854019</c:v>
                </c:pt>
                <c:pt idx="14">
                  <c:v>92591.229098586409</c:v>
                </c:pt>
                <c:pt idx="15">
                  <c:v>93763.830051256169</c:v>
                </c:pt>
                <c:pt idx="16">
                  <c:v>101939.72894410531</c:v>
                </c:pt>
                <c:pt idx="17">
                  <c:v>110138.62255259059</c:v>
                </c:pt>
                <c:pt idx="18">
                  <c:v>111360.57554934973</c:v>
                </c:pt>
                <c:pt idx="19">
                  <c:v>119585.96528891225</c:v>
                </c:pt>
                <c:pt idx="20">
                  <c:v>127834.4889371173</c:v>
                </c:pt>
                <c:pt idx="21">
                  <c:v>129106.21155808293</c:v>
                </c:pt>
                <c:pt idx="22">
                  <c:v>137381.51089892001</c:v>
                </c:pt>
                <c:pt idx="23">
                  <c:v>138680.0845191532</c:v>
                </c:pt>
                <c:pt idx="24">
                  <c:v>146982.3103776933</c:v>
                </c:pt>
                <c:pt idx="25">
                  <c:v>155307.88624646055</c:v>
                </c:pt>
                <c:pt idx="26">
                  <c:v>156656.8777973587</c:v>
                </c:pt>
                <c:pt idx="27">
                  <c:v>165009.66338699375</c:v>
                </c:pt>
                <c:pt idx="28">
                  <c:v>173385.94118609966</c:v>
                </c:pt>
                <c:pt idx="29">
                  <c:v>174785.77726651556</c:v>
                </c:pt>
                <c:pt idx="30">
                  <c:v>183189.55038590761</c:v>
                </c:pt>
                <c:pt idx="31">
                  <c:v>191616.95911719796</c:v>
                </c:pt>
                <c:pt idx="32">
                  <c:v>193068.06993554506</c:v>
                </c:pt>
                <c:pt idx="33">
                  <c:v>201523.26200306875</c:v>
                </c:pt>
                <c:pt idx="34">
                  <c:v>203002.23429828236</c:v>
                </c:pt>
                <c:pt idx="35">
                  <c:v>211485.36620307626</c:v>
                </c:pt>
                <c:pt idx="36">
                  <c:v>219992.35691635241</c:v>
                </c:pt>
                <c:pt idx="37">
                  <c:v>221523.27354100964</c:v>
                </c:pt>
                <c:pt idx="38">
                  <c:v>230058.49586867372</c:v>
                </c:pt>
                <c:pt idx="39">
                  <c:v>238617.72350913435</c:v>
                </c:pt>
                <c:pt idx="40">
                  <c:v>240201.02397733377</c:v>
                </c:pt>
                <c:pt idx="41">
                  <c:v>248788.7774781</c:v>
                </c:pt>
                <c:pt idx="42">
                  <c:v>250400.68403558715</c:v>
                </c:pt>
                <c:pt idx="43">
                  <c:v>259017.12408026721</c:v>
                </c:pt>
                <c:pt idx="44">
                  <c:v>267657.79786257294</c:v>
                </c:pt>
                <c:pt idx="45">
                  <c:v>269322.77353989141</c:v>
                </c:pt>
                <c:pt idx="46">
                  <c:v>277992.43196130235</c:v>
                </c:pt>
                <c:pt idx="47">
                  <c:v>286686.47379702353</c:v>
                </c:pt>
                <c:pt idx="48">
                  <c:v>288404.96762540762</c:v>
                </c:pt>
                <c:pt idx="49">
                  <c:v>297128.29471768404</c:v>
                </c:pt>
                <c:pt idx="50">
                  <c:v>305876.15616740752</c:v>
                </c:pt>
                <c:pt idx="51">
                  <c:v>307648.62097745831</c:v>
                </c:pt>
                <c:pt idx="52">
                  <c:v>316426.07084478741</c:v>
                </c:pt>
                <c:pt idx="53">
                  <c:v>318228.20728986833</c:v>
                </c:pt>
                <c:pt idx="54">
                  <c:v>327035.41224370105</c:v>
                </c:pt>
                <c:pt idx="55">
                  <c:v>335867.38746146642</c:v>
                </c:pt>
                <c:pt idx="56">
                  <c:v>337724.20260953176</c:v>
                </c:pt>
                <c:pt idx="57">
                  <c:v>346586.24005020107</c:v>
                </c:pt>
                <c:pt idx="58">
                  <c:v>355473.20197117224</c:v>
                </c:pt>
                <c:pt idx="59">
                  <c:v>357385.15847254614</c:v>
                </c:pt>
                <c:pt idx="60">
                  <c:v>366302.49235158018</c:v>
                </c:pt>
                <c:pt idx="61">
                  <c:v>375244.90623214899</c:v>
                </c:pt>
                <c:pt idx="62">
                  <c:v>377212.47065175691</c:v>
                </c:pt>
                <c:pt idx="63">
                  <c:v>386185.56884629495</c:v>
                </c:pt>
                <c:pt idx="64">
                  <c:v>388183.90387950512</c:v>
                </c:pt>
                <c:pt idx="65">
                  <c:v>397187.85922999622</c:v>
                </c:pt>
                <c:pt idx="66">
                  <c:v>406217.13820491056</c:v>
                </c:pt>
                <c:pt idx="67">
                  <c:v>408271.81202694186</c:v>
                </c:pt>
                <c:pt idx="68">
                  <c:v>417332.26461909764</c:v>
                </c:pt>
                <c:pt idx="69">
                  <c:v>426418.19973416883</c:v>
                </c:pt>
                <c:pt idx="70">
                  <c:v>428529.68904175115</c:v>
                </c:pt>
                <c:pt idx="71">
                  <c:v>437647.11691301106</c:v>
                </c:pt>
                <c:pt idx="72">
                  <c:v>439765.50753384107</c:v>
                </c:pt>
                <c:pt idx="73">
                  <c:v>441883.89815467107</c:v>
                </c:pt>
                <c:pt idx="74">
                  <c:v>444002.28877550107</c:v>
                </c:pt>
                <c:pt idx="75">
                  <c:v>446120.67939633108</c:v>
                </c:pt>
                <c:pt idx="76">
                  <c:v>448239.07001716108</c:v>
                </c:pt>
                <c:pt idx="77">
                  <c:v>450357.46063799108</c:v>
                </c:pt>
                <c:pt idx="78">
                  <c:v>452475.85125882109</c:v>
                </c:pt>
                <c:pt idx="79">
                  <c:v>454594.24187965109</c:v>
                </c:pt>
                <c:pt idx="80">
                  <c:v>456712.63250048109</c:v>
                </c:pt>
                <c:pt idx="81">
                  <c:v>458831.0231213111</c:v>
                </c:pt>
                <c:pt idx="82">
                  <c:v>460949.4137421411</c:v>
                </c:pt>
                <c:pt idx="83">
                  <c:v>463067.8043629711</c:v>
                </c:pt>
                <c:pt idx="84">
                  <c:v>465186.19498380111</c:v>
                </c:pt>
                <c:pt idx="85">
                  <c:v>467304.58560463111</c:v>
                </c:pt>
                <c:pt idx="86">
                  <c:v>469422.97622546111</c:v>
                </c:pt>
                <c:pt idx="87">
                  <c:v>471541.36684629112</c:v>
                </c:pt>
                <c:pt idx="88">
                  <c:v>473659.75746712112</c:v>
                </c:pt>
                <c:pt idx="89">
                  <c:v>475778.14808795112</c:v>
                </c:pt>
                <c:pt idx="90">
                  <c:v>477896.53870878113</c:v>
                </c:pt>
                <c:pt idx="91">
                  <c:v>480014.92932961113</c:v>
                </c:pt>
                <c:pt idx="92">
                  <c:v>482133.31995044113</c:v>
                </c:pt>
                <c:pt idx="93">
                  <c:v>484251.71057127113</c:v>
                </c:pt>
                <c:pt idx="94">
                  <c:v>486370.10119210114</c:v>
                </c:pt>
                <c:pt idx="95">
                  <c:v>488488.49181293114</c:v>
                </c:pt>
                <c:pt idx="96">
                  <c:v>490606.88243376114</c:v>
                </c:pt>
                <c:pt idx="97">
                  <c:v>492725.27305459115</c:v>
                </c:pt>
                <c:pt idx="98">
                  <c:v>494843.66367542115</c:v>
                </c:pt>
                <c:pt idx="99">
                  <c:v>496962.05429625115</c:v>
                </c:pt>
                <c:pt idx="100">
                  <c:v>499080.44491708116</c:v>
                </c:pt>
                <c:pt idx="101">
                  <c:v>501198.83553791116</c:v>
                </c:pt>
                <c:pt idx="102">
                  <c:v>503317.22615874116</c:v>
                </c:pt>
                <c:pt idx="103">
                  <c:v>505435.61677957117</c:v>
                </c:pt>
                <c:pt idx="104">
                  <c:v>507554.00740040117</c:v>
                </c:pt>
                <c:pt idx="105">
                  <c:v>509672.39802123117</c:v>
                </c:pt>
                <c:pt idx="106">
                  <c:v>511790.78864206118</c:v>
                </c:pt>
                <c:pt idx="107">
                  <c:v>513909.17926289118</c:v>
                </c:pt>
                <c:pt idx="108">
                  <c:v>516027.56988372118</c:v>
                </c:pt>
                <c:pt idx="109">
                  <c:v>518145.96050455119</c:v>
                </c:pt>
                <c:pt idx="110">
                  <c:v>520264.35112538119</c:v>
                </c:pt>
                <c:pt idx="111">
                  <c:v>522382.74174621119</c:v>
                </c:pt>
                <c:pt idx="112">
                  <c:v>524501.13236704119</c:v>
                </c:pt>
                <c:pt idx="113">
                  <c:v>526619.5229878712</c:v>
                </c:pt>
                <c:pt idx="114">
                  <c:v>528737.9136087012</c:v>
                </c:pt>
                <c:pt idx="115">
                  <c:v>530856.3042295312</c:v>
                </c:pt>
                <c:pt idx="116">
                  <c:v>532974.69485036121</c:v>
                </c:pt>
                <c:pt idx="117">
                  <c:v>535093.08547119121</c:v>
                </c:pt>
                <c:pt idx="118">
                  <c:v>537211.47609202121</c:v>
                </c:pt>
                <c:pt idx="119">
                  <c:v>539329.86671285122</c:v>
                </c:pt>
                <c:pt idx="120">
                  <c:v>541448.25733368122</c:v>
                </c:pt>
                <c:pt idx="121">
                  <c:v>543566.64795451122</c:v>
                </c:pt>
                <c:pt idx="122">
                  <c:v>545685.03857534123</c:v>
                </c:pt>
                <c:pt idx="123">
                  <c:v>547803.42919617123</c:v>
                </c:pt>
                <c:pt idx="124">
                  <c:v>549921.81981700123</c:v>
                </c:pt>
                <c:pt idx="125">
                  <c:v>552040.21043783124</c:v>
                </c:pt>
                <c:pt idx="126">
                  <c:v>554158.60105866124</c:v>
                </c:pt>
                <c:pt idx="127">
                  <c:v>556276.99167949124</c:v>
                </c:pt>
                <c:pt idx="128">
                  <c:v>558395.38230032125</c:v>
                </c:pt>
                <c:pt idx="129">
                  <c:v>560513.77292115125</c:v>
                </c:pt>
                <c:pt idx="130">
                  <c:v>562632.16354198125</c:v>
                </c:pt>
                <c:pt idx="131">
                  <c:v>564750.55416281126</c:v>
                </c:pt>
                <c:pt idx="132">
                  <c:v>566868.94478364126</c:v>
                </c:pt>
                <c:pt idx="133">
                  <c:v>568987.33540447126</c:v>
                </c:pt>
                <c:pt idx="134">
                  <c:v>571105.72602530126</c:v>
                </c:pt>
                <c:pt idx="135">
                  <c:v>573224.11664613127</c:v>
                </c:pt>
                <c:pt idx="136">
                  <c:v>575342.50726696127</c:v>
                </c:pt>
                <c:pt idx="137">
                  <c:v>577460.89788779127</c:v>
                </c:pt>
                <c:pt idx="138">
                  <c:v>579579.28850862128</c:v>
                </c:pt>
                <c:pt idx="139">
                  <c:v>581697.67912945128</c:v>
                </c:pt>
                <c:pt idx="140">
                  <c:v>583816.06975028128</c:v>
                </c:pt>
                <c:pt idx="141">
                  <c:v>585934.46037111129</c:v>
                </c:pt>
                <c:pt idx="142">
                  <c:v>588052.85099194129</c:v>
                </c:pt>
                <c:pt idx="143">
                  <c:v>590171.24161277129</c:v>
                </c:pt>
                <c:pt idx="144">
                  <c:v>592289.6322336013</c:v>
                </c:pt>
                <c:pt idx="145">
                  <c:v>594408.0228544313</c:v>
                </c:pt>
                <c:pt idx="146">
                  <c:v>596526.4134752613</c:v>
                </c:pt>
                <c:pt idx="147">
                  <c:v>598644.80409609131</c:v>
                </c:pt>
                <c:pt idx="148">
                  <c:v>600763.19471692131</c:v>
                </c:pt>
                <c:pt idx="149">
                  <c:v>602881.58533775131</c:v>
                </c:pt>
                <c:pt idx="150">
                  <c:v>604999.97595858132</c:v>
                </c:pt>
                <c:pt idx="151">
                  <c:v>607118.36657941132</c:v>
                </c:pt>
                <c:pt idx="152">
                  <c:v>609236.75720024132</c:v>
                </c:pt>
                <c:pt idx="153">
                  <c:v>611355.14782107132</c:v>
                </c:pt>
                <c:pt idx="154">
                  <c:v>613473.53844190133</c:v>
                </c:pt>
                <c:pt idx="155">
                  <c:v>615591.92906273133</c:v>
                </c:pt>
                <c:pt idx="156">
                  <c:v>617710.31968356133</c:v>
                </c:pt>
                <c:pt idx="157">
                  <c:v>619828.71030439134</c:v>
                </c:pt>
                <c:pt idx="158">
                  <c:v>621947.10092522134</c:v>
                </c:pt>
                <c:pt idx="159">
                  <c:v>624065.49154605134</c:v>
                </c:pt>
                <c:pt idx="160">
                  <c:v>626183.88216688135</c:v>
                </c:pt>
                <c:pt idx="161">
                  <c:v>628302.27278771135</c:v>
                </c:pt>
                <c:pt idx="162">
                  <c:v>630420.66340854135</c:v>
                </c:pt>
                <c:pt idx="163">
                  <c:v>632539.05402937136</c:v>
                </c:pt>
                <c:pt idx="164">
                  <c:v>634657.44465020136</c:v>
                </c:pt>
                <c:pt idx="165">
                  <c:v>636775.83527103136</c:v>
                </c:pt>
                <c:pt idx="166">
                  <c:v>638894.22589186137</c:v>
                </c:pt>
                <c:pt idx="167">
                  <c:v>641012.61651269137</c:v>
                </c:pt>
                <c:pt idx="168">
                  <c:v>643131.00713352137</c:v>
                </c:pt>
                <c:pt idx="169">
                  <c:v>645249.39775435138</c:v>
                </c:pt>
                <c:pt idx="170">
                  <c:v>647367.78837518138</c:v>
                </c:pt>
                <c:pt idx="171">
                  <c:v>649486.17899601138</c:v>
                </c:pt>
                <c:pt idx="172">
                  <c:v>651604.56961684139</c:v>
                </c:pt>
                <c:pt idx="173">
                  <c:v>653722.96023767139</c:v>
                </c:pt>
                <c:pt idx="174">
                  <c:v>655841.35085850139</c:v>
                </c:pt>
                <c:pt idx="175">
                  <c:v>657959.74147933139</c:v>
                </c:pt>
                <c:pt idx="176">
                  <c:v>660078.1321001614</c:v>
                </c:pt>
                <c:pt idx="177">
                  <c:v>662196.5227209914</c:v>
                </c:pt>
                <c:pt idx="178">
                  <c:v>664314.9133418214</c:v>
                </c:pt>
                <c:pt idx="179">
                  <c:v>666433.30396265141</c:v>
                </c:pt>
                <c:pt idx="180">
                  <c:v>668551.69458348141</c:v>
                </c:pt>
                <c:pt idx="181">
                  <c:v>670670.08520431141</c:v>
                </c:pt>
                <c:pt idx="182">
                  <c:v>672788.47582514142</c:v>
                </c:pt>
                <c:pt idx="183">
                  <c:v>674906.86644597142</c:v>
                </c:pt>
                <c:pt idx="184">
                  <c:v>677025.25706680142</c:v>
                </c:pt>
                <c:pt idx="185">
                  <c:v>679143.64768763143</c:v>
                </c:pt>
                <c:pt idx="186">
                  <c:v>681262.03830846143</c:v>
                </c:pt>
                <c:pt idx="187">
                  <c:v>683380.42892929143</c:v>
                </c:pt>
                <c:pt idx="188">
                  <c:v>685498.81955012144</c:v>
                </c:pt>
                <c:pt idx="189">
                  <c:v>687617.21017095144</c:v>
                </c:pt>
                <c:pt idx="190">
                  <c:v>689735.60079178144</c:v>
                </c:pt>
                <c:pt idx="191">
                  <c:v>691853.99141261145</c:v>
                </c:pt>
                <c:pt idx="192">
                  <c:v>693972.38203344145</c:v>
                </c:pt>
                <c:pt idx="193">
                  <c:v>696090.77265427145</c:v>
                </c:pt>
                <c:pt idx="194">
                  <c:v>698209.16327510145</c:v>
                </c:pt>
                <c:pt idx="195">
                  <c:v>700327.55389593146</c:v>
                </c:pt>
                <c:pt idx="196">
                  <c:v>702445.94451676146</c:v>
                </c:pt>
                <c:pt idx="197">
                  <c:v>704564.33513759146</c:v>
                </c:pt>
                <c:pt idx="198">
                  <c:v>706682.72575842147</c:v>
                </c:pt>
                <c:pt idx="199">
                  <c:v>708801.11637925147</c:v>
                </c:pt>
                <c:pt idx="200">
                  <c:v>710919.50700008147</c:v>
                </c:pt>
                <c:pt idx="201">
                  <c:v>713037.89762091148</c:v>
                </c:pt>
                <c:pt idx="202">
                  <c:v>715156.28824174148</c:v>
                </c:pt>
                <c:pt idx="203">
                  <c:v>717274.67886257148</c:v>
                </c:pt>
                <c:pt idx="204">
                  <c:v>719393.06948340149</c:v>
                </c:pt>
                <c:pt idx="205">
                  <c:v>721511.46010423149</c:v>
                </c:pt>
                <c:pt idx="206">
                  <c:v>723629.85072506149</c:v>
                </c:pt>
                <c:pt idx="207">
                  <c:v>725748.2413458915</c:v>
                </c:pt>
                <c:pt idx="208">
                  <c:v>727866.6319667215</c:v>
                </c:pt>
                <c:pt idx="209">
                  <c:v>729985.0225875515</c:v>
                </c:pt>
                <c:pt idx="210">
                  <c:v>732103.41320838151</c:v>
                </c:pt>
                <c:pt idx="211">
                  <c:v>734221.80382921151</c:v>
                </c:pt>
                <c:pt idx="212">
                  <c:v>736340.19445004151</c:v>
                </c:pt>
                <c:pt idx="213">
                  <c:v>738458.58507087152</c:v>
                </c:pt>
                <c:pt idx="214">
                  <c:v>740576.97569170152</c:v>
                </c:pt>
                <c:pt idx="215">
                  <c:v>742695.36631253152</c:v>
                </c:pt>
                <c:pt idx="216">
                  <c:v>744813.75693336152</c:v>
                </c:pt>
                <c:pt idx="217">
                  <c:v>746932.14755419153</c:v>
                </c:pt>
                <c:pt idx="218">
                  <c:v>749050.53817502153</c:v>
                </c:pt>
                <c:pt idx="219">
                  <c:v>751168.92879585153</c:v>
                </c:pt>
                <c:pt idx="220">
                  <c:v>753287.31941668154</c:v>
                </c:pt>
                <c:pt idx="221">
                  <c:v>755405.71003751154</c:v>
                </c:pt>
                <c:pt idx="222">
                  <c:v>757524.10065834154</c:v>
                </c:pt>
                <c:pt idx="223">
                  <c:v>759642.49127917155</c:v>
                </c:pt>
                <c:pt idx="224">
                  <c:v>761760.88190000155</c:v>
                </c:pt>
                <c:pt idx="225">
                  <c:v>763879.27252083155</c:v>
                </c:pt>
                <c:pt idx="226">
                  <c:v>765997.66314166156</c:v>
                </c:pt>
                <c:pt idx="227">
                  <c:v>768116.05376249156</c:v>
                </c:pt>
                <c:pt idx="228">
                  <c:v>770234.44438332156</c:v>
                </c:pt>
                <c:pt idx="229">
                  <c:v>772352.83500415157</c:v>
                </c:pt>
                <c:pt idx="230">
                  <c:v>774471.22562498157</c:v>
                </c:pt>
                <c:pt idx="231">
                  <c:v>776589.61624581157</c:v>
                </c:pt>
                <c:pt idx="232">
                  <c:v>778708.00686664158</c:v>
                </c:pt>
                <c:pt idx="233">
                  <c:v>780826.39748747158</c:v>
                </c:pt>
                <c:pt idx="234">
                  <c:v>782944.78810830158</c:v>
                </c:pt>
                <c:pt idx="235">
                  <c:v>785063.17872913158</c:v>
                </c:pt>
                <c:pt idx="236">
                  <c:v>787181.56934996159</c:v>
                </c:pt>
                <c:pt idx="237">
                  <c:v>789299.95997079159</c:v>
                </c:pt>
                <c:pt idx="238">
                  <c:v>791418.35059162159</c:v>
                </c:pt>
                <c:pt idx="239">
                  <c:v>793536.7412124516</c:v>
                </c:pt>
                <c:pt idx="240">
                  <c:v>795655.1318332816</c:v>
                </c:pt>
                <c:pt idx="241">
                  <c:v>797773.5224541116</c:v>
                </c:pt>
                <c:pt idx="242">
                  <c:v>799891.91307494161</c:v>
                </c:pt>
                <c:pt idx="243">
                  <c:v>802010.30369577161</c:v>
                </c:pt>
                <c:pt idx="244">
                  <c:v>804128.69431660161</c:v>
                </c:pt>
                <c:pt idx="245">
                  <c:v>806247.08493743162</c:v>
                </c:pt>
                <c:pt idx="246">
                  <c:v>808365.47555826162</c:v>
                </c:pt>
                <c:pt idx="247">
                  <c:v>810483.86617909162</c:v>
                </c:pt>
                <c:pt idx="248">
                  <c:v>812602.25679992163</c:v>
                </c:pt>
                <c:pt idx="249">
                  <c:v>814720.64742075163</c:v>
                </c:pt>
                <c:pt idx="250">
                  <c:v>816839.03804158163</c:v>
                </c:pt>
                <c:pt idx="251">
                  <c:v>818957.42866241164</c:v>
                </c:pt>
                <c:pt idx="252">
                  <c:v>821075.81928324164</c:v>
                </c:pt>
                <c:pt idx="253">
                  <c:v>823194.20990407164</c:v>
                </c:pt>
                <c:pt idx="254">
                  <c:v>825312.60052490165</c:v>
                </c:pt>
                <c:pt idx="255">
                  <c:v>827430.99114573165</c:v>
                </c:pt>
                <c:pt idx="256">
                  <c:v>829549.38176656165</c:v>
                </c:pt>
                <c:pt idx="257">
                  <c:v>831667.77238739165</c:v>
                </c:pt>
                <c:pt idx="258">
                  <c:v>833786.16300822166</c:v>
                </c:pt>
                <c:pt idx="259">
                  <c:v>835904.55362905166</c:v>
                </c:pt>
                <c:pt idx="260">
                  <c:v>838022.94424988166</c:v>
                </c:pt>
                <c:pt idx="261">
                  <c:v>840141.33487071167</c:v>
                </c:pt>
                <c:pt idx="262">
                  <c:v>842259.72549154167</c:v>
                </c:pt>
                <c:pt idx="263">
                  <c:v>844378.11611237167</c:v>
                </c:pt>
                <c:pt idx="264">
                  <c:v>846496.50673320168</c:v>
                </c:pt>
                <c:pt idx="265">
                  <c:v>848614.89735403168</c:v>
                </c:pt>
                <c:pt idx="266">
                  <c:v>850733.28797486168</c:v>
                </c:pt>
                <c:pt idx="267">
                  <c:v>852851.67859569169</c:v>
                </c:pt>
                <c:pt idx="268">
                  <c:v>854970.06921652169</c:v>
                </c:pt>
                <c:pt idx="269">
                  <c:v>857088.45983735169</c:v>
                </c:pt>
                <c:pt idx="270">
                  <c:v>859206.8504581817</c:v>
                </c:pt>
                <c:pt idx="271">
                  <c:v>861325.2410790117</c:v>
                </c:pt>
                <c:pt idx="272">
                  <c:v>863443.6316998417</c:v>
                </c:pt>
                <c:pt idx="273">
                  <c:v>865562.02232067171</c:v>
                </c:pt>
                <c:pt idx="274">
                  <c:v>867680.41294150171</c:v>
                </c:pt>
                <c:pt idx="275">
                  <c:v>869798.80356233171</c:v>
                </c:pt>
                <c:pt idx="276">
                  <c:v>871917.19418316172</c:v>
                </c:pt>
                <c:pt idx="277">
                  <c:v>874035.58480399172</c:v>
                </c:pt>
                <c:pt idx="278">
                  <c:v>876153.97542482172</c:v>
                </c:pt>
                <c:pt idx="279">
                  <c:v>878272.36604565172</c:v>
                </c:pt>
                <c:pt idx="280">
                  <c:v>880390.75666648173</c:v>
                </c:pt>
                <c:pt idx="281">
                  <c:v>882509.14728731173</c:v>
                </c:pt>
                <c:pt idx="282">
                  <c:v>884627.53790814173</c:v>
                </c:pt>
                <c:pt idx="283">
                  <c:v>886745.92852897174</c:v>
                </c:pt>
                <c:pt idx="284">
                  <c:v>888864.31914980174</c:v>
                </c:pt>
                <c:pt idx="285">
                  <c:v>890982.70977063174</c:v>
                </c:pt>
                <c:pt idx="286">
                  <c:v>893101.10039146175</c:v>
                </c:pt>
                <c:pt idx="287">
                  <c:v>895219.49101229175</c:v>
                </c:pt>
                <c:pt idx="288">
                  <c:v>897337.88163312175</c:v>
                </c:pt>
                <c:pt idx="289">
                  <c:v>899456.27225395176</c:v>
                </c:pt>
                <c:pt idx="290">
                  <c:v>901574.66287478176</c:v>
                </c:pt>
                <c:pt idx="291">
                  <c:v>903693.05349561176</c:v>
                </c:pt>
                <c:pt idx="292">
                  <c:v>905811.44411644177</c:v>
                </c:pt>
                <c:pt idx="293">
                  <c:v>907929.83473727177</c:v>
                </c:pt>
                <c:pt idx="294">
                  <c:v>910048.22535810177</c:v>
                </c:pt>
                <c:pt idx="295">
                  <c:v>912166.61597893178</c:v>
                </c:pt>
                <c:pt idx="296">
                  <c:v>914285.00659976178</c:v>
                </c:pt>
                <c:pt idx="297">
                  <c:v>916403.39722059178</c:v>
                </c:pt>
                <c:pt idx="298">
                  <c:v>918521.78784142178</c:v>
                </c:pt>
                <c:pt idx="299">
                  <c:v>920640.17846225179</c:v>
                </c:pt>
                <c:pt idx="300">
                  <c:v>922758.56908308179</c:v>
                </c:pt>
                <c:pt idx="301">
                  <c:v>924876.95970391179</c:v>
                </c:pt>
                <c:pt idx="302">
                  <c:v>926995.3503247418</c:v>
                </c:pt>
                <c:pt idx="303">
                  <c:v>929113.7409455718</c:v>
                </c:pt>
                <c:pt idx="304">
                  <c:v>931232.1315664018</c:v>
                </c:pt>
                <c:pt idx="305">
                  <c:v>933350.52218723181</c:v>
                </c:pt>
                <c:pt idx="306">
                  <c:v>935468.91280806181</c:v>
                </c:pt>
                <c:pt idx="307">
                  <c:v>937587.30342889181</c:v>
                </c:pt>
                <c:pt idx="308">
                  <c:v>939705.69404972182</c:v>
                </c:pt>
                <c:pt idx="309">
                  <c:v>941824.08467055182</c:v>
                </c:pt>
                <c:pt idx="310">
                  <c:v>943942.47529138182</c:v>
                </c:pt>
                <c:pt idx="311">
                  <c:v>946060.86591221183</c:v>
                </c:pt>
                <c:pt idx="312">
                  <c:v>948179.25653304183</c:v>
                </c:pt>
                <c:pt idx="313">
                  <c:v>950297.64715387183</c:v>
                </c:pt>
                <c:pt idx="314">
                  <c:v>952416.03777470184</c:v>
                </c:pt>
                <c:pt idx="315">
                  <c:v>954534.42839553184</c:v>
                </c:pt>
                <c:pt idx="316">
                  <c:v>956652.81901636184</c:v>
                </c:pt>
                <c:pt idx="317">
                  <c:v>958771.20963719185</c:v>
                </c:pt>
                <c:pt idx="318">
                  <c:v>960889.60025802185</c:v>
                </c:pt>
                <c:pt idx="319">
                  <c:v>963007.99087885185</c:v>
                </c:pt>
                <c:pt idx="320">
                  <c:v>965126.38149968185</c:v>
                </c:pt>
                <c:pt idx="321">
                  <c:v>967244.77212051186</c:v>
                </c:pt>
                <c:pt idx="322">
                  <c:v>969363.16274134186</c:v>
                </c:pt>
                <c:pt idx="323">
                  <c:v>971481.55336217186</c:v>
                </c:pt>
                <c:pt idx="324">
                  <c:v>973599.94398300187</c:v>
                </c:pt>
                <c:pt idx="325">
                  <c:v>975718.33460383187</c:v>
                </c:pt>
                <c:pt idx="326">
                  <c:v>977836.72522466187</c:v>
                </c:pt>
                <c:pt idx="327">
                  <c:v>979955.11584549188</c:v>
                </c:pt>
                <c:pt idx="328">
                  <c:v>982073.50646632188</c:v>
                </c:pt>
                <c:pt idx="329">
                  <c:v>984191.89708715188</c:v>
                </c:pt>
                <c:pt idx="330">
                  <c:v>986310.28770798189</c:v>
                </c:pt>
                <c:pt idx="331">
                  <c:v>988428.67832881189</c:v>
                </c:pt>
                <c:pt idx="332">
                  <c:v>990547.06894964189</c:v>
                </c:pt>
                <c:pt idx="333">
                  <c:v>992665.4595704719</c:v>
                </c:pt>
                <c:pt idx="334">
                  <c:v>994783.8501913019</c:v>
                </c:pt>
                <c:pt idx="335">
                  <c:v>996902.2408121319</c:v>
                </c:pt>
                <c:pt idx="336">
                  <c:v>999020.63143296191</c:v>
                </c:pt>
                <c:pt idx="337">
                  <c:v>1001139.0220537919</c:v>
                </c:pt>
                <c:pt idx="338">
                  <c:v>1003257.4126746219</c:v>
                </c:pt>
                <c:pt idx="339">
                  <c:v>1005375.8032954519</c:v>
                </c:pt>
                <c:pt idx="340">
                  <c:v>1007494.1939162819</c:v>
                </c:pt>
                <c:pt idx="341">
                  <c:v>1009612.5845371119</c:v>
                </c:pt>
                <c:pt idx="342">
                  <c:v>1011730.9751579419</c:v>
                </c:pt>
                <c:pt idx="343">
                  <c:v>1013849.3657787719</c:v>
                </c:pt>
                <c:pt idx="344">
                  <c:v>1015967.7563996019</c:v>
                </c:pt>
                <c:pt idx="345">
                  <c:v>1018086.1470204319</c:v>
                </c:pt>
                <c:pt idx="346">
                  <c:v>1020204.5376412619</c:v>
                </c:pt>
                <c:pt idx="347">
                  <c:v>1022322.9282620919</c:v>
                </c:pt>
                <c:pt idx="348">
                  <c:v>1024441.3188829219</c:v>
                </c:pt>
                <c:pt idx="349">
                  <c:v>1026559.7095037519</c:v>
                </c:pt>
                <c:pt idx="350">
                  <c:v>1028678.1001245819</c:v>
                </c:pt>
                <c:pt idx="351">
                  <c:v>1030796.490745412</c:v>
                </c:pt>
                <c:pt idx="352">
                  <c:v>1032914.881366242</c:v>
                </c:pt>
                <c:pt idx="353">
                  <c:v>1035033.271987072</c:v>
                </c:pt>
                <c:pt idx="354">
                  <c:v>1037151.662607902</c:v>
                </c:pt>
                <c:pt idx="355">
                  <c:v>1039270.053228732</c:v>
                </c:pt>
                <c:pt idx="356">
                  <c:v>1041388.443849562</c:v>
                </c:pt>
                <c:pt idx="357">
                  <c:v>1043506.834470392</c:v>
                </c:pt>
                <c:pt idx="358">
                  <c:v>1045625.225091222</c:v>
                </c:pt>
                <c:pt idx="359">
                  <c:v>1047743.615712052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B-41DF-991F-45C3722A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756415"/>
        <c:axId val="1070761215"/>
      </c:lineChart>
      <c:catAx>
        <c:axId val="10707564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61215"/>
        <c:crosses val="autoZero"/>
        <c:auto val="1"/>
        <c:lblAlgn val="ctr"/>
        <c:lblOffset val="100"/>
        <c:noMultiLvlLbl val="0"/>
      </c:catAx>
      <c:valAx>
        <c:axId val="10707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LTV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Outputs!$C$3</c:f>
              <c:strCache>
                <c:ptCount val="1"/>
                <c:pt idx="0">
                  <c:v>Mortgage-Only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Mortagage!$B$5:$B$365</c:f>
              <c:numCache>
                <c:formatCode>General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</c:numCache>
            </c:numRef>
          </c:cat>
          <c:val>
            <c:numRef>
              <c:f>Mortagage!$L$5:$L$365</c:f>
              <c:numCache>
                <c:formatCode>0.00%</c:formatCode>
                <c:ptCount val="361"/>
                <c:pt idx="0">
                  <c:v>0.61267428571428573</c:v>
                </c:pt>
                <c:pt idx="1">
                  <c:v>0.61137115982738577</c:v>
                </c:pt>
                <c:pt idx="2">
                  <c:v>0.6100643688989289</c:v>
                </c:pt>
                <c:pt idx="3">
                  <c:v>0.60875390262098572</c:v>
                </c:pt>
                <c:pt idx="4">
                  <c:v>0.6074397506566358</c:v>
                </c:pt>
                <c:pt idx="5">
                  <c:v>0.60612190263988619</c:v>
                </c:pt>
                <c:pt idx="6">
                  <c:v>0.60480034817558948</c:v>
                </c:pt>
                <c:pt idx="7">
                  <c:v>0.60347507683936186</c:v>
                </c:pt>
                <c:pt idx="8">
                  <c:v>0.60214607817750121</c:v>
                </c:pt>
                <c:pt idx="9">
                  <c:v>0.60081334170690404</c:v>
                </c:pt>
                <c:pt idx="10">
                  <c:v>0.59947685691498331</c:v>
                </c:pt>
                <c:pt idx="11">
                  <c:v>0.59813661325958523</c:v>
                </c:pt>
                <c:pt idx="12">
                  <c:v>0.59679260016890645</c:v>
                </c:pt>
                <c:pt idx="13">
                  <c:v>0.59544480704141012</c:v>
                </c:pt>
                <c:pt idx="14">
                  <c:v>0.59409322324574265</c:v>
                </c:pt>
                <c:pt idx="15">
                  <c:v>0.59273783812064984</c:v>
                </c:pt>
                <c:pt idx="16">
                  <c:v>0.59137864097489279</c:v>
                </c:pt>
                <c:pt idx="17">
                  <c:v>0.59001562108716332</c:v>
                </c:pt>
                <c:pt idx="18">
                  <c:v>0.5886487677059995</c:v>
                </c:pt>
                <c:pt idx="19">
                  <c:v>0.58727807004970123</c:v>
                </c:pt>
                <c:pt idx="20">
                  <c:v>0.58590351730624468</c:v>
                </c:pt>
                <c:pt idx="21">
                  <c:v>0.58452509863319702</c:v>
                </c:pt>
                <c:pt idx="22">
                  <c:v>0.58314280315763156</c:v>
                </c:pt>
                <c:pt idx="23">
                  <c:v>0.58175661997604089</c:v>
                </c:pt>
                <c:pt idx="24">
                  <c:v>0.58036653815425221</c:v>
                </c:pt>
                <c:pt idx="25">
                  <c:v>0.57897254672733955</c:v>
                </c:pt>
                <c:pt idx="26">
                  <c:v>0.57757463469953885</c:v>
                </c:pt>
                <c:pt idx="27">
                  <c:v>0.57617279104415986</c:v>
                </c:pt>
                <c:pt idx="28">
                  <c:v>0.57476700470350017</c:v>
                </c:pt>
                <c:pt idx="29">
                  <c:v>0.57335726458875735</c:v>
                </c:pt>
                <c:pt idx="30">
                  <c:v>0.57194355957994192</c:v>
                </c:pt>
                <c:pt idx="31">
                  <c:v>0.57052587852578907</c:v>
                </c:pt>
                <c:pt idx="32">
                  <c:v>0.56910421024367142</c:v>
                </c:pt>
                <c:pt idx="33">
                  <c:v>0.56767854351951041</c:v>
                </c:pt>
                <c:pt idx="34">
                  <c:v>0.56624886710768763</c:v>
                </c:pt>
                <c:pt idx="35">
                  <c:v>0.56481516973095658</c:v>
                </c:pt>
                <c:pt idx="36">
                  <c:v>0.56337744008035362</c:v>
                </c:pt>
                <c:pt idx="37">
                  <c:v>0.5619356668151082</c:v>
                </c:pt>
                <c:pt idx="38">
                  <c:v>0.5604898385625543</c:v>
                </c:pt>
                <c:pt idx="39">
                  <c:v>0.55903994391804002</c:v>
                </c:pt>
                <c:pt idx="40">
                  <c:v>0.55758597144483812</c:v>
                </c:pt>
                <c:pt idx="41">
                  <c:v>0.55612790967405534</c:v>
                </c:pt>
                <c:pt idx="42">
                  <c:v>0.55466574710454219</c:v>
                </c:pt>
                <c:pt idx="43">
                  <c:v>0.5531994722028023</c:v>
                </c:pt>
                <c:pt idx="44">
                  <c:v>0.55172907340290123</c:v>
                </c:pt>
                <c:pt idx="45">
                  <c:v>0.55025453910637545</c:v>
                </c:pt>
                <c:pt idx="46">
                  <c:v>0.54877585768214077</c:v>
                </c:pt>
                <c:pt idx="47">
                  <c:v>0.54729301746640036</c:v>
                </c:pt>
                <c:pt idx="48">
                  <c:v>0.54580600676255331</c:v>
                </c:pt>
                <c:pt idx="49">
                  <c:v>0.54431481384110159</c:v>
                </c:pt>
                <c:pt idx="50">
                  <c:v>0.5428194269395582</c:v>
                </c:pt>
                <c:pt idx="51">
                  <c:v>0.5413198342623543</c:v>
                </c:pt>
                <c:pt idx="52">
                  <c:v>0.5398160239807458</c:v>
                </c:pt>
                <c:pt idx="53">
                  <c:v>0.5383079842327203</c:v>
                </c:pt>
                <c:pt idx="54">
                  <c:v>0.53679570312290337</c:v>
                </c:pt>
                <c:pt idx="55">
                  <c:v>0.53527916872246517</c:v>
                </c:pt>
                <c:pt idx="56">
                  <c:v>0.53375836906902563</c:v>
                </c:pt>
                <c:pt idx="57">
                  <c:v>0.5322332921665609</c:v>
                </c:pt>
                <c:pt idx="58">
                  <c:v>0.53070392598530791</c:v>
                </c:pt>
                <c:pt idx="59">
                  <c:v>0.52917025846167021</c:v>
                </c:pt>
                <c:pt idx="60">
                  <c:v>0.52763227749812225</c:v>
                </c:pt>
                <c:pt idx="61">
                  <c:v>0.52608997096311438</c:v>
                </c:pt>
                <c:pt idx="62">
                  <c:v>0.5245433266909767</c:v>
                </c:pt>
                <c:pt idx="63">
                  <c:v>0.52299233248182375</c:v>
                </c:pt>
                <c:pt idx="64">
                  <c:v>0.52143697610145745</c:v>
                </c:pt>
                <c:pt idx="65">
                  <c:v>0.51987724528127133</c:v>
                </c:pt>
                <c:pt idx="66">
                  <c:v>0.51831312771815352</c:v>
                </c:pt>
                <c:pt idx="67">
                  <c:v>0.5167446110743894</c:v>
                </c:pt>
                <c:pt idx="68">
                  <c:v>0.51517168297756477</c:v>
                </c:pt>
                <c:pt idx="69">
                  <c:v>0.5135943310204677</c:v>
                </c:pt>
                <c:pt idx="70">
                  <c:v>0.5120125427609914</c:v>
                </c:pt>
                <c:pt idx="71">
                  <c:v>0.51042630572203529</c:v>
                </c:pt>
                <c:pt idx="72">
                  <c:v>0.5088356073914071</c:v>
                </c:pt>
                <c:pt idx="73">
                  <c:v>0.50724043522172402</c:v>
                </c:pt>
                <c:pt idx="74">
                  <c:v>0.5056407766303137</c:v>
                </c:pt>
                <c:pt idx="75">
                  <c:v>0.504036618999115</c:v>
                </c:pt>
                <c:pt idx="76">
                  <c:v>0.5024279496745786</c:v>
                </c:pt>
                <c:pt idx="77">
                  <c:v>0.50081475596756686</c:v>
                </c:pt>
                <c:pt idx="78">
                  <c:v>0.49919702515325426</c:v>
                </c:pt>
                <c:pt idx="79">
                  <c:v>0.49757474447102634</c:v>
                </c:pt>
                <c:pt idx="80">
                  <c:v>0.4959479011243797</c:v>
                </c:pt>
                <c:pt idx="81">
                  <c:v>0.49431648228082065</c:v>
                </c:pt>
                <c:pt idx="82">
                  <c:v>0.4926804750717641</c:v>
                </c:pt>
                <c:pt idx="83">
                  <c:v>0.49103986659243204</c:v>
                </c:pt>
                <c:pt idx="84">
                  <c:v>0.48939464390175186</c:v>
                </c:pt>
                <c:pt idx="85">
                  <c:v>0.48774479402225412</c:v>
                </c:pt>
                <c:pt idx="86">
                  <c:v>0.48609030393997033</c:v>
                </c:pt>
                <c:pt idx="87">
                  <c:v>0.48443116060433011</c:v>
                </c:pt>
                <c:pt idx="88">
                  <c:v>0.48276735092805839</c:v>
                </c:pt>
                <c:pt idx="89">
                  <c:v>0.48109886178707212</c:v>
                </c:pt>
                <c:pt idx="90">
                  <c:v>0.47942568002037689</c:v>
                </c:pt>
                <c:pt idx="91">
                  <c:v>0.47774779242996274</c:v>
                </c:pt>
                <c:pt idx="92">
                  <c:v>0.47606518578070067</c:v>
                </c:pt>
                <c:pt idx="93">
                  <c:v>0.47437784680023748</c:v>
                </c:pt>
                <c:pt idx="94">
                  <c:v>0.47268576217889169</c:v>
                </c:pt>
                <c:pt idx="95">
                  <c:v>0.47098891856954839</c:v>
                </c:pt>
                <c:pt idx="96">
                  <c:v>0.46928730258755386</c:v>
                </c:pt>
                <c:pt idx="97">
                  <c:v>0.46758090081060993</c:v>
                </c:pt>
                <c:pt idx="98">
                  <c:v>0.46586969977866843</c:v>
                </c:pt>
                <c:pt idx="99">
                  <c:v>0.46415368599382456</c:v>
                </c:pt>
                <c:pt idx="100">
                  <c:v>0.46243284592021072</c:v>
                </c:pt>
                <c:pt idx="101">
                  <c:v>0.46070716598388994</c:v>
                </c:pt>
                <c:pt idx="102">
                  <c:v>0.45897663257274829</c:v>
                </c:pt>
                <c:pt idx="103">
                  <c:v>0.45724123203638772</c:v>
                </c:pt>
                <c:pt idx="104">
                  <c:v>0.45550095068601865</c:v>
                </c:pt>
                <c:pt idx="105">
                  <c:v>0.45375577479435175</c:v>
                </c:pt>
                <c:pt idx="106">
                  <c:v>0.4520056905954894</c:v>
                </c:pt>
                <c:pt idx="107">
                  <c:v>0.45025068428481779</c:v>
                </c:pt>
                <c:pt idx="108">
                  <c:v>0.44849074201889744</c:v>
                </c:pt>
                <c:pt idx="109">
                  <c:v>0.44672584991535419</c:v>
                </c:pt>
                <c:pt idx="110">
                  <c:v>0.4449559940527697</c:v>
                </c:pt>
                <c:pt idx="111">
                  <c:v>0.44318116047057171</c:v>
                </c:pt>
                <c:pt idx="112">
                  <c:v>0.44140133516892383</c:v>
                </c:pt>
                <c:pt idx="113">
                  <c:v>0.43961650410861502</c:v>
                </c:pt>
                <c:pt idx="114">
                  <c:v>0.43782665321094905</c:v>
                </c:pt>
                <c:pt idx="115">
                  <c:v>0.43603176835763341</c:v>
                </c:pt>
                <c:pt idx="116">
                  <c:v>0.4342318353906679</c:v>
                </c:pt>
                <c:pt idx="117">
                  <c:v>0.43242684011223276</c:v>
                </c:pt>
                <c:pt idx="118">
                  <c:v>0.43061676828457701</c:v>
                </c:pt>
                <c:pt idx="119">
                  <c:v>0.42880160562990599</c:v>
                </c:pt>
                <c:pt idx="120">
                  <c:v>0.4269813378302687</c:v>
                </c:pt>
                <c:pt idx="121">
                  <c:v>0.42515595052744493</c:v>
                </c:pt>
                <c:pt idx="122">
                  <c:v>0.42332542932283201</c:v>
                </c:pt>
                <c:pt idx="123">
                  <c:v>0.42148975977733105</c:v>
                </c:pt>
                <c:pt idx="124">
                  <c:v>0.41964892741123339</c:v>
                </c:pt>
                <c:pt idx="125">
                  <c:v>0.4178029177041061</c:v>
                </c:pt>
                <c:pt idx="126">
                  <c:v>0.41595171609467746</c:v>
                </c:pt>
                <c:pt idx="127">
                  <c:v>0.4140953079807223</c:v>
                </c:pt>
                <c:pt idx="128">
                  <c:v>0.41223367871894667</c:v>
                </c:pt>
                <c:pt idx="129">
                  <c:v>0.41036681362487232</c:v>
                </c:pt>
                <c:pt idx="130">
                  <c:v>0.40849469797272087</c:v>
                </c:pt>
                <c:pt idx="131">
                  <c:v>0.40661731699529768</c:v>
                </c:pt>
                <c:pt idx="132">
                  <c:v>0.40473465588387558</c:v>
                </c:pt>
                <c:pt idx="133">
                  <c:v>0.40284669978807758</c:v>
                </c:pt>
                <c:pt idx="134">
                  <c:v>0.40095343381576015</c:v>
                </c:pt>
                <c:pt idx="135">
                  <c:v>0.39905484303289557</c:v>
                </c:pt>
                <c:pt idx="136">
                  <c:v>0.39715091246345419</c:v>
                </c:pt>
                <c:pt idx="137">
                  <c:v>0.39524162708928623</c:v>
                </c:pt>
                <c:pt idx="138">
                  <c:v>0.39332697185000348</c:v>
                </c:pt>
                <c:pt idx="139">
                  <c:v>0.39140693164286022</c:v>
                </c:pt>
                <c:pt idx="140">
                  <c:v>0.38948149132263432</c:v>
                </c:pt>
                <c:pt idx="141">
                  <c:v>0.38755063570150783</c:v>
                </c:pt>
                <c:pt idx="142">
                  <c:v>0.38561434954894691</c:v>
                </c:pt>
                <c:pt idx="143">
                  <c:v>0.38367261759158189</c:v>
                </c:pt>
                <c:pt idx="144">
                  <c:v>0.38172542451308683</c:v>
                </c:pt>
                <c:pt idx="145">
                  <c:v>0.37977275495405849</c:v>
                </c:pt>
                <c:pt idx="146">
                  <c:v>0.37781459351189534</c:v>
                </c:pt>
                <c:pt idx="147">
                  <c:v>0.37585092474067616</c:v>
                </c:pt>
                <c:pt idx="148">
                  <c:v>0.37388173315103795</c:v>
                </c:pt>
                <c:pt idx="149">
                  <c:v>0.37190700321005382</c:v>
                </c:pt>
                <c:pt idx="150">
                  <c:v>0.36992671934111071</c:v>
                </c:pt>
                <c:pt idx="151">
                  <c:v>0.36794086592378616</c:v>
                </c:pt>
                <c:pt idx="152">
                  <c:v>0.36594942729372537</c:v>
                </c:pt>
                <c:pt idx="153">
                  <c:v>0.36395238774251759</c:v>
                </c:pt>
                <c:pt idx="154">
                  <c:v>0.36194973151757198</c:v>
                </c:pt>
                <c:pt idx="155">
                  <c:v>0.35994144282199375</c:v>
                </c:pt>
                <c:pt idx="156">
                  <c:v>0.3579275058144592</c:v>
                </c:pt>
                <c:pt idx="157">
                  <c:v>0.355907904609091</c:v>
                </c:pt>
                <c:pt idx="158">
                  <c:v>0.35388262327533265</c:v>
                </c:pt>
                <c:pt idx="159">
                  <c:v>0.35185164583782313</c:v>
                </c:pt>
                <c:pt idx="160">
                  <c:v>0.34981495627627057</c:v>
                </c:pt>
                <c:pt idx="161">
                  <c:v>0.34777253852532619</c:v>
                </c:pt>
                <c:pt idx="162">
                  <c:v>0.34572437647445725</c:v>
                </c:pt>
                <c:pt idx="163">
                  <c:v>0.34367045396782026</c:v>
                </c:pt>
                <c:pt idx="164">
                  <c:v>0.34161075480413339</c:v>
                </c:pt>
                <c:pt idx="165">
                  <c:v>0.33954526273654856</c:v>
                </c:pt>
                <c:pt idx="166">
                  <c:v>0.33747396147252373</c:v>
                </c:pt>
                <c:pt idx="167">
                  <c:v>0.3353968346736938</c:v>
                </c:pt>
                <c:pt idx="168">
                  <c:v>0.33331386595574214</c:v>
                </c:pt>
                <c:pt idx="169">
                  <c:v>0.33122503888827132</c:v>
                </c:pt>
                <c:pt idx="170">
                  <c:v>0.32913033699467314</c:v>
                </c:pt>
                <c:pt idx="171">
                  <c:v>0.32702974375199928</c:v>
                </c:pt>
                <c:pt idx="172">
                  <c:v>0.32492324259083039</c:v>
                </c:pt>
                <c:pt idx="173">
                  <c:v>0.32281081689514568</c:v>
                </c:pt>
                <c:pt idx="174">
                  <c:v>0.32069245000219188</c:v>
                </c:pt>
                <c:pt idx="175">
                  <c:v>0.31856812520235167</c:v>
                </c:pt>
                <c:pt idx="176">
                  <c:v>0.31643782573901186</c:v>
                </c:pt>
                <c:pt idx="177">
                  <c:v>0.31430153480843148</c:v>
                </c:pt>
                <c:pt idx="178">
                  <c:v>0.31215923555960878</c:v>
                </c:pt>
                <c:pt idx="179">
                  <c:v>0.3100109110941488</c:v>
                </c:pt>
                <c:pt idx="180">
                  <c:v>0.3078565444661297</c:v>
                </c:pt>
                <c:pt idx="181">
                  <c:v>0.30569611868196928</c:v>
                </c:pt>
                <c:pt idx="182">
                  <c:v>0.30352961670029088</c:v>
                </c:pt>
                <c:pt idx="183">
                  <c:v>0.30135702143178905</c:v>
                </c:pt>
                <c:pt idx="184">
                  <c:v>0.29917831573909454</c:v>
                </c:pt>
                <c:pt idx="185">
                  <c:v>0.29699348243663937</c:v>
                </c:pt>
                <c:pt idx="186">
                  <c:v>0.29480250429052096</c:v>
                </c:pt>
                <c:pt idx="187">
                  <c:v>0.29260536401836668</c:v>
                </c:pt>
                <c:pt idx="188">
                  <c:v>0.29040204428919691</c:v>
                </c:pt>
                <c:pt idx="189">
                  <c:v>0.2881925277232889</c:v>
                </c:pt>
                <c:pt idx="190">
                  <c:v>0.2859767968920392</c:v>
                </c:pt>
                <c:pt idx="191">
                  <c:v>0.28375483431782667</c:v>
                </c:pt>
                <c:pt idx="192">
                  <c:v>0.28152662247387411</c:v>
                </c:pt>
                <c:pt idx="193">
                  <c:v>0.27929214378411049</c:v>
                </c:pt>
                <c:pt idx="194">
                  <c:v>0.27705138062303192</c:v>
                </c:pt>
                <c:pt idx="195">
                  <c:v>0.27480431531556276</c:v>
                </c:pt>
                <c:pt idx="196">
                  <c:v>0.27255093013691639</c:v>
                </c:pt>
                <c:pt idx="197">
                  <c:v>0.2702912073124551</c:v>
                </c:pt>
                <c:pt idx="198">
                  <c:v>0.26802512901754993</c:v>
                </c:pt>
                <c:pt idx="199">
                  <c:v>0.2657526773774404</c:v>
                </c:pt>
                <c:pt idx="200">
                  <c:v>0.26347383446709305</c:v>
                </c:pt>
                <c:pt idx="201">
                  <c:v>0.26118858231106035</c:v>
                </c:pt>
                <c:pt idx="202">
                  <c:v>0.25889690288333878</c:v>
                </c:pt>
                <c:pt idx="203">
                  <c:v>0.25659877810722681</c:v>
                </c:pt>
                <c:pt idx="204">
                  <c:v>0.25429418985518193</c:v>
                </c:pt>
                <c:pt idx="205">
                  <c:v>0.25198311994867822</c:v>
                </c:pt>
                <c:pt idx="206">
                  <c:v>0.24966555015806249</c:v>
                </c:pt>
                <c:pt idx="207">
                  <c:v>0.24734146220241066</c:v>
                </c:pt>
                <c:pt idx="208">
                  <c:v>0.24501083774938351</c:v>
                </c:pt>
                <c:pt idx="209">
                  <c:v>0.24267365841508229</c:v>
                </c:pt>
                <c:pt idx="210">
                  <c:v>0.24032990576390331</c:v>
                </c:pt>
                <c:pt idx="211">
                  <c:v>0.2379795613083929</c:v>
                </c:pt>
                <c:pt idx="212">
                  <c:v>0.23562260650910133</c:v>
                </c:pt>
                <c:pt idx="213">
                  <c:v>0.23325902277443678</c:v>
                </c:pt>
                <c:pt idx="214">
                  <c:v>0.23088879146051847</c:v>
                </c:pt>
                <c:pt idx="215">
                  <c:v>0.22851189387102977</c:v>
                </c:pt>
                <c:pt idx="216">
                  <c:v>0.22612831125707061</c:v>
                </c:pt>
                <c:pt idx="217">
                  <c:v>0.22373802481700975</c:v>
                </c:pt>
                <c:pt idx="218">
                  <c:v>0.22134101569633619</c:v>
                </c:pt>
                <c:pt idx="219">
                  <c:v>0.21893726498751073</c:v>
                </c:pt>
                <c:pt idx="220">
                  <c:v>0.2165267537298167</c:v>
                </c:pt>
                <c:pt idx="221">
                  <c:v>0.2141094629092104</c:v>
                </c:pt>
                <c:pt idx="222">
                  <c:v>0.21168537345817118</c:v>
                </c:pt>
                <c:pt idx="223">
                  <c:v>0.20925446625555089</c:v>
                </c:pt>
                <c:pt idx="224">
                  <c:v>0.20681672212642321</c:v>
                </c:pt>
                <c:pt idx="225">
                  <c:v>0.20437212184193237</c:v>
                </c:pt>
                <c:pt idx="226">
                  <c:v>0.2019206461191414</c:v>
                </c:pt>
                <c:pt idx="227">
                  <c:v>0.19946227562088009</c:v>
                </c:pt>
                <c:pt idx="228">
                  <c:v>0.19699699095559239</c:v>
                </c:pt>
                <c:pt idx="229">
                  <c:v>0.19452477267718357</c:v>
                </c:pt>
                <c:pt idx="230">
                  <c:v>0.19204560128486678</c:v>
                </c:pt>
                <c:pt idx="231">
                  <c:v>0.18955945722300904</c:v>
                </c:pt>
                <c:pt idx="232">
                  <c:v>0.18706632088097735</c:v>
                </c:pt>
                <c:pt idx="233">
                  <c:v>0.18456617259298369</c:v>
                </c:pt>
                <c:pt idx="234">
                  <c:v>0.18205899263793007</c:v>
                </c:pt>
                <c:pt idx="235">
                  <c:v>0.17954476123925284</c:v>
                </c:pt>
                <c:pt idx="236">
                  <c:v>0.17702345856476684</c:v>
                </c:pt>
                <c:pt idx="237">
                  <c:v>0.17449506472650883</c:v>
                </c:pt>
                <c:pt idx="238">
                  <c:v>0.17195955978058075</c:v>
                </c:pt>
                <c:pt idx="239">
                  <c:v>0.16941692372699221</c:v>
                </c:pt>
                <c:pt idx="240">
                  <c:v>0.16686713650950299</c:v>
                </c:pt>
                <c:pt idx="241">
                  <c:v>0.16431017801546458</c:v>
                </c:pt>
                <c:pt idx="242">
                  <c:v>0.16174602807566166</c:v>
                </c:pt>
                <c:pt idx="243">
                  <c:v>0.15917466646415307</c:v>
                </c:pt>
                <c:pt idx="244">
                  <c:v>0.15659607289811209</c:v>
                </c:pt>
                <c:pt idx="245">
                  <c:v>0.15401022703766662</c:v>
                </c:pt>
                <c:pt idx="246">
                  <c:v>0.15141710848573867</c:v>
                </c:pt>
                <c:pt idx="247">
                  <c:v>0.1488166967878834</c:v>
                </c:pt>
                <c:pt idx="248">
                  <c:v>0.14620897143212791</c:v>
                </c:pt>
                <c:pt idx="249">
                  <c:v>0.14359391184880937</c:v>
                </c:pt>
                <c:pt idx="250">
                  <c:v>0.14097149741041273</c:v>
                </c:pt>
                <c:pt idx="251">
                  <c:v>0.13834170743140811</c:v>
                </c:pt>
                <c:pt idx="252">
                  <c:v>0.13570452116808754</c:v>
                </c:pt>
                <c:pt idx="253">
                  <c:v>0.13305991781840137</c:v>
                </c:pt>
                <c:pt idx="254">
                  <c:v>0.13040787652179425</c:v>
                </c:pt>
                <c:pt idx="255">
                  <c:v>0.12774837635904041</c:v>
                </c:pt>
                <c:pt idx="256">
                  <c:v>0.12508139635207877</c:v>
                </c:pt>
                <c:pt idx="257">
                  <c:v>0.12240691546384759</c:v>
                </c:pt>
                <c:pt idx="258">
                  <c:v>0.11972491259811824</c:v>
                </c:pt>
                <c:pt idx="259">
                  <c:v>0.11703536659932905</c:v>
                </c:pt>
                <c:pt idx="260">
                  <c:v>0.11433825625241825</c:v>
                </c:pt>
                <c:pt idx="261">
                  <c:v>0.11163356028265678</c:v>
                </c:pt>
                <c:pt idx="262">
                  <c:v>0.10892125735548033</c:v>
                </c:pt>
                <c:pt idx="263">
                  <c:v>0.10620132607632121</c:v>
                </c:pt>
                <c:pt idx="264">
                  <c:v>0.10347374499043947</c:v>
                </c:pt>
                <c:pt idx="265">
                  <c:v>0.10073849258275368</c:v>
                </c:pt>
                <c:pt idx="266">
                  <c:v>9.7995547277671263E-2</c:v>
                </c:pt>
                <c:pt idx="267">
                  <c:v>9.5244887438918319E-2</c:v>
                </c:pt>
                <c:pt idx="268">
                  <c:v>9.2486491369368873E-2</c:v>
                </c:pt>
                <c:pt idx="269">
                  <c:v>8.972033731087381E-2</c:v>
                </c:pt>
                <c:pt idx="270">
                  <c:v>8.6946403444089243E-2</c:v>
                </c:pt>
                <c:pt idx="271">
                  <c:v>8.4164667888304331E-2</c:v>
                </c:pt>
                <c:pt idx="272">
                  <c:v>8.1375108701268781E-2</c:v>
                </c:pt>
                <c:pt idx="273">
                  <c:v>7.8577703879019703E-2</c:v>
                </c:pt>
                <c:pt idx="274">
                  <c:v>7.5772431355708048E-2</c:v>
                </c:pt>
                <c:pt idx="275">
                  <c:v>7.2959269003424573E-2</c:v>
                </c:pt>
                <c:pt idx="276">
                  <c:v>7.0138194632025308E-2</c:v>
                </c:pt>
                <c:pt idx="277">
                  <c:v>6.7309185988956466E-2</c:v>
                </c:pt>
                <c:pt idx="278">
                  <c:v>6.4472220759079019E-2</c:v>
                </c:pt>
                <c:pt idx="279">
                  <c:v>6.1627276564492517E-2</c:v>
                </c:pt>
                <c:pt idx="280">
                  <c:v>5.8774330964358738E-2</c:v>
                </c:pt>
                <c:pt idx="281">
                  <c:v>5.5913361454724593E-2</c:v>
                </c:pt>
                <c:pt idx="282">
                  <c:v>5.3044345468344599E-2</c:v>
                </c:pt>
                <c:pt idx="283">
                  <c:v>5.0167260374502906E-2</c:v>
                </c:pt>
                <c:pt idx="284">
                  <c:v>4.7282083478834787E-2</c:v>
                </c:pt>
                <c:pt idx="285">
                  <c:v>4.4388792023147605E-2</c:v>
                </c:pt>
                <c:pt idx="286">
                  <c:v>4.1487363185241301E-2</c:v>
                </c:pt>
                <c:pt idx="287">
                  <c:v>3.8577774078728387E-2</c:v>
                </c:pt>
                <c:pt idx="288">
                  <c:v>3.5660001752853408E-2</c:v>
                </c:pt>
                <c:pt idx="289">
                  <c:v>3.2734023192311903E-2</c:v>
                </c:pt>
                <c:pt idx="290">
                  <c:v>2.9799815317068875E-2</c:v>
                </c:pt>
                <c:pt idx="291">
                  <c:v>2.6857354982176725E-2</c:v>
                </c:pt>
                <c:pt idx="292">
                  <c:v>2.3906618977592692E-2</c:v>
                </c:pt>
                <c:pt idx="293">
                  <c:v>2.0947584027995767E-2</c:v>
                </c:pt>
                <c:pt idx="294">
                  <c:v>1.79802267926031E-2</c:v>
                </c:pt>
                <c:pt idx="295">
                  <c:v>1.5004523864985892E-2</c:v>
                </c:pt>
                <c:pt idx="296">
                  <c:v>1.2020451772884761E-2</c:v>
                </c:pt>
                <c:pt idx="297">
                  <c:v>9.0279869780245953E-3</c:v>
                </c:pt>
                <c:pt idx="298">
                  <c:v>6.0271058759288855E-3</c:v>
                </c:pt>
                <c:pt idx="299">
                  <c:v>3.0177847957335306E-3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4-4060-9852-A8350B2995F3}"/>
            </c:ext>
          </c:extLst>
        </c:ser>
        <c:ser>
          <c:idx val="1"/>
          <c:order val="1"/>
          <c:tx>
            <c:strRef>
              <c:f>Outputs!$D$3</c:f>
              <c:strCache>
                <c:ptCount val="1"/>
                <c:pt idx="0">
                  <c:v>Mortgage + HELOC Strategy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'Mortagage + HELOC'!$N$5:$N$364</c:f>
              <c:numCache>
                <c:formatCode>0.00%</c:formatCode>
                <c:ptCount val="360"/>
                <c:pt idx="0">
                  <c:v>0.61267428571428573</c:v>
                </c:pt>
                <c:pt idx="1">
                  <c:v>0.60137115982738576</c:v>
                </c:pt>
                <c:pt idx="2">
                  <c:v>0.59003624389892884</c:v>
                </c:pt>
                <c:pt idx="3">
                  <c:v>0.57866944851942315</c:v>
                </c:pt>
                <c:pt idx="4">
                  <c:v>0.56727068402791259</c:v>
                </c:pt>
                <c:pt idx="5">
                  <c:v>0.56583986051126978</c:v>
                </c:pt>
                <c:pt idx="6">
                  <c:v>0.55440501280348631</c:v>
                </c:pt>
                <c:pt idx="7">
                  <c:v>0.54293800458652475</c:v>
                </c:pt>
                <c:pt idx="8">
                  <c:v>0.54143874540895287</c:v>
                </c:pt>
                <c:pt idx="9">
                  <c:v>0.52993526956494419</c:v>
                </c:pt>
                <c:pt idx="10">
                  <c:v>0.51839944019512418</c:v>
                </c:pt>
                <c:pt idx="11">
                  <c:v>0.51683116630520154</c:v>
                </c:pt>
                <c:pt idx="12">
                  <c:v>0.50525848164496356</c:v>
                </c:pt>
                <c:pt idx="13">
                  <c:v>0.50365324880911866</c:v>
                </c:pt>
                <c:pt idx="14">
                  <c:v>0.49204350125592283</c:v>
                </c:pt>
                <c:pt idx="15">
                  <c:v>0.48040110128773378</c:v>
                </c:pt>
                <c:pt idx="16">
                  <c:v>0.47872595706963411</c:v>
                </c:pt>
                <c:pt idx="17">
                  <c:v>0.46704610150842102</c:v>
                </c:pt>
                <c:pt idx="18">
                  <c:v>0.45533339635344205</c:v>
                </c:pt>
                <c:pt idx="19">
                  <c:v>0.45358774921521472</c:v>
                </c:pt>
                <c:pt idx="20">
                  <c:v>0.44183719244441111</c:v>
                </c:pt>
                <c:pt idx="21">
                  <c:v>0.4300535872326896</c:v>
                </c:pt>
                <c:pt idx="22">
                  <c:v>0.42823684063131012</c:v>
                </c:pt>
                <c:pt idx="23">
                  <c:v>0.41641498443011427</c:v>
                </c:pt>
                <c:pt idx="24">
                  <c:v>0.41455987925835253</c:v>
                </c:pt>
                <c:pt idx="25">
                  <c:v>0.40269955660329526</c:v>
                </c:pt>
                <c:pt idx="26">
                  <c:v>0.39080587679077067</c:v>
                </c:pt>
                <c:pt idx="27">
                  <c:v>0.38887874600377326</c:v>
                </c:pt>
                <c:pt idx="28">
                  <c:v>0.3769461951614374</c:v>
                </c:pt>
                <c:pt idx="29">
                  <c:v>0.36498008401985754</c:v>
                </c:pt>
                <c:pt idx="30">
                  <c:v>0.36298031819069199</c:v>
                </c:pt>
                <c:pt idx="31">
                  <c:v>0.35097492802013192</c:v>
                </c:pt>
                <c:pt idx="32">
                  <c:v>0.33893577268971714</c:v>
                </c:pt>
                <c:pt idx="33">
                  <c:v>0.33686275723493553</c:v>
                </c:pt>
                <c:pt idx="34">
                  <c:v>0.32478391142418739</c:v>
                </c:pt>
                <c:pt idx="35">
                  <c:v>0.32267109385959653</c:v>
                </c:pt>
                <c:pt idx="36">
                  <c:v>0.31055233399560528</c:v>
                </c:pt>
                <c:pt idx="37">
                  <c:v>0.29839949011949646</c:v>
                </c:pt>
                <c:pt idx="38">
                  <c:v>0.29621246636998616</c:v>
                </c:pt>
                <c:pt idx="39">
                  <c:v>0.28401929161618034</c:v>
                </c:pt>
                <c:pt idx="40">
                  <c:v>0.27179182355837944</c:v>
                </c:pt>
                <c:pt idx="41">
                  <c:v>0.26952996574666599</c:v>
                </c:pt>
                <c:pt idx="42">
                  <c:v>0.25726174645985705</c:v>
                </c:pt>
                <c:pt idx="43">
                  <c:v>0.254959022806304</c:v>
                </c:pt>
                <c:pt idx="44">
                  <c:v>0.24264982274247529</c:v>
                </c:pt>
                <c:pt idx="45">
                  <c:v>0.2303060030534671</c:v>
                </c:pt>
                <c:pt idx="46">
                  <c:v>0.22792746637158356</c:v>
                </c:pt>
                <c:pt idx="47">
                  <c:v>0.21554224005528227</c:v>
                </c:pt>
                <c:pt idx="48">
                  <c:v>0.20312218028996634</c:v>
                </c:pt>
                <c:pt idx="49">
                  <c:v>0.20066718910656045</c:v>
                </c:pt>
                <c:pt idx="50">
                  <c:v>0.18820529326045124</c:v>
                </c:pt>
                <c:pt idx="51">
                  <c:v>0.17570834833227486</c:v>
                </c:pt>
                <c:pt idx="52">
                  <c:v>0.17317625574648798</c:v>
                </c:pt>
                <c:pt idx="53">
                  <c:v>0.16063704165030357</c:v>
                </c:pt>
                <c:pt idx="54">
                  <c:v>0.15806256101447366</c:v>
                </c:pt>
                <c:pt idx="55">
                  <c:v>0.14548083965185546</c:v>
                </c:pt>
                <c:pt idx="56">
                  <c:v>0.1328637321979049</c:v>
                </c:pt>
                <c:pt idx="57">
                  <c:v>0.13021113912924009</c:v>
                </c:pt>
                <c:pt idx="58">
                  <c:v>0.11755108564256969</c:v>
                </c:pt>
                <c:pt idx="59">
                  <c:v>0.10485542575546802</c:v>
                </c:pt>
                <c:pt idx="60">
                  <c:v>0.10212405932493387</c:v>
                </c:pt>
                <c:pt idx="61">
                  <c:v>8.9385010926313846E-2</c:v>
                </c:pt>
                <c:pt idx="62">
                  <c:v>7.6610133954072693E-2</c:v>
                </c:pt>
                <c:pt idx="63">
                  <c:v>7.379932764034712E-2</c:v>
                </c:pt>
                <c:pt idx="64">
                  <c:v>6.0980615933864196E-2</c:v>
                </c:pt>
                <c:pt idx="65">
                  <c:v>5.8125851600706782E-2</c:v>
                </c:pt>
                <c:pt idx="66">
                  <c:v>4.5263058242862357E-2</c:v>
                </c:pt>
                <c:pt idx="67">
                  <c:v>3.2364088278699001E-2</c:v>
                </c:pt>
                <c:pt idx="68">
                  <c:v>2.9428839961511438E-2</c:v>
                </c:pt>
                <c:pt idx="69">
                  <c:v>1.6485336258431786E-2</c:v>
                </c:pt>
                <c:pt idx="70">
                  <c:v>3.5054289511872202E-3</c:v>
                </c:pt>
                <c:pt idx="71">
                  <c:v>4.8901565464102984E-4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4-4060-9852-A8350B29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81968"/>
        <c:axId val="599585328"/>
      </c:lineChart>
      <c:catAx>
        <c:axId val="5995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85328"/>
        <c:crosses val="autoZero"/>
        <c:auto val="1"/>
        <c:lblAlgn val="ctr"/>
        <c:lblOffset val="100"/>
        <c:noMultiLvlLbl val="0"/>
      </c:catAx>
      <c:valAx>
        <c:axId val="5995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480059</xdr:colOff>
      <xdr:row>14</xdr:row>
      <xdr:rowOff>36195</xdr:rowOff>
    </xdr:from>
    <xdr:to>
      <xdr:col>11</xdr:col>
      <xdr:colOff>381000</xdr:colOff>
      <xdr:row>38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704B8-B85D-4021-C15D-DA683FFB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40</xdr:row>
      <xdr:rowOff>1904</xdr:rowOff>
    </xdr:from>
    <xdr:to>
      <xdr:col>11</xdr:col>
      <xdr:colOff>381000</xdr:colOff>
      <xdr:row>64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B4DA6-59FD-69F1-470E-40ED39B06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</xdr:colOff>
      <xdr:row>65</xdr:row>
      <xdr:rowOff>163830</xdr:rowOff>
    </xdr:from>
    <xdr:to>
      <xdr:col>11</xdr:col>
      <xdr:colOff>354330</xdr:colOff>
      <xdr:row>90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9E0AC-BDE6-79C4-3E9A-D65E023E5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506730</xdr:colOff>
      <xdr:row>91</xdr:row>
      <xdr:rowOff>135255</xdr:rowOff>
    </xdr:from>
    <xdr:to>
      <xdr:col>11</xdr:col>
      <xdr:colOff>323849</xdr:colOff>
      <xdr:row>117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D25320-A44E-1280-A46A-73B1CC05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119</xdr:row>
      <xdr:rowOff>59054</xdr:rowOff>
    </xdr:from>
    <xdr:to>
      <xdr:col>11</xdr:col>
      <xdr:colOff>331469</xdr:colOff>
      <xdr:row>147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F6D6E5-8885-59FE-04DE-8635BA55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60006</xdr:colOff>
      <xdr:row>148</xdr:row>
      <xdr:rowOff>87630</xdr:rowOff>
    </xdr:from>
    <xdr:to>
      <xdr:col>11</xdr:col>
      <xdr:colOff>266699</xdr:colOff>
      <xdr:row>178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59E508-6BB7-6DEE-7173-B0713C52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3A36-6F5E-409A-BF46-357E92E8B2E6}">
  <dimension ref="B2:E26"/>
  <sheetViews>
    <sheetView topLeftCell="A7" zoomScale="78" zoomScaleNormal="78" workbookViewId="0">
      <selection activeCell="E25" sqref="E25"/>
    </sheetView>
  </sheetViews>
  <sheetFormatPr defaultRowHeight="12.5" x14ac:dyDescent="0.25"/>
  <cols>
    <col min="2" max="2" width="30.36328125" bestFit="1" customWidth="1"/>
    <col min="3" max="3" width="10.36328125" bestFit="1" customWidth="1"/>
    <col min="4" max="4" width="60.54296875" bestFit="1" customWidth="1"/>
    <col min="5" max="5" width="11.6328125" bestFit="1" customWidth="1"/>
  </cols>
  <sheetData>
    <row r="2" spans="2:5" ht="13" x14ac:dyDescent="0.3">
      <c r="B2" s="10" t="s">
        <v>4</v>
      </c>
      <c r="C2" s="2"/>
      <c r="D2" s="2"/>
      <c r="E2" s="2"/>
    </row>
    <row r="4" spans="2:5" ht="13" x14ac:dyDescent="0.3">
      <c r="B4" s="3" t="s">
        <v>5</v>
      </c>
      <c r="C4" s="3" t="s">
        <v>6</v>
      </c>
      <c r="D4" s="3" t="s">
        <v>7</v>
      </c>
      <c r="E4" s="3" t="s">
        <v>8</v>
      </c>
    </row>
    <row r="5" spans="2:5" ht="13" x14ac:dyDescent="0.3">
      <c r="B5" s="3" t="s">
        <v>81</v>
      </c>
      <c r="C5" s="4" t="s">
        <v>9</v>
      </c>
      <c r="D5" s="9" t="s">
        <v>82</v>
      </c>
      <c r="E5" s="21">
        <v>700000</v>
      </c>
    </row>
    <row r="6" spans="2:5" ht="13" x14ac:dyDescent="0.3">
      <c r="B6" s="3" t="s">
        <v>73</v>
      </c>
      <c r="C6" s="4" t="s">
        <v>9</v>
      </c>
      <c r="D6" s="4" t="s">
        <v>74</v>
      </c>
      <c r="E6" s="21">
        <v>428872</v>
      </c>
    </row>
    <row r="7" spans="2:5" ht="13" x14ac:dyDescent="0.3">
      <c r="B7" s="3" t="s">
        <v>11</v>
      </c>
      <c r="C7" s="4" t="s">
        <v>10</v>
      </c>
      <c r="D7" s="4" t="s">
        <v>75</v>
      </c>
      <c r="E7" s="23">
        <v>3.3750000000000002E-2</v>
      </c>
    </row>
    <row r="8" spans="2:5" ht="13" x14ac:dyDescent="0.3">
      <c r="B8" s="3" t="s">
        <v>76</v>
      </c>
      <c r="C8" s="4" t="s">
        <v>12</v>
      </c>
      <c r="D8" s="9" t="s">
        <v>77</v>
      </c>
      <c r="E8" s="11">
        <v>25</v>
      </c>
    </row>
    <row r="9" spans="2:5" ht="13" x14ac:dyDescent="0.3">
      <c r="B9" s="3" t="s">
        <v>13</v>
      </c>
      <c r="C9" s="4" t="s">
        <v>14</v>
      </c>
      <c r="D9" s="4" t="s">
        <v>78</v>
      </c>
      <c r="E9" s="8">
        <v>43862</v>
      </c>
    </row>
    <row r="10" spans="2:5" ht="13" x14ac:dyDescent="0.3">
      <c r="B10" s="3" t="s">
        <v>83</v>
      </c>
      <c r="C10" s="9" t="s">
        <v>10</v>
      </c>
      <c r="D10" s="9" t="s">
        <v>84</v>
      </c>
      <c r="E10" s="7">
        <v>8.9999999999999993E-3</v>
      </c>
    </row>
    <row r="11" spans="2:5" ht="13" x14ac:dyDescent="0.3">
      <c r="B11" s="3" t="s">
        <v>15</v>
      </c>
      <c r="C11" s="9" t="s">
        <v>9</v>
      </c>
      <c r="D11" s="9" t="s">
        <v>79</v>
      </c>
      <c r="E11" s="26">
        <f>E10*E5/12</f>
        <v>524.99999999999989</v>
      </c>
    </row>
    <row r="12" spans="2:5" ht="13" x14ac:dyDescent="0.3">
      <c r="B12" s="3" t="s">
        <v>16</v>
      </c>
      <c r="C12" s="4" t="s">
        <v>10</v>
      </c>
      <c r="D12" s="4" t="s">
        <v>80</v>
      </c>
      <c r="E12" s="22">
        <v>0.78</v>
      </c>
    </row>
    <row r="13" spans="2:5" ht="13" x14ac:dyDescent="0.3">
      <c r="B13" s="24"/>
      <c r="E13" s="25"/>
    </row>
    <row r="15" spans="2:5" ht="13" x14ac:dyDescent="0.3">
      <c r="B15" s="10" t="s">
        <v>17</v>
      </c>
      <c r="C15" s="2"/>
      <c r="D15" s="2"/>
      <c r="E15" s="2"/>
    </row>
    <row r="17" spans="2:5" ht="13" x14ac:dyDescent="0.3">
      <c r="B17" s="3" t="s">
        <v>5</v>
      </c>
      <c r="C17" s="3" t="s">
        <v>6</v>
      </c>
      <c r="D17" s="3" t="s">
        <v>7</v>
      </c>
      <c r="E17" s="3" t="s">
        <v>8</v>
      </c>
    </row>
    <row r="18" spans="2:5" ht="13" x14ac:dyDescent="0.3">
      <c r="B18" s="3" t="s">
        <v>18</v>
      </c>
      <c r="C18" s="4" t="s">
        <v>9</v>
      </c>
      <c r="D18" s="4" t="s">
        <v>19</v>
      </c>
      <c r="E18" s="5">
        <v>120000</v>
      </c>
    </row>
    <row r="19" spans="2:5" ht="13" x14ac:dyDescent="0.3">
      <c r="B19" s="3" t="s">
        <v>20</v>
      </c>
      <c r="C19" s="4" t="s">
        <v>10</v>
      </c>
      <c r="D19" s="4" t="s">
        <v>21</v>
      </c>
      <c r="E19" s="7">
        <v>0.09</v>
      </c>
    </row>
    <row r="20" spans="2:5" ht="13" x14ac:dyDescent="0.3">
      <c r="B20" s="3" t="s">
        <v>22</v>
      </c>
      <c r="C20" s="4" t="s">
        <v>12</v>
      </c>
      <c r="D20" s="4" t="s">
        <v>23</v>
      </c>
      <c r="E20" s="12">
        <v>30</v>
      </c>
    </row>
    <row r="21" spans="2:5" ht="13" x14ac:dyDescent="0.3">
      <c r="B21" s="3" t="s">
        <v>3</v>
      </c>
      <c r="C21" s="4" t="s">
        <v>10</v>
      </c>
      <c r="D21" s="4" t="s">
        <v>24</v>
      </c>
      <c r="E21" s="7">
        <v>0.1</v>
      </c>
    </row>
    <row r="22" spans="2:5" ht="13" x14ac:dyDescent="0.3">
      <c r="B22" s="3" t="s">
        <v>25</v>
      </c>
      <c r="C22" s="4" t="s">
        <v>9</v>
      </c>
      <c r="D22" s="4" t="s">
        <v>26</v>
      </c>
      <c r="E22" s="5">
        <v>7000</v>
      </c>
    </row>
    <row r="23" spans="2:5" ht="13" x14ac:dyDescent="0.3">
      <c r="B23" s="3" t="s">
        <v>0</v>
      </c>
      <c r="C23" s="4" t="s">
        <v>9</v>
      </c>
      <c r="D23" s="4" t="s">
        <v>27</v>
      </c>
      <c r="E23" s="5">
        <v>10000</v>
      </c>
    </row>
    <row r="24" spans="2:5" ht="13" x14ac:dyDescent="0.3">
      <c r="B24" s="3" t="s">
        <v>1</v>
      </c>
      <c r="C24" s="4" t="s">
        <v>9</v>
      </c>
      <c r="D24" s="4" t="s">
        <v>28</v>
      </c>
      <c r="E24" s="5">
        <v>14500</v>
      </c>
    </row>
    <row r="25" spans="2:5" ht="13" x14ac:dyDescent="0.3">
      <c r="B25" s="3" t="s">
        <v>2</v>
      </c>
      <c r="C25" s="4" t="s">
        <v>9</v>
      </c>
      <c r="D25" s="4" t="s">
        <v>29</v>
      </c>
      <c r="E25" s="5"/>
    </row>
    <row r="26" spans="2:5" ht="13" x14ac:dyDescent="0.3">
      <c r="B26" s="3" t="s">
        <v>30</v>
      </c>
      <c r="C26" s="4" t="s">
        <v>14</v>
      </c>
      <c r="D26" s="4" t="s">
        <v>31</v>
      </c>
      <c r="E26" s="8">
        <v>45870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CB11-578D-4807-A5DC-42FA286AC3D4}">
  <dimension ref="B2:L36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defaultRowHeight="12.5" x14ac:dyDescent="0.25"/>
  <cols>
    <col min="3" max="3" width="10.08984375" style="1" bestFit="1" customWidth="1"/>
    <col min="4" max="4" width="13" customWidth="1"/>
    <col min="5" max="5" width="16.90625" customWidth="1"/>
    <col min="6" max="6" width="13.54296875" customWidth="1"/>
    <col min="7" max="8" width="17.6328125" customWidth="1"/>
    <col min="9" max="9" width="17.90625" customWidth="1"/>
    <col min="10" max="10" width="14.36328125" customWidth="1"/>
  </cols>
  <sheetData>
    <row r="2" spans="2:12" ht="22.75" customHeight="1" x14ac:dyDescent="0.25">
      <c r="B2" s="27" t="s">
        <v>72</v>
      </c>
      <c r="C2" s="27"/>
      <c r="D2" s="27"/>
      <c r="E2" s="27"/>
      <c r="F2" s="27"/>
      <c r="G2" s="27"/>
      <c r="H2" s="27"/>
      <c r="I2" s="27"/>
      <c r="J2" s="27"/>
      <c r="K2" s="27"/>
      <c r="L2" s="27"/>
    </row>
    <row r="4" spans="2:12" ht="39" x14ac:dyDescent="0.25">
      <c r="B4" s="16" t="s">
        <v>32</v>
      </c>
      <c r="C4" s="17" t="s">
        <v>14</v>
      </c>
      <c r="D4" s="16" t="s">
        <v>33</v>
      </c>
      <c r="E4" s="16" t="s">
        <v>34</v>
      </c>
      <c r="F4" s="16" t="s">
        <v>35</v>
      </c>
      <c r="G4" s="16" t="s">
        <v>36</v>
      </c>
      <c r="H4" s="16" t="s">
        <v>71</v>
      </c>
      <c r="I4" s="16" t="s">
        <v>37</v>
      </c>
      <c r="J4" s="16" t="s">
        <v>38</v>
      </c>
      <c r="K4" s="16" t="s">
        <v>39</v>
      </c>
      <c r="L4" s="16" t="s">
        <v>40</v>
      </c>
    </row>
    <row r="5" spans="2:12" ht="13" x14ac:dyDescent="0.3">
      <c r="B5" s="13">
        <v>1</v>
      </c>
      <c r="C5" s="14">
        <f>Inputs!E26</f>
        <v>45870</v>
      </c>
      <c r="D5" s="6">
        <f>Inputs!E6</f>
        <v>428872</v>
      </c>
      <c r="E5" s="6">
        <f>PMT((Inputs!$E$7/12),(Inputs!$E$8*12),-Inputs!$E$6)</f>
        <v>2118.3906208299832</v>
      </c>
      <c r="F5" s="6">
        <f>D5*(Inputs!$E$7/12)</f>
        <v>1206.2025000000001</v>
      </c>
      <c r="G5" s="6">
        <f>E5-F5</f>
        <v>912.18812082998306</v>
      </c>
      <c r="H5" s="6">
        <f>G5</f>
        <v>912.18812082998306</v>
      </c>
      <c r="I5" s="6">
        <f>F5</f>
        <v>1206.2025000000001</v>
      </c>
      <c r="J5" s="6">
        <f>IF(D5-G5&lt;0.01,0,D5-G5)</f>
        <v>427959.81187917001</v>
      </c>
      <c r="K5" s="6">
        <f>IF(L5&gt;Inputs!$E$12,Inputs!$E$10*Inputs!$E$5/12,0)</f>
        <v>0</v>
      </c>
      <c r="L5" s="15">
        <f>D5/Inputs!$E$5</f>
        <v>0.61267428571428573</v>
      </c>
    </row>
    <row r="6" spans="2:12" ht="13" x14ac:dyDescent="0.3">
      <c r="B6" s="13">
        <f>B5+1</f>
        <v>2</v>
      </c>
      <c r="C6" s="14">
        <f>EDATE(C5,1)</f>
        <v>45901</v>
      </c>
      <c r="D6" s="6">
        <f>J5</f>
        <v>427959.81187917001</v>
      </c>
      <c r="E6" s="6">
        <f>PMT((Inputs!$E$7/12),(Inputs!$E$8*12),-Inputs!$E$6)</f>
        <v>2118.3906208299832</v>
      </c>
      <c r="F6" s="6">
        <f>D6*(Inputs!$E$7/12)</f>
        <v>1203.6369709101657</v>
      </c>
      <c r="G6" s="6">
        <f t="shared" ref="G6:G69" si="0">E6-F6</f>
        <v>914.75364991981746</v>
      </c>
      <c r="H6" s="6">
        <f>G6+H5</f>
        <v>1826.9417707498005</v>
      </c>
      <c r="I6" s="6">
        <f>I5+F6</f>
        <v>2409.8394709101658</v>
      </c>
      <c r="J6" s="6">
        <f t="shared" ref="J6:J69" si="1">IF(D6-G6&lt;0.01,0,D6-G6)</f>
        <v>427045.05822925019</v>
      </c>
      <c r="K6" s="6">
        <f>IF(L6&gt;Inputs!$E$12,Inputs!$E$10*Inputs!$E$5/12,0)</f>
        <v>0</v>
      </c>
      <c r="L6" s="15">
        <f>D6/Inputs!$E$5</f>
        <v>0.61137115982738577</v>
      </c>
    </row>
    <row r="7" spans="2:12" ht="13" x14ac:dyDescent="0.3">
      <c r="B7" s="13">
        <f t="shared" ref="B7:B70" si="2">B6+1</f>
        <v>3</v>
      </c>
      <c r="C7" s="14">
        <f t="shared" ref="C7:C70" si="3">EDATE(C6,1)</f>
        <v>45931</v>
      </c>
      <c r="D7" s="6">
        <f t="shared" ref="D7:D70" si="4">J6</f>
        <v>427045.05822925019</v>
      </c>
      <c r="E7" s="6">
        <f>PMT((Inputs!$E$7/12),(Inputs!$E$8*12),-Inputs!$E$6)</f>
        <v>2118.3906208299832</v>
      </c>
      <c r="F7" s="6">
        <f>D7*(Inputs!$E$7/12)</f>
        <v>1201.0642262697663</v>
      </c>
      <c r="G7" s="6">
        <f t="shared" si="0"/>
        <v>917.32639456021684</v>
      </c>
      <c r="H7" s="6">
        <f t="shared" ref="H7:H70" si="5">G7+H6</f>
        <v>2744.2681653100171</v>
      </c>
      <c r="I7" s="6">
        <f t="shared" ref="I7:I70" si="6">I6+F7</f>
        <v>3610.9036971799324</v>
      </c>
      <c r="J7" s="6">
        <f>IF(D7-G7&lt;0.01,0,D7-G7)</f>
        <v>426127.73183468997</v>
      </c>
      <c r="K7" s="6">
        <f>IF(L7&gt;Inputs!$E$12,Inputs!$E$10*Inputs!$E$5/12,0)</f>
        <v>0</v>
      </c>
      <c r="L7" s="15">
        <f>D7/Inputs!$E$5</f>
        <v>0.6100643688989289</v>
      </c>
    </row>
    <row r="8" spans="2:12" ht="13" x14ac:dyDescent="0.3">
      <c r="B8" s="13">
        <f t="shared" si="2"/>
        <v>4</v>
      </c>
      <c r="C8" s="14">
        <f t="shared" si="3"/>
        <v>45962</v>
      </c>
      <c r="D8" s="6">
        <f t="shared" si="4"/>
        <v>426127.73183468997</v>
      </c>
      <c r="E8" s="6">
        <f>PMT((Inputs!$E$7/12),(Inputs!$E$8*12),-Inputs!$E$6)</f>
        <v>2118.3906208299832</v>
      </c>
      <c r="F8" s="6">
        <f>D8*(Inputs!$E$7/12)</f>
        <v>1198.4842457850657</v>
      </c>
      <c r="G8" s="6">
        <f t="shared" si="0"/>
        <v>919.90637504491747</v>
      </c>
      <c r="H8" s="6">
        <f t="shared" si="5"/>
        <v>3664.1745403549348</v>
      </c>
      <c r="I8" s="6">
        <f t="shared" si="6"/>
        <v>4809.3879429649978</v>
      </c>
      <c r="J8" s="6">
        <f t="shared" si="1"/>
        <v>425207.82545964507</v>
      </c>
      <c r="K8" s="6">
        <f>IF(L8&gt;Inputs!$E$12,Inputs!$E$10*Inputs!$E$5/12,0)</f>
        <v>0</v>
      </c>
      <c r="L8" s="15">
        <f>D8/Inputs!$E$5</f>
        <v>0.60875390262098572</v>
      </c>
    </row>
    <row r="9" spans="2:12" ht="13" x14ac:dyDescent="0.3">
      <c r="B9" s="13">
        <f t="shared" si="2"/>
        <v>5</v>
      </c>
      <c r="C9" s="14">
        <f t="shared" si="3"/>
        <v>45992</v>
      </c>
      <c r="D9" s="6">
        <f t="shared" si="4"/>
        <v>425207.82545964507</v>
      </c>
      <c r="E9" s="6">
        <f>PMT((Inputs!$E$7/12),(Inputs!$E$8*12),-Inputs!$E$6)</f>
        <v>2118.3906208299832</v>
      </c>
      <c r="F9" s="6">
        <f>D9*(Inputs!$E$7/12)</f>
        <v>1195.897009105252</v>
      </c>
      <c r="G9" s="6">
        <f t="shared" si="0"/>
        <v>922.49361172473118</v>
      </c>
      <c r="H9" s="6">
        <f t="shared" si="5"/>
        <v>4586.6681520796665</v>
      </c>
      <c r="I9" s="6">
        <f t="shared" si="6"/>
        <v>6005.2849520702493</v>
      </c>
      <c r="J9" s="6">
        <f t="shared" si="1"/>
        <v>424285.33184792032</v>
      </c>
      <c r="K9" s="6">
        <f>IF(L9&gt;Inputs!$E$12,Inputs!$E$10*Inputs!$E$5/12,0)</f>
        <v>0</v>
      </c>
      <c r="L9" s="15">
        <f>D9/Inputs!$E$5</f>
        <v>0.6074397506566358</v>
      </c>
    </row>
    <row r="10" spans="2:12" ht="13" x14ac:dyDescent="0.3">
      <c r="B10" s="13">
        <f t="shared" si="2"/>
        <v>6</v>
      </c>
      <c r="C10" s="14">
        <f t="shared" si="3"/>
        <v>46023</v>
      </c>
      <c r="D10" s="6">
        <f t="shared" si="4"/>
        <v>424285.33184792032</v>
      </c>
      <c r="E10" s="6">
        <f>PMT((Inputs!$E$7/12),(Inputs!$E$8*12),-Inputs!$E$6)</f>
        <v>2118.3906208299832</v>
      </c>
      <c r="F10" s="6">
        <f>D10*(Inputs!$E$7/12)</f>
        <v>1193.3024958222761</v>
      </c>
      <c r="G10" s="6">
        <f t="shared" si="0"/>
        <v>925.08812500770705</v>
      </c>
      <c r="H10" s="6">
        <f t="shared" si="5"/>
        <v>5511.7562770873737</v>
      </c>
      <c r="I10" s="6">
        <f t="shared" si="6"/>
        <v>7198.5874478925252</v>
      </c>
      <c r="J10" s="6">
        <f t="shared" si="1"/>
        <v>423360.24372291262</v>
      </c>
      <c r="K10" s="6">
        <f>IF(L10&gt;Inputs!$E$12,Inputs!$E$10*Inputs!$E$5/12,0)</f>
        <v>0</v>
      </c>
      <c r="L10" s="15">
        <f>D10/Inputs!$E$5</f>
        <v>0.60612190263988619</v>
      </c>
    </row>
    <row r="11" spans="2:12" ht="13" x14ac:dyDescent="0.3">
      <c r="B11" s="13">
        <f t="shared" si="2"/>
        <v>7</v>
      </c>
      <c r="C11" s="14">
        <f t="shared" si="3"/>
        <v>46054</v>
      </c>
      <c r="D11" s="6">
        <f t="shared" si="4"/>
        <v>423360.24372291262</v>
      </c>
      <c r="E11" s="6">
        <f>PMT((Inputs!$E$7/12),(Inputs!$E$8*12),-Inputs!$E$6)</f>
        <v>2118.3906208299832</v>
      </c>
      <c r="F11" s="6">
        <f>D11*(Inputs!$E$7/12)</f>
        <v>1190.700685470692</v>
      </c>
      <c r="G11" s="6">
        <f t="shared" si="0"/>
        <v>927.68993535929121</v>
      </c>
      <c r="H11" s="6">
        <f t="shared" si="5"/>
        <v>6439.4462124466645</v>
      </c>
      <c r="I11" s="6">
        <f t="shared" si="6"/>
        <v>8389.2881333632176</v>
      </c>
      <c r="J11" s="6">
        <f t="shared" si="1"/>
        <v>422432.55378755333</v>
      </c>
      <c r="K11" s="6">
        <f>IF(L11&gt;Inputs!$E$12,Inputs!$E$10*Inputs!$E$5/12,0)</f>
        <v>0</v>
      </c>
      <c r="L11" s="15">
        <f>D11/Inputs!$E$5</f>
        <v>0.60480034817558948</v>
      </c>
    </row>
    <row r="12" spans="2:12" ht="13" x14ac:dyDescent="0.3">
      <c r="B12" s="13">
        <f t="shared" si="2"/>
        <v>8</v>
      </c>
      <c r="C12" s="14">
        <f t="shared" si="3"/>
        <v>46082</v>
      </c>
      <c r="D12" s="6">
        <f t="shared" si="4"/>
        <v>422432.55378755333</v>
      </c>
      <c r="E12" s="6">
        <f>PMT((Inputs!$E$7/12),(Inputs!$E$8*12),-Inputs!$E$6)</f>
        <v>2118.3906208299832</v>
      </c>
      <c r="F12" s="6">
        <f>D12*(Inputs!$E$7/12)</f>
        <v>1188.0915575274939</v>
      </c>
      <c r="G12" s="6">
        <f t="shared" si="0"/>
        <v>930.29906330248923</v>
      </c>
      <c r="H12" s="6">
        <f t="shared" si="5"/>
        <v>7369.7452757491537</v>
      </c>
      <c r="I12" s="6">
        <f t="shared" si="6"/>
        <v>9577.3796908907116</v>
      </c>
      <c r="J12" s="6">
        <f t="shared" si="1"/>
        <v>421502.25472425087</v>
      </c>
      <c r="K12" s="6">
        <f>IF(L12&gt;Inputs!$E$12,Inputs!$E$10*Inputs!$E$5/12,0)</f>
        <v>0</v>
      </c>
      <c r="L12" s="15">
        <f>D12/Inputs!$E$5</f>
        <v>0.60347507683936186</v>
      </c>
    </row>
    <row r="13" spans="2:12" ht="13" x14ac:dyDescent="0.3">
      <c r="B13" s="13">
        <f t="shared" si="2"/>
        <v>9</v>
      </c>
      <c r="C13" s="14">
        <f t="shared" si="3"/>
        <v>46113</v>
      </c>
      <c r="D13" s="6">
        <f t="shared" si="4"/>
        <v>421502.25472425087</v>
      </c>
      <c r="E13" s="6">
        <f>PMT((Inputs!$E$7/12),(Inputs!$E$8*12),-Inputs!$E$6)</f>
        <v>2118.3906208299832</v>
      </c>
      <c r="F13" s="6">
        <f>D13*(Inputs!$E$7/12)</f>
        <v>1185.4750914119556</v>
      </c>
      <c r="G13" s="6">
        <f t="shared" si="0"/>
        <v>932.91552941802752</v>
      </c>
      <c r="H13" s="6">
        <f t="shared" si="5"/>
        <v>8302.660805167181</v>
      </c>
      <c r="I13" s="6">
        <f t="shared" si="6"/>
        <v>10762.854782302667</v>
      </c>
      <c r="J13" s="6">
        <f t="shared" si="1"/>
        <v>420569.33919483284</v>
      </c>
      <c r="K13" s="6">
        <f>IF(L13&gt;Inputs!$E$12,Inputs!$E$10*Inputs!$E$5/12,0)</f>
        <v>0</v>
      </c>
      <c r="L13" s="15">
        <f>D13/Inputs!$E$5</f>
        <v>0.60214607817750121</v>
      </c>
    </row>
    <row r="14" spans="2:12" ht="13" x14ac:dyDescent="0.3">
      <c r="B14" s="13">
        <f t="shared" si="2"/>
        <v>10</v>
      </c>
      <c r="C14" s="14">
        <f t="shared" si="3"/>
        <v>46143</v>
      </c>
      <c r="D14" s="6">
        <f t="shared" si="4"/>
        <v>420569.33919483284</v>
      </c>
      <c r="E14" s="6">
        <f>PMT((Inputs!$E$7/12),(Inputs!$E$8*12),-Inputs!$E$6)</f>
        <v>2118.3906208299832</v>
      </c>
      <c r="F14" s="6">
        <f>D14*(Inputs!$E$7/12)</f>
        <v>1182.8512664854675</v>
      </c>
      <c r="G14" s="6">
        <f t="shared" si="0"/>
        <v>935.53935434451569</v>
      </c>
      <c r="H14" s="6">
        <f t="shared" si="5"/>
        <v>9238.2001595116963</v>
      </c>
      <c r="I14" s="6">
        <f t="shared" si="6"/>
        <v>11945.706048788135</v>
      </c>
      <c r="J14" s="6">
        <f t="shared" si="1"/>
        <v>419633.7998404883</v>
      </c>
      <c r="K14" s="6">
        <f>IF(L14&gt;Inputs!$E$12,Inputs!$E$10*Inputs!$E$5/12,0)</f>
        <v>0</v>
      </c>
      <c r="L14" s="15">
        <f>D14/Inputs!$E$5</f>
        <v>0.60081334170690404</v>
      </c>
    </row>
    <row r="15" spans="2:12" ht="13" x14ac:dyDescent="0.3">
      <c r="B15" s="13">
        <f t="shared" si="2"/>
        <v>11</v>
      </c>
      <c r="C15" s="14">
        <f t="shared" si="3"/>
        <v>46174</v>
      </c>
      <c r="D15" s="6">
        <f t="shared" si="4"/>
        <v>419633.7998404883</v>
      </c>
      <c r="E15" s="6">
        <f>PMT((Inputs!$E$7/12),(Inputs!$E$8*12),-Inputs!$E$6)</f>
        <v>2118.3906208299832</v>
      </c>
      <c r="F15" s="6">
        <f>D15*(Inputs!$E$7/12)</f>
        <v>1180.2200620513734</v>
      </c>
      <c r="G15" s="6">
        <f t="shared" si="0"/>
        <v>938.1705587786098</v>
      </c>
      <c r="H15" s="6">
        <f t="shared" si="5"/>
        <v>10176.370718290305</v>
      </c>
      <c r="I15" s="6">
        <f t="shared" si="6"/>
        <v>13125.926110839509</v>
      </c>
      <c r="J15" s="6">
        <f t="shared" si="1"/>
        <v>418695.62928170967</v>
      </c>
      <c r="K15" s="6">
        <f>IF(L15&gt;Inputs!$E$12,Inputs!$E$10*Inputs!$E$5/12,0)</f>
        <v>0</v>
      </c>
      <c r="L15" s="15">
        <f>D15/Inputs!$E$5</f>
        <v>0.59947685691498331</v>
      </c>
    </row>
    <row r="16" spans="2:12" ht="13" x14ac:dyDescent="0.3">
      <c r="B16" s="13">
        <f t="shared" si="2"/>
        <v>12</v>
      </c>
      <c r="C16" s="14">
        <f t="shared" si="3"/>
        <v>46204</v>
      </c>
      <c r="D16" s="6">
        <f t="shared" si="4"/>
        <v>418695.62928170967</v>
      </c>
      <c r="E16" s="6">
        <f>PMT((Inputs!$E$7/12),(Inputs!$E$8*12),-Inputs!$E$6)</f>
        <v>2118.3906208299832</v>
      </c>
      <c r="F16" s="6">
        <f>D16*(Inputs!$E$7/12)</f>
        <v>1177.5814573548087</v>
      </c>
      <c r="G16" s="6">
        <f t="shared" si="0"/>
        <v>940.8091634751745</v>
      </c>
      <c r="H16" s="6">
        <f t="shared" si="5"/>
        <v>11117.17988176548</v>
      </c>
      <c r="I16" s="6">
        <f t="shared" si="6"/>
        <v>14303.507568194318</v>
      </c>
      <c r="J16" s="6">
        <f t="shared" si="1"/>
        <v>417754.82011823449</v>
      </c>
      <c r="K16" s="6">
        <f>IF(L16&gt;Inputs!$E$12,Inputs!$E$10*Inputs!$E$5/12,0)</f>
        <v>0</v>
      </c>
      <c r="L16" s="15">
        <f>D16/Inputs!$E$5</f>
        <v>0.59813661325958523</v>
      </c>
    </row>
    <row r="17" spans="2:12" ht="13" x14ac:dyDescent="0.3">
      <c r="B17" s="13">
        <f t="shared" si="2"/>
        <v>13</v>
      </c>
      <c r="C17" s="14">
        <f t="shared" si="3"/>
        <v>46235</v>
      </c>
      <c r="D17" s="6">
        <f t="shared" si="4"/>
        <v>417754.82011823449</v>
      </c>
      <c r="E17" s="6">
        <f>PMT((Inputs!$E$7/12),(Inputs!$E$8*12),-Inputs!$E$6)</f>
        <v>2118.3906208299832</v>
      </c>
      <c r="F17" s="6">
        <f>D17*(Inputs!$E$7/12)</f>
        <v>1174.9354315825346</v>
      </c>
      <c r="G17" s="6">
        <f t="shared" si="0"/>
        <v>943.45518924744852</v>
      </c>
      <c r="H17" s="6">
        <f t="shared" si="5"/>
        <v>12060.635071012928</v>
      </c>
      <c r="I17" s="6">
        <f t="shared" si="6"/>
        <v>15478.442999776853</v>
      </c>
      <c r="J17" s="6">
        <f t="shared" si="1"/>
        <v>416811.36492898705</v>
      </c>
      <c r="K17" s="6">
        <f>IF(L17&gt;Inputs!$E$12,Inputs!$E$10*Inputs!$E$5/12,0)</f>
        <v>0</v>
      </c>
      <c r="L17" s="15">
        <f>D17/Inputs!$E$5</f>
        <v>0.59679260016890645</v>
      </c>
    </row>
    <row r="18" spans="2:12" ht="13" x14ac:dyDescent="0.3">
      <c r="B18" s="13">
        <f t="shared" si="2"/>
        <v>14</v>
      </c>
      <c r="C18" s="14">
        <f t="shared" si="3"/>
        <v>46266</v>
      </c>
      <c r="D18" s="6">
        <f t="shared" si="4"/>
        <v>416811.36492898705</v>
      </c>
      <c r="E18" s="6">
        <f>PMT((Inputs!$E$7/12),(Inputs!$E$8*12),-Inputs!$E$6)</f>
        <v>2118.3906208299832</v>
      </c>
      <c r="F18" s="6">
        <f>D18*(Inputs!$E$7/12)</f>
        <v>1172.2819638627761</v>
      </c>
      <c r="G18" s="6">
        <f t="shared" si="0"/>
        <v>946.10865696720703</v>
      </c>
      <c r="H18" s="6">
        <f t="shared" si="5"/>
        <v>13006.743727980134</v>
      </c>
      <c r="I18" s="6">
        <f t="shared" si="6"/>
        <v>16650.72496363963</v>
      </c>
      <c r="J18" s="6">
        <f t="shared" si="1"/>
        <v>415865.25627201982</v>
      </c>
      <c r="K18" s="6">
        <f>IF(L18&gt;Inputs!$E$12,Inputs!$E$10*Inputs!$E$5/12,0)</f>
        <v>0</v>
      </c>
      <c r="L18" s="15">
        <f>D18/Inputs!$E$5</f>
        <v>0.59544480704141012</v>
      </c>
    </row>
    <row r="19" spans="2:12" ht="13" x14ac:dyDescent="0.3">
      <c r="B19" s="13">
        <f t="shared" si="2"/>
        <v>15</v>
      </c>
      <c r="C19" s="14">
        <f t="shared" si="3"/>
        <v>46296</v>
      </c>
      <c r="D19" s="6">
        <f t="shared" si="4"/>
        <v>415865.25627201982</v>
      </c>
      <c r="E19" s="6">
        <f>PMT((Inputs!$E$7/12),(Inputs!$E$8*12),-Inputs!$E$6)</f>
        <v>2118.3906208299832</v>
      </c>
      <c r="F19" s="6">
        <f>D19*(Inputs!$E$7/12)</f>
        <v>1169.621033265056</v>
      </c>
      <c r="G19" s="6">
        <f t="shared" si="0"/>
        <v>948.76958756492718</v>
      </c>
      <c r="H19" s="6">
        <f t="shared" si="5"/>
        <v>13955.513315545062</v>
      </c>
      <c r="I19" s="6">
        <f t="shared" si="6"/>
        <v>17820.345996904685</v>
      </c>
      <c r="J19" s="6">
        <f t="shared" si="1"/>
        <v>414916.4866844549</v>
      </c>
      <c r="K19" s="6">
        <f>IF(L19&gt;Inputs!$E$12,Inputs!$E$10*Inputs!$E$5/12,0)</f>
        <v>0</v>
      </c>
      <c r="L19" s="15">
        <f>D19/Inputs!$E$5</f>
        <v>0.59409322324574265</v>
      </c>
    </row>
    <row r="20" spans="2:12" ht="13" x14ac:dyDescent="0.3">
      <c r="B20" s="13">
        <f t="shared" si="2"/>
        <v>16</v>
      </c>
      <c r="C20" s="14">
        <f t="shared" si="3"/>
        <v>46327</v>
      </c>
      <c r="D20" s="6">
        <f t="shared" si="4"/>
        <v>414916.4866844549</v>
      </c>
      <c r="E20" s="6">
        <f>PMT((Inputs!$E$7/12),(Inputs!$E$8*12),-Inputs!$E$6)</f>
        <v>2118.3906208299832</v>
      </c>
      <c r="F20" s="6">
        <f>D20*(Inputs!$E$7/12)</f>
        <v>1166.9526188000295</v>
      </c>
      <c r="G20" s="6">
        <f t="shared" si="0"/>
        <v>951.43800202995362</v>
      </c>
      <c r="H20" s="6">
        <f t="shared" si="5"/>
        <v>14906.951317575016</v>
      </c>
      <c r="I20" s="6">
        <f t="shared" si="6"/>
        <v>18987.298615704716</v>
      </c>
      <c r="J20" s="6">
        <f t="shared" si="1"/>
        <v>413965.04868242494</v>
      </c>
      <c r="K20" s="6">
        <f>IF(L20&gt;Inputs!$E$12,Inputs!$E$10*Inputs!$E$5/12,0)</f>
        <v>0</v>
      </c>
      <c r="L20" s="15">
        <f>D20/Inputs!$E$5</f>
        <v>0.59273783812064984</v>
      </c>
    </row>
    <row r="21" spans="2:12" ht="13" x14ac:dyDescent="0.3">
      <c r="B21" s="13">
        <f>B20+1</f>
        <v>17</v>
      </c>
      <c r="C21" s="14">
        <f t="shared" si="3"/>
        <v>46357</v>
      </c>
      <c r="D21" s="6">
        <f t="shared" si="4"/>
        <v>413965.04868242494</v>
      </c>
      <c r="E21" s="6">
        <f>PMT((Inputs!$E$7/12),(Inputs!$E$8*12),-Inputs!$E$6)</f>
        <v>2118.3906208299832</v>
      </c>
      <c r="F21" s="6">
        <f>D21*(Inputs!$E$7/12)</f>
        <v>1164.2766994193203</v>
      </c>
      <c r="G21" s="6">
        <f t="shared" si="0"/>
        <v>954.1139214106629</v>
      </c>
      <c r="H21" s="6">
        <f t="shared" si="5"/>
        <v>15861.065238985679</v>
      </c>
      <c r="I21" s="6">
        <f t="shared" si="6"/>
        <v>20151.575315124035</v>
      </c>
      <c r="J21" s="6">
        <f t="shared" si="1"/>
        <v>413010.9347610143</v>
      </c>
      <c r="K21" s="6">
        <f>IF(L21&gt;Inputs!$E$12,Inputs!$E$10*Inputs!$E$5/12,0)</f>
        <v>0</v>
      </c>
      <c r="L21" s="15">
        <f>D21/Inputs!$E$5</f>
        <v>0.59137864097489279</v>
      </c>
    </row>
    <row r="22" spans="2:12" ht="13" x14ac:dyDescent="0.3">
      <c r="B22" s="13">
        <f t="shared" si="2"/>
        <v>18</v>
      </c>
      <c r="C22" s="14">
        <f t="shared" si="3"/>
        <v>46388</v>
      </c>
      <c r="D22" s="6">
        <f t="shared" si="4"/>
        <v>413010.9347610143</v>
      </c>
      <c r="E22" s="6">
        <f>PMT((Inputs!$E$7/12),(Inputs!$E$8*12),-Inputs!$E$6)</f>
        <v>2118.3906208299832</v>
      </c>
      <c r="F22" s="6">
        <f>D22*(Inputs!$E$7/12)</f>
        <v>1161.5932540153528</v>
      </c>
      <c r="G22" s="6">
        <f t="shared" si="0"/>
        <v>956.79736681463032</v>
      </c>
      <c r="H22" s="6">
        <f t="shared" si="5"/>
        <v>16817.86260580031</v>
      </c>
      <c r="I22" s="6">
        <f t="shared" si="6"/>
        <v>21313.168569139387</v>
      </c>
      <c r="J22" s="6">
        <f t="shared" si="1"/>
        <v>412054.13739419967</v>
      </c>
      <c r="K22" s="6">
        <f>IF(L22&gt;Inputs!$E$12,Inputs!$E$10*Inputs!$E$5/12,0)</f>
        <v>0</v>
      </c>
      <c r="L22" s="15">
        <f>D22/Inputs!$E$5</f>
        <v>0.59001562108716332</v>
      </c>
    </row>
    <row r="23" spans="2:12" ht="13" x14ac:dyDescent="0.3">
      <c r="B23" s="13">
        <f t="shared" si="2"/>
        <v>19</v>
      </c>
      <c r="C23" s="14">
        <f t="shared" si="3"/>
        <v>46419</v>
      </c>
      <c r="D23" s="6">
        <f t="shared" si="4"/>
        <v>412054.13739419967</v>
      </c>
      <c r="E23" s="6">
        <f>PMT((Inputs!$E$7/12),(Inputs!$E$8*12),-Inputs!$E$6)</f>
        <v>2118.3906208299832</v>
      </c>
      <c r="F23" s="6">
        <f>D23*(Inputs!$E$7/12)</f>
        <v>1158.9022614211867</v>
      </c>
      <c r="G23" s="6">
        <f t="shared" si="0"/>
        <v>959.48835940879644</v>
      </c>
      <c r="H23" s="6">
        <f t="shared" si="5"/>
        <v>17777.350965209105</v>
      </c>
      <c r="I23" s="6">
        <f t="shared" si="6"/>
        <v>22472.070830560573</v>
      </c>
      <c r="J23" s="6">
        <f t="shared" si="1"/>
        <v>411094.64903479087</v>
      </c>
      <c r="K23" s="6">
        <f>IF(L23&gt;Inputs!$E$12,Inputs!$E$10*Inputs!$E$5/12,0)</f>
        <v>0</v>
      </c>
      <c r="L23" s="15">
        <f>D23/Inputs!$E$5</f>
        <v>0.5886487677059995</v>
      </c>
    </row>
    <row r="24" spans="2:12" ht="13" x14ac:dyDescent="0.3">
      <c r="B24" s="13">
        <f t="shared" si="2"/>
        <v>20</v>
      </c>
      <c r="C24" s="14">
        <f t="shared" si="3"/>
        <v>46447</v>
      </c>
      <c r="D24" s="6">
        <f t="shared" si="4"/>
        <v>411094.64903479087</v>
      </c>
      <c r="E24" s="6">
        <f>PMT((Inputs!$E$7/12),(Inputs!$E$8*12),-Inputs!$E$6)</f>
        <v>2118.3906208299832</v>
      </c>
      <c r="F24" s="6">
        <f>D24*(Inputs!$E$7/12)</f>
        <v>1156.2037004103495</v>
      </c>
      <c r="G24" s="6">
        <f t="shared" si="0"/>
        <v>962.18692041963368</v>
      </c>
      <c r="H24" s="6">
        <f t="shared" si="5"/>
        <v>18739.537885628739</v>
      </c>
      <c r="I24" s="6">
        <f t="shared" si="6"/>
        <v>23628.274530970921</v>
      </c>
      <c r="J24" s="6">
        <f t="shared" si="1"/>
        <v>410132.46211437124</v>
      </c>
      <c r="K24" s="6">
        <f>IF(L24&gt;Inputs!$E$12,Inputs!$E$10*Inputs!$E$5/12,0)</f>
        <v>0</v>
      </c>
      <c r="L24" s="15">
        <f>D24/Inputs!$E$5</f>
        <v>0.58727807004970123</v>
      </c>
    </row>
    <row r="25" spans="2:12" ht="13" x14ac:dyDescent="0.3">
      <c r="B25" s="13">
        <f t="shared" si="2"/>
        <v>21</v>
      </c>
      <c r="C25" s="14">
        <f t="shared" si="3"/>
        <v>46478</v>
      </c>
      <c r="D25" s="6">
        <f t="shared" si="4"/>
        <v>410132.46211437124</v>
      </c>
      <c r="E25" s="6">
        <f>PMT((Inputs!$E$7/12),(Inputs!$E$8*12),-Inputs!$E$6)</f>
        <v>2118.3906208299832</v>
      </c>
      <c r="F25" s="6">
        <f>D25*(Inputs!$E$7/12)</f>
        <v>1153.4975496966692</v>
      </c>
      <c r="G25" s="6">
        <f t="shared" si="0"/>
        <v>964.89307113331392</v>
      </c>
      <c r="H25" s="6">
        <f t="shared" si="5"/>
        <v>19704.430956762051</v>
      </c>
      <c r="I25" s="6">
        <f t="shared" si="6"/>
        <v>24781.77208066759</v>
      </c>
      <c r="J25" s="6">
        <f t="shared" si="1"/>
        <v>409167.56904323795</v>
      </c>
      <c r="K25" s="6">
        <f>IF(L25&gt;Inputs!$E$12,Inputs!$E$10*Inputs!$E$5/12,0)</f>
        <v>0</v>
      </c>
      <c r="L25" s="15">
        <f>D25/Inputs!$E$5</f>
        <v>0.58590351730624468</v>
      </c>
    </row>
    <row r="26" spans="2:12" ht="13" x14ac:dyDescent="0.3">
      <c r="B26" s="13">
        <f t="shared" si="2"/>
        <v>22</v>
      </c>
      <c r="C26" s="14">
        <f t="shared" si="3"/>
        <v>46508</v>
      </c>
      <c r="D26" s="6">
        <f t="shared" si="4"/>
        <v>409167.56904323795</v>
      </c>
      <c r="E26" s="6">
        <f>PMT((Inputs!$E$7/12),(Inputs!$E$8*12),-Inputs!$E$6)</f>
        <v>2118.3906208299832</v>
      </c>
      <c r="F26" s="6">
        <f>D26*(Inputs!$E$7/12)</f>
        <v>1150.7837879341068</v>
      </c>
      <c r="G26" s="6">
        <f t="shared" si="0"/>
        <v>967.60683289587632</v>
      </c>
      <c r="H26" s="6">
        <f t="shared" si="5"/>
        <v>20672.037789657927</v>
      </c>
      <c r="I26" s="6">
        <f t="shared" si="6"/>
        <v>25932.555868601696</v>
      </c>
      <c r="J26" s="6">
        <f t="shared" si="1"/>
        <v>408199.96221034206</v>
      </c>
      <c r="K26" s="6">
        <f>IF(L26&gt;Inputs!$E$12,Inputs!$E$10*Inputs!$E$5/12,0)</f>
        <v>0</v>
      </c>
      <c r="L26" s="15">
        <f>D26/Inputs!$E$5</f>
        <v>0.58452509863319702</v>
      </c>
    </row>
    <row r="27" spans="2:12" ht="13" x14ac:dyDescent="0.3">
      <c r="B27" s="13">
        <f t="shared" si="2"/>
        <v>23</v>
      </c>
      <c r="C27" s="14">
        <f t="shared" si="3"/>
        <v>46539</v>
      </c>
      <c r="D27" s="6">
        <f t="shared" si="4"/>
        <v>408199.96221034206</v>
      </c>
      <c r="E27" s="6">
        <f>PMT((Inputs!$E$7/12),(Inputs!$E$8*12),-Inputs!$E$6)</f>
        <v>2118.3906208299832</v>
      </c>
      <c r="F27" s="6">
        <f>D27*(Inputs!$E$7/12)</f>
        <v>1148.0623937165872</v>
      </c>
      <c r="G27" s="6">
        <f t="shared" si="0"/>
        <v>970.328227113396</v>
      </c>
      <c r="H27" s="6">
        <f t="shared" si="5"/>
        <v>21642.366016771324</v>
      </c>
      <c r="I27" s="6">
        <f t="shared" si="6"/>
        <v>27080.618262318283</v>
      </c>
      <c r="J27" s="6">
        <f t="shared" si="1"/>
        <v>407229.63398322865</v>
      </c>
      <c r="K27" s="6">
        <f>IF(L27&gt;Inputs!$E$12,Inputs!$E$10*Inputs!$E$5/12,0)</f>
        <v>0</v>
      </c>
      <c r="L27" s="15">
        <f>D27/Inputs!$E$5</f>
        <v>0.58314280315763156</v>
      </c>
    </row>
    <row r="28" spans="2:12" ht="13" x14ac:dyDescent="0.3">
      <c r="B28" s="13">
        <f t="shared" si="2"/>
        <v>24</v>
      </c>
      <c r="C28" s="14">
        <f t="shared" si="3"/>
        <v>46569</v>
      </c>
      <c r="D28" s="6">
        <f t="shared" si="4"/>
        <v>407229.63398322865</v>
      </c>
      <c r="E28" s="6">
        <f>PMT((Inputs!$E$7/12),(Inputs!$E$8*12),-Inputs!$E$6)</f>
        <v>2118.3906208299832</v>
      </c>
      <c r="F28" s="6">
        <f>D28*(Inputs!$E$7/12)</f>
        <v>1145.3333455778306</v>
      </c>
      <c r="G28" s="6">
        <f t="shared" si="0"/>
        <v>973.05727525215252</v>
      </c>
      <c r="H28" s="6">
        <f t="shared" si="5"/>
        <v>22615.423292023475</v>
      </c>
      <c r="I28" s="6">
        <f t="shared" si="6"/>
        <v>28225.951607896113</v>
      </c>
      <c r="J28" s="6">
        <f t="shared" si="1"/>
        <v>406256.57670797652</v>
      </c>
      <c r="K28" s="6">
        <f>IF(L28&gt;Inputs!$E$12,Inputs!$E$10*Inputs!$E$5/12,0)</f>
        <v>0</v>
      </c>
      <c r="L28" s="15">
        <f>D28/Inputs!$E$5</f>
        <v>0.58175661997604089</v>
      </c>
    </row>
    <row r="29" spans="2:12" ht="13" x14ac:dyDescent="0.3">
      <c r="B29" s="13">
        <f t="shared" si="2"/>
        <v>25</v>
      </c>
      <c r="C29" s="14">
        <f t="shared" si="3"/>
        <v>46600</v>
      </c>
      <c r="D29" s="6">
        <f t="shared" si="4"/>
        <v>406256.57670797652</v>
      </c>
      <c r="E29" s="6">
        <f>PMT((Inputs!$E$7/12),(Inputs!$E$8*12),-Inputs!$E$6)</f>
        <v>2118.3906208299832</v>
      </c>
      <c r="F29" s="6">
        <f>D29*(Inputs!$E$7/12)</f>
        <v>1142.5966219911841</v>
      </c>
      <c r="G29" s="6">
        <f t="shared" si="0"/>
        <v>975.7939988387991</v>
      </c>
      <c r="H29" s="6">
        <f t="shared" si="5"/>
        <v>23591.217290862274</v>
      </c>
      <c r="I29" s="6">
        <f t="shared" si="6"/>
        <v>29368.548229887296</v>
      </c>
      <c r="J29" s="6">
        <f t="shared" si="1"/>
        <v>405280.78270913771</v>
      </c>
      <c r="K29" s="6">
        <f>IF(L29&gt;Inputs!$E$12,Inputs!$E$10*Inputs!$E$5/12,0)</f>
        <v>0</v>
      </c>
      <c r="L29" s="15">
        <f>D29/Inputs!$E$5</f>
        <v>0.58036653815425221</v>
      </c>
    </row>
    <row r="30" spans="2:12" ht="13" x14ac:dyDescent="0.3">
      <c r="B30" s="13">
        <f t="shared" si="2"/>
        <v>26</v>
      </c>
      <c r="C30" s="14">
        <f t="shared" si="3"/>
        <v>46631</v>
      </c>
      <c r="D30" s="6">
        <f t="shared" si="4"/>
        <v>405280.78270913771</v>
      </c>
      <c r="E30" s="6">
        <f>PMT((Inputs!$E$7/12),(Inputs!$E$8*12),-Inputs!$E$6)</f>
        <v>2118.3906208299832</v>
      </c>
      <c r="F30" s="6">
        <f>D30*(Inputs!$E$7/12)</f>
        <v>1139.8522013694499</v>
      </c>
      <c r="G30" s="6">
        <f t="shared" si="0"/>
        <v>978.53841946053331</v>
      </c>
      <c r="H30" s="6">
        <f t="shared" si="5"/>
        <v>24569.755710322806</v>
      </c>
      <c r="I30" s="6">
        <f t="shared" si="6"/>
        <v>30508.400431256745</v>
      </c>
      <c r="J30" s="6">
        <f t="shared" si="1"/>
        <v>404302.24428967718</v>
      </c>
      <c r="K30" s="6">
        <f>IF(L30&gt;Inputs!$E$12,Inputs!$E$10*Inputs!$E$5/12,0)</f>
        <v>0</v>
      </c>
      <c r="L30" s="15">
        <f>D30/Inputs!$E$5</f>
        <v>0.57897254672733955</v>
      </c>
    </row>
    <row r="31" spans="2:12" ht="13" x14ac:dyDescent="0.3">
      <c r="B31" s="13">
        <f t="shared" si="2"/>
        <v>27</v>
      </c>
      <c r="C31" s="14">
        <f t="shared" si="3"/>
        <v>46661</v>
      </c>
      <c r="D31" s="6">
        <f t="shared" si="4"/>
        <v>404302.24428967718</v>
      </c>
      <c r="E31" s="6">
        <f>PMT((Inputs!$E$7/12),(Inputs!$E$8*12),-Inputs!$E$6)</f>
        <v>2118.3906208299832</v>
      </c>
      <c r="F31" s="6">
        <f>D31*(Inputs!$E$7/12)</f>
        <v>1137.1000620647171</v>
      </c>
      <c r="G31" s="6">
        <f t="shared" si="0"/>
        <v>981.29055876526604</v>
      </c>
      <c r="H31" s="6">
        <f t="shared" si="5"/>
        <v>25551.046269088074</v>
      </c>
      <c r="I31" s="6">
        <f t="shared" si="6"/>
        <v>31645.500493321462</v>
      </c>
      <c r="J31" s="6">
        <f t="shared" si="1"/>
        <v>403320.95373091189</v>
      </c>
      <c r="K31" s="6">
        <f>IF(L31&gt;Inputs!$E$12,Inputs!$E$10*Inputs!$E$5/12,0)</f>
        <v>0</v>
      </c>
      <c r="L31" s="15">
        <f>D31/Inputs!$E$5</f>
        <v>0.57757463469953885</v>
      </c>
    </row>
    <row r="32" spans="2:12" ht="13" x14ac:dyDescent="0.3">
      <c r="B32" s="13">
        <f t="shared" si="2"/>
        <v>28</v>
      </c>
      <c r="C32" s="14">
        <f t="shared" si="3"/>
        <v>46692</v>
      </c>
      <c r="D32" s="6">
        <f t="shared" si="4"/>
        <v>403320.95373091189</v>
      </c>
      <c r="E32" s="6">
        <f>PMT((Inputs!$E$7/12),(Inputs!$E$8*12),-Inputs!$E$6)</f>
        <v>2118.3906208299832</v>
      </c>
      <c r="F32" s="6">
        <f>D32*(Inputs!$E$7/12)</f>
        <v>1134.3401823681897</v>
      </c>
      <c r="G32" s="6">
        <f t="shared" si="0"/>
        <v>984.05043846179342</v>
      </c>
      <c r="H32" s="6">
        <f t="shared" si="5"/>
        <v>26535.096707549867</v>
      </c>
      <c r="I32" s="6">
        <f t="shared" si="6"/>
        <v>32779.840675689651</v>
      </c>
      <c r="J32" s="6">
        <f t="shared" si="1"/>
        <v>402336.90329245012</v>
      </c>
      <c r="K32" s="6">
        <f>IF(L32&gt;Inputs!$E$12,Inputs!$E$10*Inputs!$E$5/12,0)</f>
        <v>0</v>
      </c>
      <c r="L32" s="15">
        <f>D32/Inputs!$E$5</f>
        <v>0.57617279104415986</v>
      </c>
    </row>
    <row r="33" spans="2:12" ht="13" x14ac:dyDescent="0.3">
      <c r="B33" s="13">
        <f t="shared" si="2"/>
        <v>29</v>
      </c>
      <c r="C33" s="14">
        <f t="shared" si="3"/>
        <v>46722</v>
      </c>
      <c r="D33" s="6">
        <f t="shared" si="4"/>
        <v>402336.90329245012</v>
      </c>
      <c r="E33" s="6">
        <f>PMT((Inputs!$E$7/12),(Inputs!$E$8*12),-Inputs!$E$6)</f>
        <v>2118.3906208299832</v>
      </c>
      <c r="F33" s="6">
        <f>D33*(Inputs!$E$7/12)</f>
        <v>1131.5725405100161</v>
      </c>
      <c r="G33" s="6">
        <f t="shared" si="0"/>
        <v>986.81808031996707</v>
      </c>
      <c r="H33" s="6">
        <f t="shared" si="5"/>
        <v>27521.914787869835</v>
      </c>
      <c r="I33" s="6">
        <f t="shared" si="6"/>
        <v>33911.413216199668</v>
      </c>
      <c r="J33" s="6">
        <f t="shared" si="1"/>
        <v>401350.08521213016</v>
      </c>
      <c r="K33" s="6">
        <f>IF(L33&gt;Inputs!$E$12,Inputs!$E$10*Inputs!$E$5/12,0)</f>
        <v>0</v>
      </c>
      <c r="L33" s="15">
        <f>D33/Inputs!$E$5</f>
        <v>0.57476700470350017</v>
      </c>
    </row>
    <row r="34" spans="2:12" ht="13" x14ac:dyDescent="0.3">
      <c r="B34" s="13">
        <f t="shared" si="2"/>
        <v>30</v>
      </c>
      <c r="C34" s="14">
        <f t="shared" si="3"/>
        <v>46753</v>
      </c>
      <c r="D34" s="6">
        <f t="shared" si="4"/>
        <v>401350.08521213016</v>
      </c>
      <c r="E34" s="6">
        <f>PMT((Inputs!$E$7/12),(Inputs!$E$8*12),-Inputs!$E$6)</f>
        <v>2118.3906208299832</v>
      </c>
      <c r="F34" s="6">
        <f>D34*(Inputs!$E$7/12)</f>
        <v>1128.7971146591162</v>
      </c>
      <c r="G34" s="6">
        <f t="shared" si="0"/>
        <v>989.59350617086693</v>
      </c>
      <c r="H34" s="6">
        <f t="shared" si="5"/>
        <v>28511.508294040701</v>
      </c>
      <c r="I34" s="6">
        <f t="shared" si="6"/>
        <v>35040.210330858783</v>
      </c>
      <c r="J34" s="6">
        <f t="shared" si="1"/>
        <v>400360.49170595931</v>
      </c>
      <c r="K34" s="6">
        <f>IF(L34&gt;Inputs!$E$12,Inputs!$E$10*Inputs!$E$5/12,0)</f>
        <v>0</v>
      </c>
      <c r="L34" s="15">
        <f>D34/Inputs!$E$5</f>
        <v>0.57335726458875735</v>
      </c>
    </row>
    <row r="35" spans="2:12" ht="13" x14ac:dyDescent="0.3">
      <c r="B35" s="13">
        <f t="shared" si="2"/>
        <v>31</v>
      </c>
      <c r="C35" s="14">
        <f t="shared" si="3"/>
        <v>46784</v>
      </c>
      <c r="D35" s="6">
        <f t="shared" si="4"/>
        <v>400360.49170595931</v>
      </c>
      <c r="E35" s="6">
        <f>PMT((Inputs!$E$7/12),(Inputs!$E$8*12),-Inputs!$E$6)</f>
        <v>2118.3906208299832</v>
      </c>
      <c r="F35" s="6">
        <f>D35*(Inputs!$E$7/12)</f>
        <v>1126.0138829230107</v>
      </c>
      <c r="G35" s="6">
        <f t="shared" si="0"/>
        <v>992.37673790697249</v>
      </c>
      <c r="H35" s="6">
        <f t="shared" si="5"/>
        <v>29503.885031947673</v>
      </c>
      <c r="I35" s="6">
        <f t="shared" si="6"/>
        <v>36166.224213781796</v>
      </c>
      <c r="J35" s="6">
        <f t="shared" si="1"/>
        <v>399368.11496805237</v>
      </c>
      <c r="K35" s="6">
        <f>IF(L35&gt;Inputs!$E$12,Inputs!$E$10*Inputs!$E$5/12,0)</f>
        <v>0</v>
      </c>
      <c r="L35" s="15">
        <f>D35/Inputs!$E$5</f>
        <v>0.57194355957994192</v>
      </c>
    </row>
    <row r="36" spans="2:12" ht="13" x14ac:dyDescent="0.3">
      <c r="B36" s="13">
        <f t="shared" si="2"/>
        <v>32</v>
      </c>
      <c r="C36" s="14">
        <f t="shared" si="3"/>
        <v>46813</v>
      </c>
      <c r="D36" s="6">
        <f t="shared" si="4"/>
        <v>399368.11496805237</v>
      </c>
      <c r="E36" s="6">
        <f>PMT((Inputs!$E$7/12),(Inputs!$E$8*12),-Inputs!$E$6)</f>
        <v>2118.3906208299832</v>
      </c>
      <c r="F36" s="6">
        <f>D36*(Inputs!$E$7/12)</f>
        <v>1123.2228233476474</v>
      </c>
      <c r="G36" s="6">
        <f t="shared" si="0"/>
        <v>995.1677974823358</v>
      </c>
      <c r="H36" s="6">
        <f t="shared" si="5"/>
        <v>30499.052829430009</v>
      </c>
      <c r="I36" s="6">
        <f t="shared" si="6"/>
        <v>37289.447037129445</v>
      </c>
      <c r="J36" s="6">
        <f t="shared" si="1"/>
        <v>398372.94717057003</v>
      </c>
      <c r="K36" s="6">
        <f>IF(L36&gt;Inputs!$E$12,Inputs!$E$10*Inputs!$E$5/12,0)</f>
        <v>0</v>
      </c>
      <c r="L36" s="15">
        <f>D36/Inputs!$E$5</f>
        <v>0.57052587852578907</v>
      </c>
    </row>
    <row r="37" spans="2:12" ht="13" x14ac:dyDescent="0.3">
      <c r="B37" s="13">
        <f t="shared" si="2"/>
        <v>33</v>
      </c>
      <c r="C37" s="14">
        <f t="shared" si="3"/>
        <v>46844</v>
      </c>
      <c r="D37" s="6">
        <f t="shared" si="4"/>
        <v>398372.94717057003</v>
      </c>
      <c r="E37" s="6">
        <f>PMT((Inputs!$E$7/12),(Inputs!$E$8*12),-Inputs!$E$6)</f>
        <v>2118.3906208299832</v>
      </c>
      <c r="F37" s="6">
        <f>D37*(Inputs!$E$7/12)</f>
        <v>1120.4239139172282</v>
      </c>
      <c r="G37" s="6">
        <f t="shared" si="0"/>
        <v>997.96670691275494</v>
      </c>
      <c r="H37" s="6">
        <f t="shared" si="5"/>
        <v>31497.019536342763</v>
      </c>
      <c r="I37" s="6">
        <f t="shared" si="6"/>
        <v>38409.870951046672</v>
      </c>
      <c r="J37" s="6">
        <f t="shared" si="1"/>
        <v>397374.9804636573</v>
      </c>
      <c r="K37" s="6">
        <f>IF(L37&gt;Inputs!$E$12,Inputs!$E$10*Inputs!$E$5/12,0)</f>
        <v>0</v>
      </c>
      <c r="L37" s="15">
        <f>D37/Inputs!$E$5</f>
        <v>0.56910421024367142</v>
      </c>
    </row>
    <row r="38" spans="2:12" ht="13" x14ac:dyDescent="0.3">
      <c r="B38" s="13">
        <f t="shared" si="2"/>
        <v>34</v>
      </c>
      <c r="C38" s="14">
        <f t="shared" si="3"/>
        <v>46874</v>
      </c>
      <c r="D38" s="6">
        <f t="shared" si="4"/>
        <v>397374.9804636573</v>
      </c>
      <c r="E38" s="6">
        <f>PMT((Inputs!$E$7/12),(Inputs!$E$8*12),-Inputs!$E$6)</f>
        <v>2118.3906208299832</v>
      </c>
      <c r="F38" s="6">
        <f>D38*(Inputs!$E$7/12)</f>
        <v>1117.6171325540363</v>
      </c>
      <c r="G38" s="6">
        <f t="shared" si="0"/>
        <v>1000.7734882759469</v>
      </c>
      <c r="H38" s="6">
        <f t="shared" si="5"/>
        <v>32497.79302461871</v>
      </c>
      <c r="I38" s="6">
        <f t="shared" si="6"/>
        <v>39527.488083600707</v>
      </c>
      <c r="J38" s="6">
        <f t="shared" si="1"/>
        <v>396374.20697538136</v>
      </c>
      <c r="K38" s="6">
        <f>IF(L38&gt;Inputs!$E$12,Inputs!$E$10*Inputs!$E$5/12,0)</f>
        <v>0</v>
      </c>
      <c r="L38" s="15">
        <f>D38/Inputs!$E$5</f>
        <v>0.56767854351951041</v>
      </c>
    </row>
    <row r="39" spans="2:12" ht="13" x14ac:dyDescent="0.3">
      <c r="B39" s="13">
        <f t="shared" si="2"/>
        <v>35</v>
      </c>
      <c r="C39" s="14">
        <f t="shared" si="3"/>
        <v>46905</v>
      </c>
      <c r="D39" s="6">
        <f t="shared" si="4"/>
        <v>396374.20697538136</v>
      </c>
      <c r="E39" s="6">
        <f>PMT((Inputs!$E$7/12),(Inputs!$E$8*12),-Inputs!$E$6)</f>
        <v>2118.3906208299832</v>
      </c>
      <c r="F39" s="6">
        <f>D39*(Inputs!$E$7/12)</f>
        <v>1114.8024571182602</v>
      </c>
      <c r="G39" s="6">
        <f t="shared" si="0"/>
        <v>1003.5881637117229</v>
      </c>
      <c r="H39" s="6">
        <f t="shared" si="5"/>
        <v>33501.38118833043</v>
      </c>
      <c r="I39" s="6">
        <f t="shared" si="6"/>
        <v>40642.290540718968</v>
      </c>
      <c r="J39" s="6">
        <f t="shared" si="1"/>
        <v>395370.61881166964</v>
      </c>
      <c r="K39" s="6">
        <f>IF(L39&gt;Inputs!$E$12,Inputs!$E$10*Inputs!$E$5/12,0)</f>
        <v>0</v>
      </c>
      <c r="L39" s="15">
        <f>D39/Inputs!$E$5</f>
        <v>0.56624886710768763</v>
      </c>
    </row>
    <row r="40" spans="2:12" ht="13" x14ac:dyDescent="0.3">
      <c r="B40" s="13">
        <f t="shared" si="2"/>
        <v>36</v>
      </c>
      <c r="C40" s="14">
        <f t="shared" si="3"/>
        <v>46935</v>
      </c>
      <c r="D40" s="6">
        <f t="shared" si="4"/>
        <v>395370.61881166964</v>
      </c>
      <c r="E40" s="6">
        <f>PMT((Inputs!$E$7/12),(Inputs!$E$8*12),-Inputs!$E$6)</f>
        <v>2118.3906208299832</v>
      </c>
      <c r="F40" s="6">
        <f>D40*(Inputs!$E$7/12)</f>
        <v>1111.9798654078211</v>
      </c>
      <c r="G40" s="6">
        <f t="shared" si="0"/>
        <v>1006.4107554221621</v>
      </c>
      <c r="H40" s="6">
        <f t="shared" si="5"/>
        <v>34507.791943752592</v>
      </c>
      <c r="I40" s="6">
        <f t="shared" si="6"/>
        <v>41754.270406126787</v>
      </c>
      <c r="J40" s="6">
        <f t="shared" si="1"/>
        <v>394364.2080562475</v>
      </c>
      <c r="K40" s="6">
        <f>IF(L40&gt;Inputs!$E$12,Inputs!$E$10*Inputs!$E$5/12,0)</f>
        <v>0</v>
      </c>
      <c r="L40" s="15">
        <f>D40/Inputs!$E$5</f>
        <v>0.56481516973095658</v>
      </c>
    </row>
    <row r="41" spans="2:12" ht="13" x14ac:dyDescent="0.3">
      <c r="B41" s="13">
        <f t="shared" si="2"/>
        <v>37</v>
      </c>
      <c r="C41" s="14">
        <f t="shared" si="3"/>
        <v>46966</v>
      </c>
      <c r="D41" s="6">
        <f t="shared" si="4"/>
        <v>394364.2080562475</v>
      </c>
      <c r="E41" s="6">
        <f>PMT((Inputs!$E$7/12),(Inputs!$E$8*12),-Inputs!$E$6)</f>
        <v>2118.3906208299832</v>
      </c>
      <c r="F41" s="6">
        <f>D41*(Inputs!$E$7/12)</f>
        <v>1109.1493351581962</v>
      </c>
      <c r="G41" s="6">
        <f t="shared" si="0"/>
        <v>1009.241285671787</v>
      </c>
      <c r="H41" s="6">
        <f t="shared" si="5"/>
        <v>35517.033229424378</v>
      </c>
      <c r="I41" s="6">
        <f t="shared" si="6"/>
        <v>42863.419741284983</v>
      </c>
      <c r="J41" s="6">
        <f t="shared" si="1"/>
        <v>393354.96677057573</v>
      </c>
      <c r="K41" s="6">
        <f>IF(L41&gt;Inputs!$E$12,Inputs!$E$10*Inputs!$E$5/12,0)</f>
        <v>0</v>
      </c>
      <c r="L41" s="15">
        <f>D41/Inputs!$E$5</f>
        <v>0.56337744008035362</v>
      </c>
    </row>
    <row r="42" spans="2:12" ht="13" x14ac:dyDescent="0.3">
      <c r="B42" s="13">
        <f t="shared" si="2"/>
        <v>38</v>
      </c>
      <c r="C42" s="14">
        <f t="shared" si="3"/>
        <v>46997</v>
      </c>
      <c r="D42" s="6">
        <f t="shared" si="4"/>
        <v>393354.96677057573</v>
      </c>
      <c r="E42" s="6">
        <f>PMT((Inputs!$E$7/12),(Inputs!$E$8*12),-Inputs!$E$6)</f>
        <v>2118.3906208299832</v>
      </c>
      <c r="F42" s="6">
        <f>D42*(Inputs!$E$7/12)</f>
        <v>1106.3108440422443</v>
      </c>
      <c r="G42" s="6">
        <f t="shared" si="0"/>
        <v>1012.0797767877389</v>
      </c>
      <c r="H42" s="6">
        <f t="shared" si="5"/>
        <v>36529.113006212116</v>
      </c>
      <c r="I42" s="6">
        <f t="shared" si="6"/>
        <v>43969.730585327226</v>
      </c>
      <c r="J42" s="6">
        <f t="shared" si="1"/>
        <v>392342.88699378801</v>
      </c>
      <c r="K42" s="6">
        <f>IF(L42&gt;Inputs!$E$12,Inputs!$E$10*Inputs!$E$5/12,0)</f>
        <v>0</v>
      </c>
      <c r="L42" s="15">
        <f>D42/Inputs!$E$5</f>
        <v>0.5619356668151082</v>
      </c>
    </row>
    <row r="43" spans="2:12" ht="13" x14ac:dyDescent="0.3">
      <c r="B43" s="13">
        <f t="shared" si="2"/>
        <v>39</v>
      </c>
      <c r="C43" s="14">
        <f t="shared" si="3"/>
        <v>47027</v>
      </c>
      <c r="D43" s="6">
        <f t="shared" si="4"/>
        <v>392342.88699378801</v>
      </c>
      <c r="E43" s="6">
        <f>PMT((Inputs!$E$7/12),(Inputs!$E$8*12),-Inputs!$E$6)</f>
        <v>2118.3906208299832</v>
      </c>
      <c r="F43" s="6">
        <f>D43*(Inputs!$E$7/12)</f>
        <v>1103.4643696700289</v>
      </c>
      <c r="G43" s="6">
        <f t="shared" si="0"/>
        <v>1014.9262511599543</v>
      </c>
      <c r="H43" s="6">
        <f t="shared" si="5"/>
        <v>37544.039257372067</v>
      </c>
      <c r="I43" s="6">
        <f t="shared" si="6"/>
        <v>45073.194954997256</v>
      </c>
      <c r="J43" s="6">
        <f t="shared" si="1"/>
        <v>391327.96074262803</v>
      </c>
      <c r="K43" s="6">
        <f>IF(L43&gt;Inputs!$E$12,Inputs!$E$10*Inputs!$E$5/12,0)</f>
        <v>0</v>
      </c>
      <c r="L43" s="15">
        <f>D43/Inputs!$E$5</f>
        <v>0.5604898385625543</v>
      </c>
    </row>
    <row r="44" spans="2:12" ht="13" x14ac:dyDescent="0.3">
      <c r="B44" s="13">
        <f t="shared" si="2"/>
        <v>40</v>
      </c>
      <c r="C44" s="14">
        <f t="shared" si="3"/>
        <v>47058</v>
      </c>
      <c r="D44" s="6">
        <f t="shared" si="4"/>
        <v>391327.96074262803</v>
      </c>
      <c r="E44" s="6">
        <f>PMT((Inputs!$E$7/12),(Inputs!$E$8*12),-Inputs!$E$6)</f>
        <v>2118.3906208299832</v>
      </c>
      <c r="F44" s="6">
        <f>D44*(Inputs!$E$7/12)</f>
        <v>1100.6098895886414</v>
      </c>
      <c r="G44" s="6">
        <f t="shared" si="0"/>
        <v>1017.7807312413418</v>
      </c>
      <c r="H44" s="6">
        <f t="shared" si="5"/>
        <v>38561.81998861341</v>
      </c>
      <c r="I44" s="6">
        <f t="shared" si="6"/>
        <v>46173.804844585895</v>
      </c>
      <c r="J44" s="6">
        <f t="shared" si="1"/>
        <v>390310.18001138669</v>
      </c>
      <c r="K44" s="6">
        <f>IF(L44&gt;Inputs!$E$12,Inputs!$E$10*Inputs!$E$5/12,0)</f>
        <v>0</v>
      </c>
      <c r="L44" s="15">
        <f>D44/Inputs!$E$5</f>
        <v>0.55903994391804002</v>
      </c>
    </row>
    <row r="45" spans="2:12" ht="13" x14ac:dyDescent="0.3">
      <c r="B45" s="13">
        <f t="shared" si="2"/>
        <v>41</v>
      </c>
      <c r="C45" s="14">
        <f t="shared" si="3"/>
        <v>47088</v>
      </c>
      <c r="D45" s="6">
        <f t="shared" si="4"/>
        <v>390310.18001138669</v>
      </c>
      <c r="E45" s="6">
        <f>PMT((Inputs!$E$7/12),(Inputs!$E$8*12),-Inputs!$E$6)</f>
        <v>2118.3906208299832</v>
      </c>
      <c r="F45" s="6">
        <f>D45*(Inputs!$E$7/12)</f>
        <v>1097.7473812820251</v>
      </c>
      <c r="G45" s="6">
        <f t="shared" si="0"/>
        <v>1020.643239547958</v>
      </c>
      <c r="H45" s="6">
        <f t="shared" si="5"/>
        <v>39582.463228161367</v>
      </c>
      <c r="I45" s="6">
        <f t="shared" si="6"/>
        <v>47271.552225867919</v>
      </c>
      <c r="J45" s="6">
        <f t="shared" si="1"/>
        <v>389289.53677183873</v>
      </c>
      <c r="K45" s="6">
        <f>IF(L45&gt;Inputs!$E$12,Inputs!$E$10*Inputs!$E$5/12,0)</f>
        <v>0</v>
      </c>
      <c r="L45" s="15">
        <f>D45/Inputs!$E$5</f>
        <v>0.55758597144483812</v>
      </c>
    </row>
    <row r="46" spans="2:12" ht="13" x14ac:dyDescent="0.3">
      <c r="B46" s="13">
        <f t="shared" si="2"/>
        <v>42</v>
      </c>
      <c r="C46" s="14">
        <f t="shared" si="3"/>
        <v>47119</v>
      </c>
      <c r="D46" s="6">
        <f t="shared" si="4"/>
        <v>389289.53677183873</v>
      </c>
      <c r="E46" s="6">
        <f>PMT((Inputs!$E$7/12),(Inputs!$E$8*12),-Inputs!$E$6)</f>
        <v>2118.3906208299832</v>
      </c>
      <c r="F46" s="6">
        <f>D46*(Inputs!$E$7/12)</f>
        <v>1094.8768221707965</v>
      </c>
      <c r="G46" s="6">
        <f t="shared" si="0"/>
        <v>1023.5137986591867</v>
      </c>
      <c r="H46" s="6">
        <f t="shared" si="5"/>
        <v>40605.977026820554</v>
      </c>
      <c r="I46" s="6">
        <f t="shared" si="6"/>
        <v>48366.429048038714</v>
      </c>
      <c r="J46" s="6">
        <f t="shared" si="1"/>
        <v>388266.02297317953</v>
      </c>
      <c r="K46" s="6">
        <f>IF(L46&gt;Inputs!$E$12,Inputs!$E$10*Inputs!$E$5/12,0)</f>
        <v>0</v>
      </c>
      <c r="L46" s="15">
        <f>D46/Inputs!$E$5</f>
        <v>0.55612790967405534</v>
      </c>
    </row>
    <row r="47" spans="2:12" ht="13" x14ac:dyDescent="0.3">
      <c r="B47" s="13">
        <f t="shared" si="2"/>
        <v>43</v>
      </c>
      <c r="C47" s="14">
        <f t="shared" si="3"/>
        <v>47150</v>
      </c>
      <c r="D47" s="6">
        <f t="shared" si="4"/>
        <v>388266.02297317953</v>
      </c>
      <c r="E47" s="6">
        <f>PMT((Inputs!$E$7/12),(Inputs!$E$8*12),-Inputs!$E$6)</f>
        <v>2118.3906208299832</v>
      </c>
      <c r="F47" s="6">
        <f>D47*(Inputs!$E$7/12)</f>
        <v>1091.9981896120676</v>
      </c>
      <c r="G47" s="6">
        <f t="shared" si="0"/>
        <v>1026.3924312179156</v>
      </c>
      <c r="H47" s="6">
        <f t="shared" si="5"/>
        <v>41632.369458038469</v>
      </c>
      <c r="I47" s="6">
        <f t="shared" si="6"/>
        <v>49458.42723765078</v>
      </c>
      <c r="J47" s="6">
        <f t="shared" si="1"/>
        <v>387239.63054196158</v>
      </c>
      <c r="K47" s="6">
        <f>IF(L47&gt;Inputs!$E$12,Inputs!$E$10*Inputs!$E$5/12,0)</f>
        <v>0</v>
      </c>
      <c r="L47" s="15">
        <f>D47/Inputs!$E$5</f>
        <v>0.55466574710454219</v>
      </c>
    </row>
    <row r="48" spans="2:12" ht="13" x14ac:dyDescent="0.3">
      <c r="B48" s="13">
        <f t="shared" si="2"/>
        <v>44</v>
      </c>
      <c r="C48" s="14">
        <f t="shared" si="3"/>
        <v>47178</v>
      </c>
      <c r="D48" s="6">
        <f t="shared" si="4"/>
        <v>387239.63054196158</v>
      </c>
      <c r="E48" s="6">
        <f>PMT((Inputs!$E$7/12),(Inputs!$E$8*12),-Inputs!$E$6)</f>
        <v>2118.3906208299832</v>
      </c>
      <c r="F48" s="6">
        <f>D48*(Inputs!$E$7/12)</f>
        <v>1089.1114608992671</v>
      </c>
      <c r="G48" s="6">
        <f t="shared" si="0"/>
        <v>1029.2791599307161</v>
      </c>
      <c r="H48" s="6">
        <f t="shared" si="5"/>
        <v>42661.648617969186</v>
      </c>
      <c r="I48" s="6">
        <f t="shared" si="6"/>
        <v>50547.538698550045</v>
      </c>
      <c r="J48" s="6">
        <f t="shared" si="1"/>
        <v>386210.35138203087</v>
      </c>
      <c r="K48" s="6">
        <f>IF(L48&gt;Inputs!$E$12,Inputs!$E$10*Inputs!$E$5/12,0)</f>
        <v>0</v>
      </c>
      <c r="L48" s="15">
        <f>D48/Inputs!$E$5</f>
        <v>0.5531994722028023</v>
      </c>
    </row>
    <row r="49" spans="2:12" ht="13" x14ac:dyDescent="0.3">
      <c r="B49" s="13">
        <f t="shared" si="2"/>
        <v>45</v>
      </c>
      <c r="C49" s="14">
        <f t="shared" si="3"/>
        <v>47209</v>
      </c>
      <c r="D49" s="6">
        <f t="shared" si="4"/>
        <v>386210.35138203087</v>
      </c>
      <c r="E49" s="6">
        <f>PMT((Inputs!$E$7/12),(Inputs!$E$8*12),-Inputs!$E$6)</f>
        <v>2118.3906208299832</v>
      </c>
      <c r="F49" s="6">
        <f>D49*(Inputs!$E$7/12)</f>
        <v>1086.216613261962</v>
      </c>
      <c r="G49" s="6">
        <f t="shared" si="0"/>
        <v>1032.1740075680211</v>
      </c>
      <c r="H49" s="6">
        <f t="shared" si="5"/>
        <v>43693.822625537206</v>
      </c>
      <c r="I49" s="6">
        <f t="shared" si="6"/>
        <v>51633.755311812005</v>
      </c>
      <c r="J49" s="6">
        <f t="shared" si="1"/>
        <v>385178.17737446283</v>
      </c>
      <c r="K49" s="6">
        <f>IF(L49&gt;Inputs!$E$12,Inputs!$E$10*Inputs!$E$5/12,0)</f>
        <v>0</v>
      </c>
      <c r="L49" s="15">
        <f>D49/Inputs!$E$5</f>
        <v>0.55172907340290123</v>
      </c>
    </row>
    <row r="50" spans="2:12" ht="13" x14ac:dyDescent="0.3">
      <c r="B50" s="13">
        <f t="shared" si="2"/>
        <v>46</v>
      </c>
      <c r="C50" s="14">
        <f t="shared" si="3"/>
        <v>47239</v>
      </c>
      <c r="D50" s="6">
        <f t="shared" si="4"/>
        <v>385178.17737446283</v>
      </c>
      <c r="E50" s="6">
        <f>PMT((Inputs!$E$7/12),(Inputs!$E$8*12),-Inputs!$E$6)</f>
        <v>2118.3906208299832</v>
      </c>
      <c r="F50" s="6">
        <f>D50*(Inputs!$E$7/12)</f>
        <v>1083.3136238656768</v>
      </c>
      <c r="G50" s="6">
        <f t="shared" si="0"/>
        <v>1035.0769969643063</v>
      </c>
      <c r="H50" s="6">
        <f t="shared" si="5"/>
        <v>44728.899622501514</v>
      </c>
      <c r="I50" s="6">
        <f t="shared" si="6"/>
        <v>52717.068935677678</v>
      </c>
      <c r="J50" s="6">
        <f t="shared" si="1"/>
        <v>384143.10037749854</v>
      </c>
      <c r="K50" s="6">
        <f>IF(L50&gt;Inputs!$E$12,Inputs!$E$10*Inputs!$E$5/12,0)</f>
        <v>0</v>
      </c>
      <c r="L50" s="15">
        <f>D50/Inputs!$E$5</f>
        <v>0.55025453910637545</v>
      </c>
    </row>
    <row r="51" spans="2:12" ht="13" x14ac:dyDescent="0.3">
      <c r="B51" s="13">
        <f t="shared" si="2"/>
        <v>47</v>
      </c>
      <c r="C51" s="14">
        <f t="shared" si="3"/>
        <v>47270</v>
      </c>
      <c r="D51" s="6">
        <f t="shared" si="4"/>
        <v>384143.10037749854</v>
      </c>
      <c r="E51" s="6">
        <f>PMT((Inputs!$E$7/12),(Inputs!$E$8*12),-Inputs!$E$6)</f>
        <v>2118.3906208299832</v>
      </c>
      <c r="F51" s="6">
        <f>D51*(Inputs!$E$7/12)</f>
        <v>1080.4024698117148</v>
      </c>
      <c r="G51" s="6">
        <f t="shared" si="0"/>
        <v>1037.9881510182684</v>
      </c>
      <c r="H51" s="6">
        <f t="shared" si="5"/>
        <v>45766.887773519782</v>
      </c>
      <c r="I51" s="6">
        <f t="shared" si="6"/>
        <v>53797.471405489392</v>
      </c>
      <c r="J51" s="6">
        <f t="shared" si="1"/>
        <v>383105.11222648027</v>
      </c>
      <c r="K51" s="6">
        <f>IF(L51&gt;Inputs!$E$12,Inputs!$E$10*Inputs!$E$5/12,0)</f>
        <v>0</v>
      </c>
      <c r="L51" s="15">
        <f>D51/Inputs!$E$5</f>
        <v>0.54877585768214077</v>
      </c>
    </row>
    <row r="52" spans="2:12" ht="13" x14ac:dyDescent="0.3">
      <c r="B52" s="13">
        <f t="shared" si="2"/>
        <v>48</v>
      </c>
      <c r="C52" s="14">
        <f t="shared" si="3"/>
        <v>47300</v>
      </c>
      <c r="D52" s="6">
        <f t="shared" si="4"/>
        <v>383105.11222648027</v>
      </c>
      <c r="E52" s="6">
        <f>PMT((Inputs!$E$7/12),(Inputs!$E$8*12),-Inputs!$E$6)</f>
        <v>2118.3906208299832</v>
      </c>
      <c r="F52" s="6">
        <f>D52*(Inputs!$E$7/12)</f>
        <v>1077.4831281369759</v>
      </c>
      <c r="G52" s="6">
        <f t="shared" si="0"/>
        <v>1040.9074926930073</v>
      </c>
      <c r="H52" s="6">
        <f t="shared" si="5"/>
        <v>46807.795266212786</v>
      </c>
      <c r="I52" s="6">
        <f t="shared" si="6"/>
        <v>54874.954533626369</v>
      </c>
      <c r="J52" s="6">
        <f t="shared" si="1"/>
        <v>382064.20473378728</v>
      </c>
      <c r="K52" s="6">
        <f>IF(L52&gt;Inputs!$E$12,Inputs!$E$10*Inputs!$E$5/12,0)</f>
        <v>0</v>
      </c>
      <c r="L52" s="15">
        <f>D52/Inputs!$E$5</f>
        <v>0.54729301746640036</v>
      </c>
    </row>
    <row r="53" spans="2:12" ht="13" x14ac:dyDescent="0.3">
      <c r="B53" s="13">
        <f t="shared" si="2"/>
        <v>49</v>
      </c>
      <c r="C53" s="14">
        <f t="shared" si="3"/>
        <v>47331</v>
      </c>
      <c r="D53" s="6">
        <f t="shared" si="4"/>
        <v>382064.20473378728</v>
      </c>
      <c r="E53" s="6">
        <f>PMT((Inputs!$E$7/12),(Inputs!$E$8*12),-Inputs!$E$6)</f>
        <v>2118.3906208299832</v>
      </c>
      <c r="F53" s="6">
        <f>D53*(Inputs!$E$7/12)</f>
        <v>1074.5555758137768</v>
      </c>
      <c r="G53" s="6">
        <f t="shared" si="0"/>
        <v>1043.8350450162063</v>
      </c>
      <c r="H53" s="6">
        <f t="shared" si="5"/>
        <v>47851.63031122899</v>
      </c>
      <c r="I53" s="6">
        <f t="shared" si="6"/>
        <v>55949.510109440147</v>
      </c>
      <c r="J53" s="6">
        <f t="shared" si="1"/>
        <v>381020.36968877108</v>
      </c>
      <c r="K53" s="6">
        <f>IF(L53&gt;Inputs!$E$12,Inputs!$E$10*Inputs!$E$5/12,0)</f>
        <v>0</v>
      </c>
      <c r="L53" s="15">
        <f>D53/Inputs!$E$5</f>
        <v>0.54580600676255331</v>
      </c>
    </row>
    <row r="54" spans="2:12" ht="13" x14ac:dyDescent="0.3">
      <c r="B54" s="13">
        <f t="shared" si="2"/>
        <v>50</v>
      </c>
      <c r="C54" s="14">
        <f t="shared" si="3"/>
        <v>47362</v>
      </c>
      <c r="D54" s="6">
        <f t="shared" si="4"/>
        <v>381020.36968877108</v>
      </c>
      <c r="E54" s="6">
        <f>PMT((Inputs!$E$7/12),(Inputs!$E$8*12),-Inputs!$E$6)</f>
        <v>2118.3906208299832</v>
      </c>
      <c r="F54" s="6">
        <f>D54*(Inputs!$E$7/12)</f>
        <v>1071.6197897496688</v>
      </c>
      <c r="G54" s="6">
        <f t="shared" si="0"/>
        <v>1046.7708310803143</v>
      </c>
      <c r="H54" s="6">
        <f t="shared" si="5"/>
        <v>48898.401142309303</v>
      </c>
      <c r="I54" s="6">
        <f t="shared" si="6"/>
        <v>57021.129899189815</v>
      </c>
      <c r="J54" s="6">
        <f t="shared" si="1"/>
        <v>379973.59885769075</v>
      </c>
      <c r="K54" s="6">
        <f>IF(L54&gt;Inputs!$E$12,Inputs!$E$10*Inputs!$E$5/12,0)</f>
        <v>0</v>
      </c>
      <c r="L54" s="15">
        <f>D54/Inputs!$E$5</f>
        <v>0.54431481384110159</v>
      </c>
    </row>
    <row r="55" spans="2:12" ht="13" x14ac:dyDescent="0.3">
      <c r="B55" s="13">
        <f t="shared" si="2"/>
        <v>51</v>
      </c>
      <c r="C55" s="14">
        <f t="shared" si="3"/>
        <v>47392</v>
      </c>
      <c r="D55" s="6">
        <f t="shared" si="4"/>
        <v>379973.59885769075</v>
      </c>
      <c r="E55" s="6">
        <f>PMT((Inputs!$E$7/12),(Inputs!$E$8*12),-Inputs!$E$6)</f>
        <v>2118.3906208299832</v>
      </c>
      <c r="F55" s="6">
        <f>D55*(Inputs!$E$7/12)</f>
        <v>1068.6757467872553</v>
      </c>
      <c r="G55" s="6">
        <f t="shared" si="0"/>
        <v>1049.7148740427278</v>
      </c>
      <c r="H55" s="6">
        <f t="shared" si="5"/>
        <v>49948.116016352033</v>
      </c>
      <c r="I55" s="6">
        <f t="shared" si="6"/>
        <v>58089.805645977067</v>
      </c>
      <c r="J55" s="6">
        <f t="shared" si="1"/>
        <v>378923.88398364803</v>
      </c>
      <c r="K55" s="6">
        <f>IF(L55&gt;Inputs!$E$12,Inputs!$E$10*Inputs!$E$5/12,0)</f>
        <v>0</v>
      </c>
      <c r="L55" s="15">
        <f>D55/Inputs!$E$5</f>
        <v>0.5428194269395582</v>
      </c>
    </row>
    <row r="56" spans="2:12" ht="13" x14ac:dyDescent="0.3">
      <c r="B56" s="13">
        <f t="shared" si="2"/>
        <v>52</v>
      </c>
      <c r="C56" s="14">
        <f t="shared" si="3"/>
        <v>47423</v>
      </c>
      <c r="D56" s="6">
        <f t="shared" si="4"/>
        <v>378923.88398364803</v>
      </c>
      <c r="E56" s="6">
        <f>PMT((Inputs!$E$7/12),(Inputs!$E$8*12),-Inputs!$E$6)</f>
        <v>2118.3906208299832</v>
      </c>
      <c r="F56" s="6">
        <f>D56*(Inputs!$E$7/12)</f>
        <v>1065.7234237040102</v>
      </c>
      <c r="G56" s="6">
        <f t="shared" si="0"/>
        <v>1052.667197125973</v>
      </c>
      <c r="H56" s="6">
        <f t="shared" si="5"/>
        <v>51000.783213478004</v>
      </c>
      <c r="I56" s="6">
        <f t="shared" si="6"/>
        <v>59155.529069681077</v>
      </c>
      <c r="J56" s="6">
        <f t="shared" si="1"/>
        <v>377871.21678652207</v>
      </c>
      <c r="K56" s="6">
        <f>IF(L56&gt;Inputs!$E$12,Inputs!$E$10*Inputs!$E$5/12,0)</f>
        <v>0</v>
      </c>
      <c r="L56" s="15">
        <f>D56/Inputs!$E$5</f>
        <v>0.5413198342623543</v>
      </c>
    </row>
    <row r="57" spans="2:12" ht="13" x14ac:dyDescent="0.3">
      <c r="B57" s="13">
        <f t="shared" si="2"/>
        <v>53</v>
      </c>
      <c r="C57" s="14">
        <f t="shared" si="3"/>
        <v>47453</v>
      </c>
      <c r="D57" s="6">
        <f t="shared" si="4"/>
        <v>377871.21678652207</v>
      </c>
      <c r="E57" s="6">
        <f>PMT((Inputs!$E$7/12),(Inputs!$E$8*12),-Inputs!$E$6)</f>
        <v>2118.3906208299832</v>
      </c>
      <c r="F57" s="6">
        <f>D57*(Inputs!$E$7/12)</f>
        <v>1062.7627972120933</v>
      </c>
      <c r="G57" s="6">
        <f t="shared" si="0"/>
        <v>1055.6278236178898</v>
      </c>
      <c r="H57" s="6">
        <f t="shared" si="5"/>
        <v>52056.411037095895</v>
      </c>
      <c r="I57" s="6">
        <f t="shared" si="6"/>
        <v>60218.291866893167</v>
      </c>
      <c r="J57" s="6">
        <f t="shared" si="1"/>
        <v>376815.58896290418</v>
      </c>
      <c r="K57" s="6">
        <f>IF(L57&gt;Inputs!$E$12,Inputs!$E$10*Inputs!$E$5/12,0)</f>
        <v>0</v>
      </c>
      <c r="L57" s="15">
        <f>D57/Inputs!$E$5</f>
        <v>0.5398160239807458</v>
      </c>
    </row>
    <row r="58" spans="2:12" ht="13" x14ac:dyDescent="0.3">
      <c r="B58" s="13">
        <f t="shared" si="2"/>
        <v>54</v>
      </c>
      <c r="C58" s="14">
        <f t="shared" si="3"/>
        <v>47484</v>
      </c>
      <c r="D58" s="6">
        <f t="shared" si="4"/>
        <v>376815.58896290418</v>
      </c>
      <c r="E58" s="6">
        <f>PMT((Inputs!$E$7/12),(Inputs!$E$8*12),-Inputs!$E$6)</f>
        <v>2118.3906208299832</v>
      </c>
      <c r="F58" s="6">
        <f>D58*(Inputs!$E$7/12)</f>
        <v>1059.7938439581681</v>
      </c>
      <c r="G58" s="6">
        <f t="shared" si="0"/>
        <v>1058.5967768718151</v>
      </c>
      <c r="H58" s="6">
        <f t="shared" si="5"/>
        <v>53115.007813967713</v>
      </c>
      <c r="I58" s="6">
        <f t="shared" si="6"/>
        <v>61278.085710851337</v>
      </c>
      <c r="J58" s="6">
        <f t="shared" si="1"/>
        <v>375756.99218603235</v>
      </c>
      <c r="K58" s="6">
        <f>IF(L58&gt;Inputs!$E$12,Inputs!$E$10*Inputs!$E$5/12,0)</f>
        <v>0</v>
      </c>
      <c r="L58" s="15">
        <f>D58/Inputs!$E$5</f>
        <v>0.5383079842327203</v>
      </c>
    </row>
    <row r="59" spans="2:12" ht="13" x14ac:dyDescent="0.3">
      <c r="B59" s="13">
        <f t="shared" si="2"/>
        <v>55</v>
      </c>
      <c r="C59" s="14">
        <f t="shared" si="3"/>
        <v>47515</v>
      </c>
      <c r="D59" s="6">
        <f t="shared" si="4"/>
        <v>375756.99218603235</v>
      </c>
      <c r="E59" s="6">
        <f>PMT((Inputs!$E$7/12),(Inputs!$E$8*12),-Inputs!$E$6)</f>
        <v>2118.3906208299832</v>
      </c>
      <c r="F59" s="6">
        <f>D59*(Inputs!$E$7/12)</f>
        <v>1056.8165405232162</v>
      </c>
      <c r="G59" s="6">
        <f t="shared" si="0"/>
        <v>1061.574080306767</v>
      </c>
      <c r="H59" s="6">
        <f t="shared" si="5"/>
        <v>54176.581894274481</v>
      </c>
      <c r="I59" s="6">
        <f t="shared" si="6"/>
        <v>62334.902251374551</v>
      </c>
      <c r="J59" s="6">
        <f t="shared" si="1"/>
        <v>374695.41810572561</v>
      </c>
      <c r="K59" s="6">
        <f>IF(L59&gt;Inputs!$E$12,Inputs!$E$10*Inputs!$E$5/12,0)</f>
        <v>0</v>
      </c>
      <c r="L59" s="15">
        <f>D59/Inputs!$E$5</f>
        <v>0.53679570312290337</v>
      </c>
    </row>
    <row r="60" spans="2:12" ht="13" x14ac:dyDescent="0.3">
      <c r="B60" s="13">
        <f t="shared" si="2"/>
        <v>56</v>
      </c>
      <c r="C60" s="14">
        <f t="shared" si="3"/>
        <v>47543</v>
      </c>
      <c r="D60" s="6">
        <f t="shared" si="4"/>
        <v>374695.41810572561</v>
      </c>
      <c r="E60" s="6">
        <f>PMT((Inputs!$E$7/12),(Inputs!$E$8*12),-Inputs!$E$6)</f>
        <v>2118.3906208299832</v>
      </c>
      <c r="F60" s="6">
        <f>D60*(Inputs!$E$7/12)</f>
        <v>1053.8308634223533</v>
      </c>
      <c r="G60" s="6">
        <f t="shared" si="0"/>
        <v>1064.5597574076298</v>
      </c>
      <c r="H60" s="6">
        <f t="shared" si="5"/>
        <v>55241.141651682112</v>
      </c>
      <c r="I60" s="6">
        <f t="shared" si="6"/>
        <v>63388.733114796902</v>
      </c>
      <c r="J60" s="6">
        <f t="shared" si="1"/>
        <v>373630.85834831797</v>
      </c>
      <c r="K60" s="6">
        <f>IF(L60&gt;Inputs!$E$12,Inputs!$E$10*Inputs!$E$5/12,0)</f>
        <v>0</v>
      </c>
      <c r="L60" s="15">
        <f>D60/Inputs!$E$5</f>
        <v>0.53527916872246517</v>
      </c>
    </row>
    <row r="61" spans="2:12" ht="13" x14ac:dyDescent="0.3">
      <c r="B61" s="13">
        <f t="shared" si="2"/>
        <v>57</v>
      </c>
      <c r="C61" s="14">
        <f t="shared" si="3"/>
        <v>47574</v>
      </c>
      <c r="D61" s="6">
        <f t="shared" si="4"/>
        <v>373630.85834831797</v>
      </c>
      <c r="E61" s="6">
        <f>PMT((Inputs!$E$7/12),(Inputs!$E$8*12),-Inputs!$E$6)</f>
        <v>2118.3906208299832</v>
      </c>
      <c r="F61" s="6">
        <f>D61*(Inputs!$E$7/12)</f>
        <v>1050.8367891046444</v>
      </c>
      <c r="G61" s="6">
        <f t="shared" si="0"/>
        <v>1067.5538317253388</v>
      </c>
      <c r="H61" s="6">
        <f t="shared" si="5"/>
        <v>56308.69548340745</v>
      </c>
      <c r="I61" s="6">
        <f t="shared" si="6"/>
        <v>64439.569903901545</v>
      </c>
      <c r="J61" s="6">
        <f t="shared" si="1"/>
        <v>372563.30451659265</v>
      </c>
      <c r="K61" s="6">
        <f>IF(L61&gt;Inputs!$E$12,Inputs!$E$10*Inputs!$E$5/12,0)</f>
        <v>0</v>
      </c>
      <c r="L61" s="15">
        <f>D61/Inputs!$E$5</f>
        <v>0.53375836906902563</v>
      </c>
    </row>
    <row r="62" spans="2:12" ht="13" x14ac:dyDescent="0.3">
      <c r="B62" s="13">
        <f t="shared" si="2"/>
        <v>58</v>
      </c>
      <c r="C62" s="14">
        <f t="shared" si="3"/>
        <v>47604</v>
      </c>
      <c r="D62" s="6">
        <f t="shared" si="4"/>
        <v>372563.30451659265</v>
      </c>
      <c r="E62" s="6">
        <f>PMT((Inputs!$E$7/12),(Inputs!$E$8*12),-Inputs!$E$6)</f>
        <v>2118.3906208299832</v>
      </c>
      <c r="F62" s="6">
        <f>D62*(Inputs!$E$7/12)</f>
        <v>1047.8342939529171</v>
      </c>
      <c r="G62" s="6">
        <f t="shared" si="0"/>
        <v>1070.5563268770661</v>
      </c>
      <c r="H62" s="6">
        <f t="shared" si="5"/>
        <v>57379.251810284513</v>
      </c>
      <c r="I62" s="6">
        <f t="shared" si="6"/>
        <v>65487.404197854463</v>
      </c>
      <c r="J62" s="6">
        <f t="shared" si="1"/>
        <v>371492.74818971555</v>
      </c>
      <c r="K62" s="6">
        <f>IF(L62&gt;Inputs!$E$12,Inputs!$E$10*Inputs!$E$5/12,0)</f>
        <v>0</v>
      </c>
      <c r="L62" s="15">
        <f>D62/Inputs!$E$5</f>
        <v>0.5322332921665609</v>
      </c>
    </row>
    <row r="63" spans="2:12" ht="13" x14ac:dyDescent="0.3">
      <c r="B63" s="13">
        <f t="shared" si="2"/>
        <v>59</v>
      </c>
      <c r="C63" s="14">
        <f t="shared" si="3"/>
        <v>47635</v>
      </c>
      <c r="D63" s="6">
        <f t="shared" si="4"/>
        <v>371492.74818971555</v>
      </c>
      <c r="E63" s="6">
        <f>PMT((Inputs!$E$7/12),(Inputs!$E$8*12),-Inputs!$E$6)</f>
        <v>2118.3906208299832</v>
      </c>
      <c r="F63" s="6">
        <f>D63*(Inputs!$E$7/12)</f>
        <v>1044.8233542835751</v>
      </c>
      <c r="G63" s="6">
        <f t="shared" si="0"/>
        <v>1073.5672665464081</v>
      </c>
      <c r="H63" s="6">
        <f t="shared" si="5"/>
        <v>58452.819076830921</v>
      </c>
      <c r="I63" s="6">
        <f t="shared" si="6"/>
        <v>66532.227552138036</v>
      </c>
      <c r="J63" s="6">
        <f t="shared" si="1"/>
        <v>370419.18092316913</v>
      </c>
      <c r="K63" s="6">
        <f>IF(L63&gt;Inputs!$E$12,Inputs!$E$10*Inputs!$E$5/12,0)</f>
        <v>0</v>
      </c>
      <c r="L63" s="15">
        <f>D63/Inputs!$E$5</f>
        <v>0.53070392598530791</v>
      </c>
    </row>
    <row r="64" spans="2:12" ht="13" x14ac:dyDescent="0.3">
      <c r="B64" s="13">
        <f t="shared" si="2"/>
        <v>60</v>
      </c>
      <c r="C64" s="14">
        <f t="shared" si="3"/>
        <v>47665</v>
      </c>
      <c r="D64" s="6">
        <f t="shared" si="4"/>
        <v>370419.18092316913</v>
      </c>
      <c r="E64" s="6">
        <f>PMT((Inputs!$E$7/12),(Inputs!$E$8*12),-Inputs!$E$6)</f>
        <v>2118.3906208299832</v>
      </c>
      <c r="F64" s="6">
        <f>D64*(Inputs!$E$7/12)</f>
        <v>1041.8039463464133</v>
      </c>
      <c r="G64" s="6">
        <f t="shared" si="0"/>
        <v>1076.5866744835698</v>
      </c>
      <c r="H64" s="6">
        <f t="shared" si="5"/>
        <v>59529.405751314494</v>
      </c>
      <c r="I64" s="6">
        <f t="shared" si="6"/>
        <v>67574.031498484444</v>
      </c>
      <c r="J64" s="6">
        <f t="shared" si="1"/>
        <v>369342.59424868558</v>
      </c>
      <c r="K64" s="6">
        <f>IF(L64&gt;Inputs!$E$12,Inputs!$E$10*Inputs!$E$5/12,0)</f>
        <v>0</v>
      </c>
      <c r="L64" s="15">
        <f>D64/Inputs!$E$5</f>
        <v>0.52917025846167021</v>
      </c>
    </row>
    <row r="65" spans="2:12" ht="13" x14ac:dyDescent="0.3">
      <c r="B65" s="13">
        <f t="shared" si="2"/>
        <v>61</v>
      </c>
      <c r="C65" s="14">
        <f t="shared" si="3"/>
        <v>47696</v>
      </c>
      <c r="D65" s="6">
        <f t="shared" si="4"/>
        <v>369342.59424868558</v>
      </c>
      <c r="E65" s="6">
        <f>PMT((Inputs!$E$7/12),(Inputs!$E$8*12),-Inputs!$E$6)</f>
        <v>2118.3906208299832</v>
      </c>
      <c r="F65" s="6">
        <f>D65*(Inputs!$E$7/12)</f>
        <v>1038.7760463244283</v>
      </c>
      <c r="G65" s="6">
        <f t="shared" si="0"/>
        <v>1079.6145745055549</v>
      </c>
      <c r="H65" s="6">
        <f t="shared" si="5"/>
        <v>60609.020325820049</v>
      </c>
      <c r="I65" s="6">
        <f t="shared" si="6"/>
        <v>68612.807544808878</v>
      </c>
      <c r="J65" s="6">
        <f t="shared" si="1"/>
        <v>368262.97967418004</v>
      </c>
      <c r="K65" s="6">
        <f>IF(L65&gt;Inputs!$E$12,Inputs!$E$10*Inputs!$E$5/12,0)</f>
        <v>0</v>
      </c>
      <c r="L65" s="15">
        <f>D65/Inputs!$E$5</f>
        <v>0.52763227749812225</v>
      </c>
    </row>
    <row r="66" spans="2:12" ht="13" x14ac:dyDescent="0.3">
      <c r="B66" s="13">
        <f t="shared" si="2"/>
        <v>62</v>
      </c>
      <c r="C66" s="14">
        <f t="shared" si="3"/>
        <v>47727</v>
      </c>
      <c r="D66" s="6">
        <f t="shared" si="4"/>
        <v>368262.97967418004</v>
      </c>
      <c r="E66" s="6">
        <f>PMT((Inputs!$E$7/12),(Inputs!$E$8*12),-Inputs!$E$6)</f>
        <v>2118.3906208299832</v>
      </c>
      <c r="F66" s="6">
        <f>D66*(Inputs!$E$7/12)</f>
        <v>1035.7396303336316</v>
      </c>
      <c r="G66" s="6">
        <f t="shared" si="0"/>
        <v>1082.6509904963516</v>
      </c>
      <c r="H66" s="6">
        <f t="shared" si="5"/>
        <v>61691.671316316402</v>
      </c>
      <c r="I66" s="6">
        <f t="shared" si="6"/>
        <v>69648.547175142507</v>
      </c>
      <c r="J66" s="6">
        <f t="shared" si="1"/>
        <v>367180.32868368371</v>
      </c>
      <c r="K66" s="6">
        <f>IF(L66&gt;Inputs!$E$12,Inputs!$E$10*Inputs!$E$5/12,0)</f>
        <v>0</v>
      </c>
      <c r="L66" s="15">
        <f>D66/Inputs!$E$5</f>
        <v>0.52608997096311438</v>
      </c>
    </row>
    <row r="67" spans="2:12" ht="13" x14ac:dyDescent="0.3">
      <c r="B67" s="13">
        <f t="shared" si="2"/>
        <v>63</v>
      </c>
      <c r="C67" s="14">
        <f t="shared" si="3"/>
        <v>47757</v>
      </c>
      <c r="D67" s="6">
        <f t="shared" si="4"/>
        <v>367180.32868368371</v>
      </c>
      <c r="E67" s="6">
        <f>PMT((Inputs!$E$7/12),(Inputs!$E$8*12),-Inputs!$E$6)</f>
        <v>2118.3906208299832</v>
      </c>
      <c r="F67" s="6">
        <f>D67*(Inputs!$E$7/12)</f>
        <v>1032.6946744228605</v>
      </c>
      <c r="G67" s="6">
        <f t="shared" si="0"/>
        <v>1085.6959464071226</v>
      </c>
      <c r="H67" s="6">
        <f t="shared" si="5"/>
        <v>62777.367262723528</v>
      </c>
      <c r="I67" s="6">
        <f t="shared" si="6"/>
        <v>70681.241849565369</v>
      </c>
      <c r="J67" s="6">
        <f t="shared" si="1"/>
        <v>366094.63273727661</v>
      </c>
      <c r="K67" s="6">
        <f>IF(L67&gt;Inputs!$E$12,Inputs!$E$10*Inputs!$E$5/12,0)</f>
        <v>0</v>
      </c>
      <c r="L67" s="15">
        <f>D67/Inputs!$E$5</f>
        <v>0.5245433266909767</v>
      </c>
    </row>
    <row r="68" spans="2:12" ht="13" x14ac:dyDescent="0.3">
      <c r="B68" s="13">
        <f t="shared" si="2"/>
        <v>64</v>
      </c>
      <c r="C68" s="14">
        <f t="shared" si="3"/>
        <v>47788</v>
      </c>
      <c r="D68" s="6">
        <f t="shared" si="4"/>
        <v>366094.63273727661</v>
      </c>
      <c r="E68" s="6">
        <f>PMT((Inputs!$E$7/12),(Inputs!$E$8*12),-Inputs!$E$6)</f>
        <v>2118.3906208299832</v>
      </c>
      <c r="F68" s="6">
        <f>D68*(Inputs!$E$7/12)</f>
        <v>1029.6411545735905</v>
      </c>
      <c r="G68" s="6">
        <f t="shared" si="0"/>
        <v>1088.7494662563927</v>
      </c>
      <c r="H68" s="6">
        <f t="shared" si="5"/>
        <v>63866.11672897992</v>
      </c>
      <c r="I68" s="6">
        <f t="shared" si="6"/>
        <v>71710.883004138959</v>
      </c>
      <c r="J68" s="6">
        <f t="shared" si="1"/>
        <v>365005.8832710202</v>
      </c>
      <c r="K68" s="6">
        <f>IF(L68&gt;Inputs!$E$12,Inputs!$E$10*Inputs!$E$5/12,0)</f>
        <v>0</v>
      </c>
      <c r="L68" s="15">
        <f>D68/Inputs!$E$5</f>
        <v>0.52299233248182375</v>
      </c>
    </row>
    <row r="69" spans="2:12" ht="13" x14ac:dyDescent="0.3">
      <c r="B69" s="13">
        <f t="shared" si="2"/>
        <v>65</v>
      </c>
      <c r="C69" s="14">
        <f t="shared" si="3"/>
        <v>47818</v>
      </c>
      <c r="D69" s="6">
        <f t="shared" si="4"/>
        <v>365005.8832710202</v>
      </c>
      <c r="E69" s="6">
        <f>PMT((Inputs!$E$7/12),(Inputs!$E$8*12),-Inputs!$E$6)</f>
        <v>2118.3906208299832</v>
      </c>
      <c r="F69" s="6">
        <f>D69*(Inputs!$E$7/12)</f>
        <v>1026.5790466997444</v>
      </c>
      <c r="G69" s="6">
        <f t="shared" si="0"/>
        <v>1091.8115741302388</v>
      </c>
      <c r="H69" s="6">
        <f t="shared" si="5"/>
        <v>64957.928303110159</v>
      </c>
      <c r="I69" s="6">
        <f t="shared" si="6"/>
        <v>72737.462050838702</v>
      </c>
      <c r="J69" s="6">
        <f t="shared" si="1"/>
        <v>363914.07169688994</v>
      </c>
      <c r="K69" s="6">
        <f>IF(L69&gt;Inputs!$E$12,Inputs!$E$10*Inputs!$E$5/12,0)</f>
        <v>0</v>
      </c>
      <c r="L69" s="15">
        <f>D69/Inputs!$E$5</f>
        <v>0.52143697610145745</v>
      </c>
    </row>
    <row r="70" spans="2:12" ht="13" x14ac:dyDescent="0.3">
      <c r="B70" s="13">
        <f t="shared" si="2"/>
        <v>66</v>
      </c>
      <c r="C70" s="14">
        <f t="shared" si="3"/>
        <v>47849</v>
      </c>
      <c r="D70" s="6">
        <f t="shared" si="4"/>
        <v>363914.07169688994</v>
      </c>
      <c r="E70" s="6">
        <f>PMT((Inputs!$E$7/12),(Inputs!$E$8*12),-Inputs!$E$6)</f>
        <v>2118.3906208299832</v>
      </c>
      <c r="F70" s="6">
        <f>D70*(Inputs!$E$7/12)</f>
        <v>1023.5083266475031</v>
      </c>
      <c r="G70" s="6">
        <f t="shared" ref="G70:G133" si="7">E70-F70</f>
        <v>1094.8822941824801</v>
      </c>
      <c r="H70" s="6">
        <f t="shared" si="5"/>
        <v>66052.810597292642</v>
      </c>
      <c r="I70" s="6">
        <f t="shared" si="6"/>
        <v>73760.970377486199</v>
      </c>
      <c r="J70" s="6">
        <f t="shared" ref="J70:J133" si="8">IF(D70-G70&lt;0.01,0,D70-G70)</f>
        <v>362819.18940270744</v>
      </c>
      <c r="K70" s="6">
        <f>IF(L70&gt;Inputs!$E$12,Inputs!$E$10*Inputs!$E$5/12,0)</f>
        <v>0</v>
      </c>
      <c r="L70" s="15">
        <f>D70/Inputs!$E$5</f>
        <v>0.51987724528127133</v>
      </c>
    </row>
    <row r="71" spans="2:12" ht="13" x14ac:dyDescent="0.3">
      <c r="B71" s="13">
        <f t="shared" ref="B71:B134" si="9">B70+1</f>
        <v>67</v>
      </c>
      <c r="C71" s="14">
        <f t="shared" ref="C71:C134" si="10">EDATE(C70,1)</f>
        <v>47880</v>
      </c>
      <c r="D71" s="6">
        <f t="shared" ref="D71:D134" si="11">J70</f>
        <v>362819.18940270744</v>
      </c>
      <c r="E71" s="6">
        <f>PMT((Inputs!$E$7/12),(Inputs!$E$8*12),-Inputs!$E$6)</f>
        <v>2118.3906208299832</v>
      </c>
      <c r="F71" s="6">
        <f>D71*(Inputs!$E$7/12)</f>
        <v>1020.4289701951149</v>
      </c>
      <c r="G71" s="6">
        <f t="shared" si="7"/>
        <v>1097.9616506348684</v>
      </c>
      <c r="H71" s="6">
        <f t="shared" ref="H71:H134" si="12">G71+H70</f>
        <v>67150.772247927511</v>
      </c>
      <c r="I71" s="6">
        <f t="shared" ref="I71:I134" si="13">I70+F71</f>
        <v>74781.399347681319</v>
      </c>
      <c r="J71" s="6">
        <f t="shared" si="8"/>
        <v>361721.22775207256</v>
      </c>
      <c r="K71" s="6">
        <f>IF(L71&gt;Inputs!$E$12,Inputs!$E$10*Inputs!$E$5/12,0)</f>
        <v>0</v>
      </c>
      <c r="L71" s="15">
        <f>D71/Inputs!$E$5</f>
        <v>0.51831312771815352</v>
      </c>
    </row>
    <row r="72" spans="2:12" ht="13" x14ac:dyDescent="0.3">
      <c r="B72" s="13">
        <f t="shared" si="9"/>
        <v>68</v>
      </c>
      <c r="C72" s="14">
        <f t="shared" si="10"/>
        <v>47908</v>
      </c>
      <c r="D72" s="6">
        <f t="shared" si="11"/>
        <v>361721.22775207256</v>
      </c>
      <c r="E72" s="6">
        <f>PMT((Inputs!$E$7/12),(Inputs!$E$8*12),-Inputs!$E$6)</f>
        <v>2118.3906208299832</v>
      </c>
      <c r="F72" s="6">
        <f>D72*(Inputs!$E$7/12)</f>
        <v>1017.3409530527042</v>
      </c>
      <c r="G72" s="6">
        <f t="shared" si="7"/>
        <v>1101.049667777279</v>
      </c>
      <c r="H72" s="6">
        <f t="shared" si="12"/>
        <v>68251.821915704786</v>
      </c>
      <c r="I72" s="6">
        <f t="shared" si="13"/>
        <v>75798.740300734018</v>
      </c>
      <c r="J72" s="6">
        <f t="shared" si="8"/>
        <v>360620.1780842953</v>
      </c>
      <c r="K72" s="6">
        <f>IF(L72&gt;Inputs!$E$12,Inputs!$E$10*Inputs!$E$5/12,0)</f>
        <v>0</v>
      </c>
      <c r="L72" s="15">
        <f>D72/Inputs!$E$5</f>
        <v>0.5167446110743894</v>
      </c>
    </row>
    <row r="73" spans="2:12" ht="13" x14ac:dyDescent="0.3">
      <c r="B73" s="13">
        <f t="shared" si="9"/>
        <v>69</v>
      </c>
      <c r="C73" s="14">
        <f t="shared" si="10"/>
        <v>47939</v>
      </c>
      <c r="D73" s="6">
        <f t="shared" si="11"/>
        <v>360620.1780842953</v>
      </c>
      <c r="E73" s="6">
        <f>PMT((Inputs!$E$7/12),(Inputs!$E$8*12),-Inputs!$E$6)</f>
        <v>2118.3906208299832</v>
      </c>
      <c r="F73" s="6">
        <f>D73*(Inputs!$E$7/12)</f>
        <v>1014.2442508620807</v>
      </c>
      <c r="G73" s="6">
        <f t="shared" si="7"/>
        <v>1104.1463699679025</v>
      </c>
      <c r="H73" s="6">
        <f t="shared" si="12"/>
        <v>69355.968285672687</v>
      </c>
      <c r="I73" s="6">
        <f t="shared" si="13"/>
        <v>76812.984551596106</v>
      </c>
      <c r="J73" s="6">
        <f t="shared" si="8"/>
        <v>359516.0317143274</v>
      </c>
      <c r="K73" s="6">
        <f>IF(L73&gt;Inputs!$E$12,Inputs!$E$10*Inputs!$E$5/12,0)</f>
        <v>0</v>
      </c>
      <c r="L73" s="15">
        <f>D73/Inputs!$E$5</f>
        <v>0.51517168297756477</v>
      </c>
    </row>
    <row r="74" spans="2:12" ht="13" x14ac:dyDescent="0.3">
      <c r="B74" s="13">
        <f t="shared" si="9"/>
        <v>70</v>
      </c>
      <c r="C74" s="14">
        <f t="shared" si="10"/>
        <v>47969</v>
      </c>
      <c r="D74" s="6">
        <f t="shared" si="11"/>
        <v>359516.0317143274</v>
      </c>
      <c r="E74" s="6">
        <f>PMT((Inputs!$E$7/12),(Inputs!$E$8*12),-Inputs!$E$6)</f>
        <v>2118.3906208299832</v>
      </c>
      <c r="F74" s="6">
        <f>D74*(Inputs!$E$7/12)</f>
        <v>1011.138839196546</v>
      </c>
      <c r="G74" s="6">
        <f t="shared" si="7"/>
        <v>1107.2517816334371</v>
      </c>
      <c r="H74" s="6">
        <f t="shared" si="12"/>
        <v>70463.220067306131</v>
      </c>
      <c r="I74" s="6">
        <f t="shared" si="13"/>
        <v>77824.123390792651</v>
      </c>
      <c r="J74" s="6">
        <f t="shared" si="8"/>
        <v>358408.77993269399</v>
      </c>
      <c r="K74" s="6">
        <f>IF(L74&gt;Inputs!$E$12,Inputs!$E$10*Inputs!$E$5/12,0)</f>
        <v>0</v>
      </c>
      <c r="L74" s="15">
        <f>D74/Inputs!$E$5</f>
        <v>0.5135943310204677</v>
      </c>
    </row>
    <row r="75" spans="2:12" ht="13" x14ac:dyDescent="0.3">
      <c r="B75" s="13">
        <f t="shared" si="9"/>
        <v>71</v>
      </c>
      <c r="C75" s="14">
        <f t="shared" si="10"/>
        <v>48000</v>
      </c>
      <c r="D75" s="6">
        <f t="shared" si="11"/>
        <v>358408.77993269399</v>
      </c>
      <c r="E75" s="6">
        <f>PMT((Inputs!$E$7/12),(Inputs!$E$8*12),-Inputs!$E$6)</f>
        <v>2118.3906208299832</v>
      </c>
      <c r="F75" s="6">
        <f>D75*(Inputs!$E$7/12)</f>
        <v>1008.024693560702</v>
      </c>
      <c r="G75" s="6">
        <f t="shared" si="7"/>
        <v>1110.3659272692812</v>
      </c>
      <c r="H75" s="6">
        <f t="shared" si="12"/>
        <v>71573.585994575405</v>
      </c>
      <c r="I75" s="6">
        <f t="shared" si="13"/>
        <v>78832.14808435335</v>
      </c>
      <c r="J75" s="6">
        <f t="shared" si="8"/>
        <v>357298.41400542471</v>
      </c>
      <c r="K75" s="6">
        <f>IF(L75&gt;Inputs!$E$12,Inputs!$E$10*Inputs!$E$5/12,0)</f>
        <v>0</v>
      </c>
      <c r="L75" s="15">
        <f>D75/Inputs!$E$5</f>
        <v>0.5120125427609914</v>
      </c>
    </row>
    <row r="76" spans="2:12" ht="13" x14ac:dyDescent="0.3">
      <c r="B76" s="13">
        <f t="shared" si="9"/>
        <v>72</v>
      </c>
      <c r="C76" s="14">
        <f t="shared" si="10"/>
        <v>48030</v>
      </c>
      <c r="D76" s="6">
        <f t="shared" si="11"/>
        <v>357298.41400542471</v>
      </c>
      <c r="E76" s="6">
        <f>PMT((Inputs!$E$7/12),(Inputs!$E$8*12),-Inputs!$E$6)</f>
        <v>2118.3906208299832</v>
      </c>
      <c r="F76" s="6">
        <f>D76*(Inputs!$E$7/12)</f>
        <v>1004.9017893902571</v>
      </c>
      <c r="G76" s="6">
        <f t="shared" si="7"/>
        <v>1113.488831439726</v>
      </c>
      <c r="H76" s="6">
        <f t="shared" si="12"/>
        <v>72687.07482601513</v>
      </c>
      <c r="I76" s="6">
        <f t="shared" si="13"/>
        <v>79837.049873743614</v>
      </c>
      <c r="J76" s="6">
        <f t="shared" si="8"/>
        <v>356184.92517398496</v>
      </c>
      <c r="K76" s="6">
        <f>IF(L76&gt;Inputs!$E$12,Inputs!$E$10*Inputs!$E$5/12,0)</f>
        <v>0</v>
      </c>
      <c r="L76" s="15">
        <f>D76/Inputs!$E$5</f>
        <v>0.51042630572203529</v>
      </c>
    </row>
    <row r="77" spans="2:12" ht="13" x14ac:dyDescent="0.3">
      <c r="B77" s="13">
        <f t="shared" si="9"/>
        <v>73</v>
      </c>
      <c r="C77" s="14">
        <f t="shared" si="10"/>
        <v>48061</v>
      </c>
      <c r="D77" s="6">
        <f t="shared" si="11"/>
        <v>356184.92517398496</v>
      </c>
      <c r="E77" s="6">
        <f>PMT((Inputs!$E$7/12),(Inputs!$E$8*12),-Inputs!$E$6)</f>
        <v>2118.3906208299832</v>
      </c>
      <c r="F77" s="6">
        <f>D77*(Inputs!$E$7/12)</f>
        <v>1001.7701020518329</v>
      </c>
      <c r="G77" s="6">
        <f t="shared" si="7"/>
        <v>1116.6205187781502</v>
      </c>
      <c r="H77" s="6">
        <f t="shared" si="12"/>
        <v>73803.695344793276</v>
      </c>
      <c r="I77" s="6">
        <f t="shared" si="13"/>
        <v>80838.819975795443</v>
      </c>
      <c r="J77" s="6">
        <f t="shared" si="8"/>
        <v>355068.3046552068</v>
      </c>
      <c r="K77" s="6">
        <f>IF(L77&gt;Inputs!$E$12,Inputs!$E$10*Inputs!$E$5/12,0)</f>
        <v>0</v>
      </c>
      <c r="L77" s="15">
        <f>D77/Inputs!$E$5</f>
        <v>0.5088356073914071</v>
      </c>
    </row>
    <row r="78" spans="2:12" ht="13" x14ac:dyDescent="0.3">
      <c r="B78" s="13">
        <f t="shared" si="9"/>
        <v>74</v>
      </c>
      <c r="C78" s="14">
        <f t="shared" si="10"/>
        <v>48092</v>
      </c>
      <c r="D78" s="6">
        <f t="shared" si="11"/>
        <v>355068.3046552068</v>
      </c>
      <c r="E78" s="6">
        <f>PMT((Inputs!$E$7/12),(Inputs!$E$8*12),-Inputs!$E$6)</f>
        <v>2118.3906208299832</v>
      </c>
      <c r="F78" s="6">
        <f>D78*(Inputs!$E$7/12)</f>
        <v>998.62960684276925</v>
      </c>
      <c r="G78" s="6">
        <f t="shared" si="7"/>
        <v>1119.761013987214</v>
      </c>
      <c r="H78" s="6">
        <f t="shared" si="12"/>
        <v>74923.456358780488</v>
      </c>
      <c r="I78" s="6">
        <f t="shared" si="13"/>
        <v>81837.449582638219</v>
      </c>
      <c r="J78" s="6">
        <f t="shared" si="8"/>
        <v>353948.54364121956</v>
      </c>
      <c r="K78" s="6">
        <f>IF(L78&gt;Inputs!$E$12,Inputs!$E$10*Inputs!$E$5/12,0)</f>
        <v>0</v>
      </c>
      <c r="L78" s="15">
        <f>D78/Inputs!$E$5</f>
        <v>0.50724043522172402</v>
      </c>
    </row>
    <row r="79" spans="2:12" ht="13" x14ac:dyDescent="0.3">
      <c r="B79" s="13">
        <f t="shared" si="9"/>
        <v>75</v>
      </c>
      <c r="C79" s="14">
        <f t="shared" si="10"/>
        <v>48122</v>
      </c>
      <c r="D79" s="6">
        <f t="shared" si="11"/>
        <v>353948.54364121956</v>
      </c>
      <c r="E79" s="6">
        <f>PMT((Inputs!$E$7/12),(Inputs!$E$8*12),-Inputs!$E$6)</f>
        <v>2118.3906208299832</v>
      </c>
      <c r="F79" s="6">
        <f>D79*(Inputs!$E$7/12)</f>
        <v>995.48027899093017</v>
      </c>
      <c r="G79" s="6">
        <f t="shared" si="7"/>
        <v>1122.910341839053</v>
      </c>
      <c r="H79" s="6">
        <f t="shared" si="12"/>
        <v>76046.366700619546</v>
      </c>
      <c r="I79" s="6">
        <f t="shared" si="13"/>
        <v>82832.929861629149</v>
      </c>
      <c r="J79" s="6">
        <f t="shared" si="8"/>
        <v>352825.63329938048</v>
      </c>
      <c r="K79" s="6">
        <f>IF(L79&gt;Inputs!$E$12,Inputs!$E$10*Inputs!$E$5/12,0)</f>
        <v>0</v>
      </c>
      <c r="L79" s="15">
        <f>D79/Inputs!$E$5</f>
        <v>0.5056407766303137</v>
      </c>
    </row>
    <row r="80" spans="2:12" ht="13" x14ac:dyDescent="0.3">
      <c r="B80" s="13">
        <f t="shared" si="9"/>
        <v>76</v>
      </c>
      <c r="C80" s="14">
        <f t="shared" si="10"/>
        <v>48153</v>
      </c>
      <c r="D80" s="6">
        <f t="shared" si="11"/>
        <v>352825.63329938048</v>
      </c>
      <c r="E80" s="6">
        <f>PMT((Inputs!$E$7/12),(Inputs!$E$8*12),-Inputs!$E$6)</f>
        <v>2118.3906208299832</v>
      </c>
      <c r="F80" s="6">
        <f>D80*(Inputs!$E$7/12)</f>
        <v>992.32209365450774</v>
      </c>
      <c r="G80" s="6">
        <f t="shared" si="7"/>
        <v>1126.0685271754755</v>
      </c>
      <c r="H80" s="6">
        <f t="shared" si="12"/>
        <v>77172.435227795024</v>
      </c>
      <c r="I80" s="6">
        <f t="shared" si="13"/>
        <v>83825.25195528366</v>
      </c>
      <c r="J80" s="6">
        <f t="shared" si="8"/>
        <v>351699.56477220502</v>
      </c>
      <c r="K80" s="6">
        <f>IF(L80&gt;Inputs!$E$12,Inputs!$E$10*Inputs!$E$5/12,0)</f>
        <v>0</v>
      </c>
      <c r="L80" s="15">
        <f>D80/Inputs!$E$5</f>
        <v>0.504036618999115</v>
      </c>
    </row>
    <row r="81" spans="2:12" ht="13" x14ac:dyDescent="0.3">
      <c r="B81" s="13">
        <f t="shared" si="9"/>
        <v>77</v>
      </c>
      <c r="C81" s="14">
        <f t="shared" si="10"/>
        <v>48183</v>
      </c>
      <c r="D81" s="6">
        <f t="shared" si="11"/>
        <v>351699.56477220502</v>
      </c>
      <c r="E81" s="6">
        <f>PMT((Inputs!$E$7/12),(Inputs!$E$8*12),-Inputs!$E$6)</f>
        <v>2118.3906208299832</v>
      </c>
      <c r="F81" s="6">
        <f>D81*(Inputs!$E$7/12)</f>
        <v>989.15502592182668</v>
      </c>
      <c r="G81" s="6">
        <f t="shared" si="7"/>
        <v>1129.2355949081566</v>
      </c>
      <c r="H81" s="6">
        <f t="shared" si="12"/>
        <v>78301.670822703178</v>
      </c>
      <c r="I81" s="6">
        <f t="shared" si="13"/>
        <v>84814.40698120548</v>
      </c>
      <c r="J81" s="6">
        <f t="shared" si="8"/>
        <v>350570.32917729684</v>
      </c>
      <c r="K81" s="6">
        <f>IF(L81&gt;Inputs!$E$12,Inputs!$E$10*Inputs!$E$5/12,0)</f>
        <v>0</v>
      </c>
      <c r="L81" s="15">
        <f>D81/Inputs!$E$5</f>
        <v>0.5024279496745786</v>
      </c>
    </row>
    <row r="82" spans="2:12" ht="13" x14ac:dyDescent="0.3">
      <c r="B82" s="13">
        <f t="shared" si="9"/>
        <v>78</v>
      </c>
      <c r="C82" s="14">
        <f t="shared" si="10"/>
        <v>48214</v>
      </c>
      <c r="D82" s="6">
        <f t="shared" si="11"/>
        <v>350570.32917729684</v>
      </c>
      <c r="E82" s="6">
        <f>PMT((Inputs!$E$7/12),(Inputs!$E$8*12),-Inputs!$E$6)</f>
        <v>2118.3906208299832</v>
      </c>
      <c r="F82" s="6">
        <f>D82*(Inputs!$E$7/12)</f>
        <v>985.97905081114743</v>
      </c>
      <c r="G82" s="6">
        <f t="shared" si="7"/>
        <v>1132.4115700188358</v>
      </c>
      <c r="H82" s="6">
        <f t="shared" si="12"/>
        <v>79434.082392722019</v>
      </c>
      <c r="I82" s="6">
        <f t="shared" si="13"/>
        <v>85800.386032016628</v>
      </c>
      <c r="J82" s="6">
        <f t="shared" si="8"/>
        <v>349437.91760727798</v>
      </c>
      <c r="K82" s="6">
        <f>IF(L82&gt;Inputs!$E$12,Inputs!$E$10*Inputs!$E$5/12,0)</f>
        <v>0</v>
      </c>
      <c r="L82" s="15">
        <f>D82/Inputs!$E$5</f>
        <v>0.50081475596756686</v>
      </c>
    </row>
    <row r="83" spans="2:12" ht="13" x14ac:dyDescent="0.3">
      <c r="B83" s="13">
        <f t="shared" si="9"/>
        <v>79</v>
      </c>
      <c r="C83" s="14">
        <f t="shared" si="10"/>
        <v>48245</v>
      </c>
      <c r="D83" s="6">
        <f t="shared" si="11"/>
        <v>349437.91760727798</v>
      </c>
      <c r="E83" s="6">
        <f>PMT((Inputs!$E$7/12),(Inputs!$E$8*12),-Inputs!$E$6)</f>
        <v>2118.3906208299832</v>
      </c>
      <c r="F83" s="6">
        <f>D83*(Inputs!$E$7/12)</f>
        <v>982.79414327046948</v>
      </c>
      <c r="G83" s="6">
        <f t="shared" si="7"/>
        <v>1135.5964775595137</v>
      </c>
      <c r="H83" s="6">
        <f t="shared" si="12"/>
        <v>80569.678870281539</v>
      </c>
      <c r="I83" s="6">
        <f t="shared" si="13"/>
        <v>86783.180175287096</v>
      </c>
      <c r="J83" s="6">
        <f t="shared" si="8"/>
        <v>348302.32112971845</v>
      </c>
      <c r="K83" s="6">
        <f>IF(L83&gt;Inputs!$E$12,Inputs!$E$10*Inputs!$E$5/12,0)</f>
        <v>0</v>
      </c>
      <c r="L83" s="15">
        <f>D83/Inputs!$E$5</f>
        <v>0.49919702515325426</v>
      </c>
    </row>
    <row r="84" spans="2:12" ht="13" x14ac:dyDescent="0.3">
      <c r="B84" s="13">
        <f t="shared" si="9"/>
        <v>80</v>
      </c>
      <c r="C84" s="14">
        <f t="shared" si="10"/>
        <v>48274</v>
      </c>
      <c r="D84" s="6">
        <f t="shared" si="11"/>
        <v>348302.32112971845</v>
      </c>
      <c r="E84" s="6">
        <f>PMT((Inputs!$E$7/12),(Inputs!$E$8*12),-Inputs!$E$6)</f>
        <v>2118.3906208299832</v>
      </c>
      <c r="F84" s="6">
        <f>D84*(Inputs!$E$7/12)</f>
        <v>979.60027817733328</v>
      </c>
      <c r="G84" s="6">
        <f t="shared" si="7"/>
        <v>1138.79034265265</v>
      </c>
      <c r="H84" s="6">
        <f t="shared" si="12"/>
        <v>81708.469212934186</v>
      </c>
      <c r="I84" s="6">
        <f t="shared" si="13"/>
        <v>87762.780453464424</v>
      </c>
      <c r="J84" s="6">
        <f t="shared" si="8"/>
        <v>347163.5307870658</v>
      </c>
      <c r="K84" s="6">
        <f>IF(L84&gt;Inputs!$E$12,Inputs!$E$10*Inputs!$E$5/12,0)</f>
        <v>0</v>
      </c>
      <c r="L84" s="15">
        <f>D84/Inputs!$E$5</f>
        <v>0.49757474447102634</v>
      </c>
    </row>
    <row r="85" spans="2:12" ht="13" x14ac:dyDescent="0.3">
      <c r="B85" s="13">
        <f t="shared" si="9"/>
        <v>81</v>
      </c>
      <c r="C85" s="14">
        <f t="shared" si="10"/>
        <v>48305</v>
      </c>
      <c r="D85" s="6">
        <f t="shared" si="11"/>
        <v>347163.5307870658</v>
      </c>
      <c r="E85" s="6">
        <f>PMT((Inputs!$E$7/12),(Inputs!$E$8*12),-Inputs!$E$6)</f>
        <v>2118.3906208299832</v>
      </c>
      <c r="F85" s="6">
        <f>D85*(Inputs!$E$7/12)</f>
        <v>976.39743033862271</v>
      </c>
      <c r="G85" s="6">
        <f t="shared" si="7"/>
        <v>1141.9931904913606</v>
      </c>
      <c r="H85" s="6">
        <f t="shared" si="12"/>
        <v>82850.462403425539</v>
      </c>
      <c r="I85" s="6">
        <f t="shared" si="13"/>
        <v>88739.177883803044</v>
      </c>
      <c r="J85" s="6">
        <f t="shared" si="8"/>
        <v>346021.53759657446</v>
      </c>
      <c r="K85" s="6">
        <f>IF(L85&gt;Inputs!$E$12,Inputs!$E$10*Inputs!$E$5/12,0)</f>
        <v>0</v>
      </c>
      <c r="L85" s="15">
        <f>D85/Inputs!$E$5</f>
        <v>0.4959479011243797</v>
      </c>
    </row>
    <row r="86" spans="2:12" ht="13" x14ac:dyDescent="0.3">
      <c r="B86" s="13">
        <f t="shared" si="9"/>
        <v>82</v>
      </c>
      <c r="C86" s="14">
        <f t="shared" si="10"/>
        <v>48335</v>
      </c>
      <c r="D86" s="6">
        <f t="shared" si="11"/>
        <v>346021.53759657446</v>
      </c>
      <c r="E86" s="6">
        <f>PMT((Inputs!$E$7/12),(Inputs!$E$8*12),-Inputs!$E$6)</f>
        <v>2118.3906208299832</v>
      </c>
      <c r="F86" s="6">
        <f>D86*(Inputs!$E$7/12)</f>
        <v>973.18557449036575</v>
      </c>
      <c r="G86" s="6">
        <f t="shared" si="7"/>
        <v>1145.2050463396174</v>
      </c>
      <c r="H86" s="6">
        <f t="shared" si="12"/>
        <v>83995.667449765155</v>
      </c>
      <c r="I86" s="6">
        <f t="shared" si="13"/>
        <v>89712.363458293403</v>
      </c>
      <c r="J86" s="6">
        <f t="shared" si="8"/>
        <v>344876.33255023486</v>
      </c>
      <c r="K86" s="6">
        <f>IF(L86&gt;Inputs!$E$12,Inputs!$E$10*Inputs!$E$5/12,0)</f>
        <v>0</v>
      </c>
      <c r="L86" s="15">
        <f>D86/Inputs!$E$5</f>
        <v>0.49431648228082065</v>
      </c>
    </row>
    <row r="87" spans="2:12" ht="13" x14ac:dyDescent="0.3">
      <c r="B87" s="13">
        <f t="shared" si="9"/>
        <v>83</v>
      </c>
      <c r="C87" s="14">
        <f t="shared" si="10"/>
        <v>48366</v>
      </c>
      <c r="D87" s="6">
        <f t="shared" si="11"/>
        <v>344876.33255023486</v>
      </c>
      <c r="E87" s="6">
        <f>PMT((Inputs!$E$7/12),(Inputs!$E$8*12),-Inputs!$E$6)</f>
        <v>2118.3906208299832</v>
      </c>
      <c r="F87" s="6">
        <f>D87*(Inputs!$E$7/12)</f>
        <v>969.96468529753565</v>
      </c>
      <c r="G87" s="6">
        <f t="shared" si="7"/>
        <v>1148.4259355324475</v>
      </c>
      <c r="H87" s="6">
        <f t="shared" si="12"/>
        <v>85144.093385297601</v>
      </c>
      <c r="I87" s="6">
        <f t="shared" si="13"/>
        <v>90682.328143590945</v>
      </c>
      <c r="J87" s="6">
        <f t="shared" si="8"/>
        <v>343727.90661470243</v>
      </c>
      <c r="K87" s="6">
        <f>IF(L87&gt;Inputs!$E$12,Inputs!$E$10*Inputs!$E$5/12,0)</f>
        <v>0</v>
      </c>
      <c r="L87" s="15">
        <f>D87/Inputs!$E$5</f>
        <v>0.4926804750717641</v>
      </c>
    </row>
    <row r="88" spans="2:12" ht="13" x14ac:dyDescent="0.3">
      <c r="B88" s="13">
        <f t="shared" si="9"/>
        <v>84</v>
      </c>
      <c r="C88" s="14">
        <f t="shared" si="10"/>
        <v>48396</v>
      </c>
      <c r="D88" s="6">
        <f t="shared" si="11"/>
        <v>343727.90661470243</v>
      </c>
      <c r="E88" s="6">
        <f>PMT((Inputs!$E$7/12),(Inputs!$E$8*12),-Inputs!$E$6)</f>
        <v>2118.3906208299832</v>
      </c>
      <c r="F88" s="6">
        <f>D88*(Inputs!$E$7/12)</f>
        <v>966.73473735385073</v>
      </c>
      <c r="G88" s="6">
        <f t="shared" si="7"/>
        <v>1151.6558834761324</v>
      </c>
      <c r="H88" s="6">
        <f t="shared" si="12"/>
        <v>86295.749268773739</v>
      </c>
      <c r="I88" s="6">
        <f t="shared" si="13"/>
        <v>91649.062880944795</v>
      </c>
      <c r="J88" s="6">
        <f t="shared" si="8"/>
        <v>342576.25073122629</v>
      </c>
      <c r="K88" s="6">
        <f>IF(L88&gt;Inputs!$E$12,Inputs!$E$10*Inputs!$E$5/12,0)</f>
        <v>0</v>
      </c>
      <c r="L88" s="15">
        <f>D88/Inputs!$E$5</f>
        <v>0.49103986659243204</v>
      </c>
    </row>
    <row r="89" spans="2:12" ht="13" x14ac:dyDescent="0.3">
      <c r="B89" s="13">
        <f t="shared" si="9"/>
        <v>85</v>
      </c>
      <c r="C89" s="14">
        <f t="shared" si="10"/>
        <v>48427</v>
      </c>
      <c r="D89" s="6">
        <f t="shared" si="11"/>
        <v>342576.25073122629</v>
      </c>
      <c r="E89" s="6">
        <f>PMT((Inputs!$E$7/12),(Inputs!$E$8*12),-Inputs!$E$6)</f>
        <v>2118.3906208299832</v>
      </c>
      <c r="F89" s="6">
        <f>D89*(Inputs!$E$7/12)</f>
        <v>963.49570518157407</v>
      </c>
      <c r="G89" s="6">
        <f t="shared" si="7"/>
        <v>1154.8949156484091</v>
      </c>
      <c r="H89" s="6">
        <f t="shared" si="12"/>
        <v>87450.644184422155</v>
      </c>
      <c r="I89" s="6">
        <f t="shared" si="13"/>
        <v>92612.558586126368</v>
      </c>
      <c r="J89" s="6">
        <f t="shared" si="8"/>
        <v>341421.3558155779</v>
      </c>
      <c r="K89" s="6">
        <f>IF(L89&gt;Inputs!$E$12,Inputs!$E$10*Inputs!$E$5/12,0)</f>
        <v>0</v>
      </c>
      <c r="L89" s="15">
        <f>D89/Inputs!$E$5</f>
        <v>0.48939464390175186</v>
      </c>
    </row>
    <row r="90" spans="2:12" ht="13" x14ac:dyDescent="0.3">
      <c r="B90" s="13">
        <f t="shared" si="9"/>
        <v>86</v>
      </c>
      <c r="C90" s="14">
        <f t="shared" si="10"/>
        <v>48458</v>
      </c>
      <c r="D90" s="6">
        <f t="shared" si="11"/>
        <v>341421.3558155779</v>
      </c>
      <c r="E90" s="6">
        <f>PMT((Inputs!$E$7/12),(Inputs!$E$8*12),-Inputs!$E$6)</f>
        <v>2118.3906208299832</v>
      </c>
      <c r="F90" s="6">
        <f>D90*(Inputs!$E$7/12)</f>
        <v>960.24756323131294</v>
      </c>
      <c r="G90" s="6">
        <f t="shared" si="7"/>
        <v>1158.1430575986701</v>
      </c>
      <c r="H90" s="6">
        <f t="shared" si="12"/>
        <v>88608.78724202083</v>
      </c>
      <c r="I90" s="6">
        <f t="shared" si="13"/>
        <v>93572.806149357682</v>
      </c>
      <c r="J90" s="6">
        <f t="shared" si="8"/>
        <v>340263.21275797923</v>
      </c>
      <c r="K90" s="6">
        <f>IF(L90&gt;Inputs!$E$12,Inputs!$E$10*Inputs!$E$5/12,0)</f>
        <v>0</v>
      </c>
      <c r="L90" s="15">
        <f>D90/Inputs!$E$5</f>
        <v>0.48774479402225412</v>
      </c>
    </row>
    <row r="91" spans="2:12" ht="13" x14ac:dyDescent="0.3">
      <c r="B91" s="13">
        <f t="shared" si="9"/>
        <v>87</v>
      </c>
      <c r="C91" s="14">
        <f t="shared" si="10"/>
        <v>48488</v>
      </c>
      <c r="D91" s="6">
        <f t="shared" si="11"/>
        <v>340263.21275797923</v>
      </c>
      <c r="E91" s="6">
        <f>PMT((Inputs!$E$7/12),(Inputs!$E$8*12),-Inputs!$E$6)</f>
        <v>2118.3906208299832</v>
      </c>
      <c r="F91" s="6">
        <f>D91*(Inputs!$E$7/12)</f>
        <v>956.9902858818167</v>
      </c>
      <c r="G91" s="6">
        <f t="shared" si="7"/>
        <v>1161.4003349481663</v>
      </c>
      <c r="H91" s="6">
        <f t="shared" si="12"/>
        <v>89770.187576968994</v>
      </c>
      <c r="I91" s="6">
        <f t="shared" si="13"/>
        <v>94529.796435239492</v>
      </c>
      <c r="J91" s="6">
        <f t="shared" si="8"/>
        <v>339101.81242303108</v>
      </c>
      <c r="K91" s="6">
        <f>IF(L91&gt;Inputs!$E$12,Inputs!$E$10*Inputs!$E$5/12,0)</f>
        <v>0</v>
      </c>
      <c r="L91" s="15">
        <f>D91/Inputs!$E$5</f>
        <v>0.48609030393997033</v>
      </c>
    </row>
    <row r="92" spans="2:12" ht="13" x14ac:dyDescent="0.3">
      <c r="B92" s="13">
        <f t="shared" si="9"/>
        <v>88</v>
      </c>
      <c r="C92" s="14">
        <f t="shared" si="10"/>
        <v>48519</v>
      </c>
      <c r="D92" s="6">
        <f t="shared" si="11"/>
        <v>339101.81242303108</v>
      </c>
      <c r="E92" s="6">
        <f>PMT((Inputs!$E$7/12),(Inputs!$E$8*12),-Inputs!$E$6)</f>
        <v>2118.3906208299832</v>
      </c>
      <c r="F92" s="6">
        <f>D92*(Inputs!$E$7/12)</f>
        <v>953.723847439775</v>
      </c>
      <c r="G92" s="6">
        <f t="shared" si="7"/>
        <v>1164.6667733902082</v>
      </c>
      <c r="H92" s="6">
        <f t="shared" si="12"/>
        <v>90934.854350359208</v>
      </c>
      <c r="I92" s="6">
        <f t="shared" si="13"/>
        <v>95483.520282679267</v>
      </c>
      <c r="J92" s="6">
        <f t="shared" si="8"/>
        <v>337937.14564964088</v>
      </c>
      <c r="K92" s="6">
        <f>IF(L92&gt;Inputs!$E$12,Inputs!$E$10*Inputs!$E$5/12,0)</f>
        <v>0</v>
      </c>
      <c r="L92" s="15">
        <f>D92/Inputs!$E$5</f>
        <v>0.48443116060433011</v>
      </c>
    </row>
    <row r="93" spans="2:12" ht="13" x14ac:dyDescent="0.3">
      <c r="B93" s="13">
        <f t="shared" si="9"/>
        <v>89</v>
      </c>
      <c r="C93" s="14">
        <f t="shared" si="10"/>
        <v>48549</v>
      </c>
      <c r="D93" s="6">
        <f t="shared" si="11"/>
        <v>337937.14564964088</v>
      </c>
      <c r="E93" s="6">
        <f>PMT((Inputs!$E$7/12),(Inputs!$E$8*12),-Inputs!$E$6)</f>
        <v>2118.3906208299832</v>
      </c>
      <c r="F93" s="6">
        <f>D93*(Inputs!$E$7/12)</f>
        <v>950.44822213961504</v>
      </c>
      <c r="G93" s="6">
        <f t="shared" si="7"/>
        <v>1167.942398690368</v>
      </c>
      <c r="H93" s="6">
        <f t="shared" si="12"/>
        <v>92102.796749049579</v>
      </c>
      <c r="I93" s="6">
        <f t="shared" si="13"/>
        <v>96433.968504818884</v>
      </c>
      <c r="J93" s="6">
        <f t="shared" si="8"/>
        <v>336769.20325095049</v>
      </c>
      <c r="K93" s="6">
        <f>IF(L93&gt;Inputs!$E$12,Inputs!$E$10*Inputs!$E$5/12,0)</f>
        <v>0</v>
      </c>
      <c r="L93" s="15">
        <f>D93/Inputs!$E$5</f>
        <v>0.48276735092805839</v>
      </c>
    </row>
    <row r="94" spans="2:12" ht="13" x14ac:dyDescent="0.3">
      <c r="B94" s="13">
        <f t="shared" si="9"/>
        <v>90</v>
      </c>
      <c r="C94" s="14">
        <f t="shared" si="10"/>
        <v>48580</v>
      </c>
      <c r="D94" s="6">
        <f t="shared" si="11"/>
        <v>336769.20325095049</v>
      </c>
      <c r="E94" s="6">
        <f>PMT((Inputs!$E$7/12),(Inputs!$E$8*12),-Inputs!$E$6)</f>
        <v>2118.3906208299832</v>
      </c>
      <c r="F94" s="6">
        <f>D94*(Inputs!$E$7/12)</f>
        <v>947.16338414329834</v>
      </c>
      <c r="G94" s="6">
        <f t="shared" si="7"/>
        <v>1171.2272366866848</v>
      </c>
      <c r="H94" s="6">
        <f t="shared" si="12"/>
        <v>93274.023985736261</v>
      </c>
      <c r="I94" s="6">
        <f t="shared" si="13"/>
        <v>97381.131888962176</v>
      </c>
      <c r="J94" s="6">
        <f t="shared" si="8"/>
        <v>335597.97601426381</v>
      </c>
      <c r="K94" s="6">
        <f>IF(L94&gt;Inputs!$E$12,Inputs!$E$10*Inputs!$E$5/12,0)</f>
        <v>0</v>
      </c>
      <c r="L94" s="15">
        <f>D94/Inputs!$E$5</f>
        <v>0.48109886178707212</v>
      </c>
    </row>
    <row r="95" spans="2:12" ht="13" x14ac:dyDescent="0.3">
      <c r="B95" s="13">
        <f t="shared" si="9"/>
        <v>91</v>
      </c>
      <c r="C95" s="14">
        <f t="shared" si="10"/>
        <v>48611</v>
      </c>
      <c r="D95" s="6">
        <f t="shared" si="11"/>
        <v>335597.97601426381</v>
      </c>
      <c r="E95" s="6">
        <f>PMT((Inputs!$E$7/12),(Inputs!$E$8*12),-Inputs!$E$6)</f>
        <v>2118.3906208299832</v>
      </c>
      <c r="F95" s="6">
        <f>D95*(Inputs!$E$7/12)</f>
        <v>943.86930754011712</v>
      </c>
      <c r="G95" s="6">
        <f t="shared" si="7"/>
        <v>1174.5213132898662</v>
      </c>
      <c r="H95" s="6">
        <f t="shared" si="12"/>
        <v>94448.545299026126</v>
      </c>
      <c r="I95" s="6">
        <f t="shared" si="13"/>
        <v>98325.0011965023</v>
      </c>
      <c r="J95" s="6">
        <f t="shared" si="8"/>
        <v>334423.45470097393</v>
      </c>
      <c r="K95" s="6">
        <f>IF(L95&gt;Inputs!$E$12,Inputs!$E$10*Inputs!$E$5/12,0)</f>
        <v>0</v>
      </c>
      <c r="L95" s="15">
        <f>D95/Inputs!$E$5</f>
        <v>0.47942568002037689</v>
      </c>
    </row>
    <row r="96" spans="2:12" ht="13" x14ac:dyDescent="0.3">
      <c r="B96" s="13">
        <f t="shared" si="9"/>
        <v>92</v>
      </c>
      <c r="C96" s="14">
        <f t="shared" si="10"/>
        <v>48639</v>
      </c>
      <c r="D96" s="6">
        <f t="shared" si="11"/>
        <v>334423.45470097393</v>
      </c>
      <c r="E96" s="6">
        <f>PMT((Inputs!$E$7/12),(Inputs!$E$8*12),-Inputs!$E$6)</f>
        <v>2118.3906208299832</v>
      </c>
      <c r="F96" s="6">
        <f>D96*(Inputs!$E$7/12)</f>
        <v>940.56596634648929</v>
      </c>
      <c r="G96" s="6">
        <f t="shared" si="7"/>
        <v>1177.8246544834938</v>
      </c>
      <c r="H96" s="6">
        <f t="shared" si="12"/>
        <v>95626.369953509624</v>
      </c>
      <c r="I96" s="6">
        <f t="shared" si="13"/>
        <v>99265.567162848791</v>
      </c>
      <c r="J96" s="6">
        <f t="shared" si="8"/>
        <v>333245.63004649046</v>
      </c>
      <c r="K96" s="6">
        <f>IF(L96&gt;Inputs!$E$12,Inputs!$E$10*Inputs!$E$5/12,0)</f>
        <v>0</v>
      </c>
      <c r="L96" s="15">
        <f>D96/Inputs!$E$5</f>
        <v>0.47774779242996274</v>
      </c>
    </row>
    <row r="97" spans="2:12" ht="13" x14ac:dyDescent="0.3">
      <c r="B97" s="13">
        <f t="shared" si="9"/>
        <v>93</v>
      </c>
      <c r="C97" s="14">
        <f t="shared" si="10"/>
        <v>48670</v>
      </c>
      <c r="D97" s="6">
        <f t="shared" si="11"/>
        <v>333245.63004649046</v>
      </c>
      <c r="E97" s="6">
        <f>PMT((Inputs!$E$7/12),(Inputs!$E$8*12),-Inputs!$E$6)</f>
        <v>2118.3906208299832</v>
      </c>
      <c r="F97" s="6">
        <f>D97*(Inputs!$E$7/12)</f>
        <v>937.25333450575454</v>
      </c>
      <c r="G97" s="6">
        <f t="shared" si="7"/>
        <v>1181.1372863242286</v>
      </c>
      <c r="H97" s="6">
        <f t="shared" si="12"/>
        <v>96807.507239833853</v>
      </c>
      <c r="I97" s="6">
        <f t="shared" si="13"/>
        <v>100202.82049735455</v>
      </c>
      <c r="J97" s="6">
        <f t="shared" si="8"/>
        <v>332064.49276016623</v>
      </c>
      <c r="K97" s="6">
        <f>IF(L97&gt;Inputs!$E$12,Inputs!$E$10*Inputs!$E$5/12,0)</f>
        <v>0</v>
      </c>
      <c r="L97" s="15">
        <f>D97/Inputs!$E$5</f>
        <v>0.47606518578070067</v>
      </c>
    </row>
    <row r="98" spans="2:12" ht="13" x14ac:dyDescent="0.3">
      <c r="B98" s="13">
        <f t="shared" si="9"/>
        <v>94</v>
      </c>
      <c r="C98" s="14">
        <f t="shared" si="10"/>
        <v>48700</v>
      </c>
      <c r="D98" s="6">
        <f t="shared" si="11"/>
        <v>332064.49276016623</v>
      </c>
      <c r="E98" s="6">
        <f>PMT((Inputs!$E$7/12),(Inputs!$E$8*12),-Inputs!$E$6)</f>
        <v>2118.3906208299832</v>
      </c>
      <c r="F98" s="6">
        <f>D98*(Inputs!$E$7/12)</f>
        <v>933.93138588796762</v>
      </c>
      <c r="G98" s="6">
        <f t="shared" si="7"/>
        <v>1184.4592349420154</v>
      </c>
      <c r="H98" s="6">
        <f t="shared" si="12"/>
        <v>97991.966474775865</v>
      </c>
      <c r="I98" s="6">
        <f t="shared" si="13"/>
        <v>101136.75188324251</v>
      </c>
      <c r="J98" s="6">
        <f t="shared" si="8"/>
        <v>330880.03352522419</v>
      </c>
      <c r="K98" s="6">
        <f>IF(L98&gt;Inputs!$E$12,Inputs!$E$10*Inputs!$E$5/12,0)</f>
        <v>0</v>
      </c>
      <c r="L98" s="15">
        <f>D98/Inputs!$E$5</f>
        <v>0.47437784680023748</v>
      </c>
    </row>
    <row r="99" spans="2:12" ht="13" x14ac:dyDescent="0.3">
      <c r="B99" s="13">
        <f t="shared" si="9"/>
        <v>95</v>
      </c>
      <c r="C99" s="14">
        <f t="shared" si="10"/>
        <v>48731</v>
      </c>
      <c r="D99" s="6">
        <f t="shared" si="11"/>
        <v>330880.03352522419</v>
      </c>
      <c r="E99" s="6">
        <f>PMT((Inputs!$E$7/12),(Inputs!$E$8*12),-Inputs!$E$6)</f>
        <v>2118.3906208299832</v>
      </c>
      <c r="F99" s="6">
        <f>D99*(Inputs!$E$7/12)</f>
        <v>930.60009428969317</v>
      </c>
      <c r="G99" s="6">
        <f t="shared" si="7"/>
        <v>1187.7905265402901</v>
      </c>
      <c r="H99" s="6">
        <f t="shared" si="12"/>
        <v>99179.75700131616</v>
      </c>
      <c r="I99" s="6">
        <f t="shared" si="13"/>
        <v>102067.35197753221</v>
      </c>
      <c r="J99" s="6">
        <f t="shared" si="8"/>
        <v>329692.24299868388</v>
      </c>
      <c r="K99" s="6">
        <f>IF(L99&gt;Inputs!$E$12,Inputs!$E$10*Inputs!$E$5/12,0)</f>
        <v>0</v>
      </c>
      <c r="L99" s="15">
        <f>D99/Inputs!$E$5</f>
        <v>0.47268576217889169</v>
      </c>
    </row>
    <row r="100" spans="2:12" ht="13" x14ac:dyDescent="0.3">
      <c r="B100" s="13">
        <f t="shared" si="9"/>
        <v>96</v>
      </c>
      <c r="C100" s="14">
        <f t="shared" si="10"/>
        <v>48761</v>
      </c>
      <c r="D100" s="6">
        <f t="shared" si="11"/>
        <v>329692.24299868388</v>
      </c>
      <c r="E100" s="6">
        <f>PMT((Inputs!$E$7/12),(Inputs!$E$8*12),-Inputs!$E$6)</f>
        <v>2118.3906208299832</v>
      </c>
      <c r="F100" s="6">
        <f>D100*(Inputs!$E$7/12)</f>
        <v>927.25943343379856</v>
      </c>
      <c r="G100" s="6">
        <f t="shared" si="7"/>
        <v>1191.1311873961845</v>
      </c>
      <c r="H100" s="6">
        <f t="shared" si="12"/>
        <v>100370.88818871234</v>
      </c>
      <c r="I100" s="6">
        <f t="shared" si="13"/>
        <v>102994.611410966</v>
      </c>
      <c r="J100" s="6">
        <f t="shared" si="8"/>
        <v>328501.1118112877</v>
      </c>
      <c r="K100" s="6">
        <f>IF(L100&gt;Inputs!$E$12,Inputs!$E$10*Inputs!$E$5/12,0)</f>
        <v>0</v>
      </c>
      <c r="L100" s="15">
        <f>D100/Inputs!$E$5</f>
        <v>0.47098891856954839</v>
      </c>
    </row>
    <row r="101" spans="2:12" ht="13" x14ac:dyDescent="0.3">
      <c r="B101" s="13">
        <f t="shared" si="9"/>
        <v>97</v>
      </c>
      <c r="C101" s="14">
        <f t="shared" si="10"/>
        <v>48792</v>
      </c>
      <c r="D101" s="6">
        <f t="shared" si="11"/>
        <v>328501.1118112877</v>
      </c>
      <c r="E101" s="6">
        <f>PMT((Inputs!$E$7/12),(Inputs!$E$8*12),-Inputs!$E$6)</f>
        <v>2118.3906208299832</v>
      </c>
      <c r="F101" s="6">
        <f>D101*(Inputs!$E$7/12)</f>
        <v>923.90937696924675</v>
      </c>
      <c r="G101" s="6">
        <f t="shared" si="7"/>
        <v>1194.4812438607364</v>
      </c>
      <c r="H101" s="6">
        <f t="shared" si="12"/>
        <v>101565.36943257308</v>
      </c>
      <c r="I101" s="6">
        <f t="shared" si="13"/>
        <v>103918.52078793524</v>
      </c>
      <c r="J101" s="6">
        <f t="shared" si="8"/>
        <v>327306.63056742697</v>
      </c>
      <c r="K101" s="6">
        <f>IF(L101&gt;Inputs!$E$12,Inputs!$E$10*Inputs!$E$5/12,0)</f>
        <v>0</v>
      </c>
      <c r="L101" s="15">
        <f>D101/Inputs!$E$5</f>
        <v>0.46928730258755386</v>
      </c>
    </row>
    <row r="102" spans="2:12" ht="13" x14ac:dyDescent="0.3">
      <c r="B102" s="13">
        <f t="shared" si="9"/>
        <v>98</v>
      </c>
      <c r="C102" s="14">
        <f t="shared" si="10"/>
        <v>48823</v>
      </c>
      <c r="D102" s="6">
        <f t="shared" si="11"/>
        <v>327306.63056742697</v>
      </c>
      <c r="E102" s="6">
        <f>PMT((Inputs!$E$7/12),(Inputs!$E$8*12),-Inputs!$E$6)</f>
        <v>2118.3906208299832</v>
      </c>
      <c r="F102" s="6">
        <f>D102*(Inputs!$E$7/12)</f>
        <v>920.54989847088848</v>
      </c>
      <c r="G102" s="6">
        <f t="shared" si="7"/>
        <v>1197.8407223590948</v>
      </c>
      <c r="H102" s="6">
        <f t="shared" si="12"/>
        <v>102763.21015493217</v>
      </c>
      <c r="I102" s="6">
        <f t="shared" si="13"/>
        <v>104839.07068640612</v>
      </c>
      <c r="J102" s="6">
        <f t="shared" si="8"/>
        <v>326108.78984506789</v>
      </c>
      <c r="K102" s="6">
        <f>IF(L102&gt;Inputs!$E$12,Inputs!$E$10*Inputs!$E$5/12,0)</f>
        <v>0</v>
      </c>
      <c r="L102" s="15">
        <f>D102/Inputs!$E$5</f>
        <v>0.46758090081060993</v>
      </c>
    </row>
    <row r="103" spans="2:12" ht="13" x14ac:dyDescent="0.3">
      <c r="B103" s="13">
        <f t="shared" si="9"/>
        <v>99</v>
      </c>
      <c r="C103" s="14">
        <f t="shared" si="10"/>
        <v>48853</v>
      </c>
      <c r="D103" s="6">
        <f t="shared" si="11"/>
        <v>326108.78984506789</v>
      </c>
      <c r="E103" s="6">
        <f>PMT((Inputs!$E$7/12),(Inputs!$E$8*12),-Inputs!$E$6)</f>
        <v>2118.3906208299832</v>
      </c>
      <c r="F103" s="6">
        <f>D103*(Inputs!$E$7/12)</f>
        <v>917.18097143925354</v>
      </c>
      <c r="G103" s="6">
        <f t="shared" si="7"/>
        <v>1201.2096493907297</v>
      </c>
      <c r="H103" s="6">
        <f t="shared" si="12"/>
        <v>103964.4198043229</v>
      </c>
      <c r="I103" s="6">
        <f t="shared" si="13"/>
        <v>105756.25165784538</v>
      </c>
      <c r="J103" s="6">
        <f t="shared" si="8"/>
        <v>324907.58019567718</v>
      </c>
      <c r="K103" s="6">
        <f>IF(L103&gt;Inputs!$E$12,Inputs!$E$10*Inputs!$E$5/12,0)</f>
        <v>0</v>
      </c>
      <c r="L103" s="15">
        <f>D103/Inputs!$E$5</f>
        <v>0.46586969977866843</v>
      </c>
    </row>
    <row r="104" spans="2:12" ht="13" x14ac:dyDescent="0.3">
      <c r="B104" s="13">
        <f t="shared" si="9"/>
        <v>100</v>
      </c>
      <c r="C104" s="14">
        <f t="shared" si="10"/>
        <v>48884</v>
      </c>
      <c r="D104" s="6">
        <f t="shared" si="11"/>
        <v>324907.58019567718</v>
      </c>
      <c r="E104" s="6">
        <f>PMT((Inputs!$E$7/12),(Inputs!$E$8*12),-Inputs!$E$6)</f>
        <v>2118.3906208299832</v>
      </c>
      <c r="F104" s="6">
        <f>D104*(Inputs!$E$7/12)</f>
        <v>913.80256930034216</v>
      </c>
      <c r="G104" s="6">
        <f t="shared" si="7"/>
        <v>1204.588051529641</v>
      </c>
      <c r="H104" s="6">
        <f t="shared" si="12"/>
        <v>105169.00785585254</v>
      </c>
      <c r="I104" s="6">
        <f t="shared" si="13"/>
        <v>106670.05422714572</v>
      </c>
      <c r="J104" s="6">
        <f t="shared" si="8"/>
        <v>323702.99214414752</v>
      </c>
      <c r="K104" s="6">
        <f>IF(L104&gt;Inputs!$E$12,Inputs!$E$10*Inputs!$E$5/12,0)</f>
        <v>0</v>
      </c>
      <c r="L104" s="15">
        <f>D104/Inputs!$E$5</f>
        <v>0.46415368599382456</v>
      </c>
    </row>
    <row r="105" spans="2:12" ht="13" x14ac:dyDescent="0.3">
      <c r="B105" s="13">
        <f t="shared" si="9"/>
        <v>101</v>
      </c>
      <c r="C105" s="14">
        <f t="shared" si="10"/>
        <v>48914</v>
      </c>
      <c r="D105" s="6">
        <f t="shared" si="11"/>
        <v>323702.99214414752</v>
      </c>
      <c r="E105" s="6">
        <f>PMT((Inputs!$E$7/12),(Inputs!$E$8*12),-Inputs!$E$6)</f>
        <v>2118.3906208299832</v>
      </c>
      <c r="F105" s="6">
        <f>D105*(Inputs!$E$7/12)</f>
        <v>910.41466540541501</v>
      </c>
      <c r="G105" s="6">
        <f t="shared" si="7"/>
        <v>1207.9759554245682</v>
      </c>
      <c r="H105" s="6">
        <f t="shared" si="12"/>
        <v>106376.98381127711</v>
      </c>
      <c r="I105" s="6">
        <f t="shared" si="13"/>
        <v>107580.46889255114</v>
      </c>
      <c r="J105" s="6">
        <f t="shared" si="8"/>
        <v>322495.01618872298</v>
      </c>
      <c r="K105" s="6">
        <f>IF(L105&gt;Inputs!$E$12,Inputs!$E$10*Inputs!$E$5/12,0)</f>
        <v>0</v>
      </c>
      <c r="L105" s="15">
        <f>D105/Inputs!$E$5</f>
        <v>0.46243284592021072</v>
      </c>
    </row>
    <row r="106" spans="2:12" ht="13" x14ac:dyDescent="0.3">
      <c r="B106" s="13">
        <f t="shared" si="9"/>
        <v>102</v>
      </c>
      <c r="C106" s="14">
        <f t="shared" si="10"/>
        <v>48945</v>
      </c>
      <c r="D106" s="6">
        <f t="shared" si="11"/>
        <v>322495.01618872298</v>
      </c>
      <c r="E106" s="6">
        <f>PMT((Inputs!$E$7/12),(Inputs!$E$8*12),-Inputs!$E$6)</f>
        <v>2118.3906208299832</v>
      </c>
      <c r="F106" s="6">
        <f>D106*(Inputs!$E$7/12)</f>
        <v>907.01723303078347</v>
      </c>
      <c r="G106" s="6">
        <f t="shared" si="7"/>
        <v>1211.3733877991997</v>
      </c>
      <c r="H106" s="6">
        <f t="shared" si="12"/>
        <v>107588.35719907632</v>
      </c>
      <c r="I106" s="6">
        <f t="shared" si="13"/>
        <v>108487.48612558193</v>
      </c>
      <c r="J106" s="6">
        <f t="shared" si="8"/>
        <v>321283.64280092379</v>
      </c>
      <c r="K106" s="6">
        <f>IF(L106&gt;Inputs!$E$12,Inputs!$E$10*Inputs!$E$5/12,0)</f>
        <v>0</v>
      </c>
      <c r="L106" s="15">
        <f>D106/Inputs!$E$5</f>
        <v>0.46070716598388994</v>
      </c>
    </row>
    <row r="107" spans="2:12" ht="13" x14ac:dyDescent="0.3">
      <c r="B107" s="13">
        <f t="shared" si="9"/>
        <v>103</v>
      </c>
      <c r="C107" s="14">
        <f t="shared" si="10"/>
        <v>48976</v>
      </c>
      <c r="D107" s="6">
        <f t="shared" si="11"/>
        <v>321283.64280092379</v>
      </c>
      <c r="E107" s="6">
        <f>PMT((Inputs!$E$7/12),(Inputs!$E$8*12),-Inputs!$E$6)</f>
        <v>2118.3906208299832</v>
      </c>
      <c r="F107" s="6">
        <f>D107*(Inputs!$E$7/12)</f>
        <v>903.61024537759829</v>
      </c>
      <c r="G107" s="6">
        <f t="shared" si="7"/>
        <v>1214.7803754523848</v>
      </c>
      <c r="H107" s="6">
        <f t="shared" si="12"/>
        <v>108803.13757452869</v>
      </c>
      <c r="I107" s="6">
        <f t="shared" si="13"/>
        <v>109391.09637095952</v>
      </c>
      <c r="J107" s="6">
        <f t="shared" si="8"/>
        <v>320068.86242547142</v>
      </c>
      <c r="K107" s="6">
        <f>IF(L107&gt;Inputs!$E$12,Inputs!$E$10*Inputs!$E$5/12,0)</f>
        <v>0</v>
      </c>
      <c r="L107" s="15">
        <f>D107/Inputs!$E$5</f>
        <v>0.45897663257274829</v>
      </c>
    </row>
    <row r="108" spans="2:12" ht="13" x14ac:dyDescent="0.3">
      <c r="B108" s="13">
        <f t="shared" si="9"/>
        <v>104</v>
      </c>
      <c r="C108" s="14">
        <f t="shared" si="10"/>
        <v>49004</v>
      </c>
      <c r="D108" s="6">
        <f t="shared" si="11"/>
        <v>320068.86242547142</v>
      </c>
      <c r="E108" s="6">
        <f>PMT((Inputs!$E$7/12),(Inputs!$E$8*12),-Inputs!$E$6)</f>
        <v>2118.3906208299832</v>
      </c>
      <c r="F108" s="6">
        <f>D108*(Inputs!$E$7/12)</f>
        <v>900.19367557163844</v>
      </c>
      <c r="G108" s="6">
        <f t="shared" si="7"/>
        <v>1218.1969452583448</v>
      </c>
      <c r="H108" s="6">
        <f t="shared" si="12"/>
        <v>110021.33451978704</v>
      </c>
      <c r="I108" s="6">
        <f t="shared" si="13"/>
        <v>110291.29004653117</v>
      </c>
      <c r="J108" s="6">
        <f t="shared" si="8"/>
        <v>318850.66548021307</v>
      </c>
      <c r="K108" s="6">
        <f>IF(L108&gt;Inputs!$E$12,Inputs!$E$10*Inputs!$E$5/12,0)</f>
        <v>0</v>
      </c>
      <c r="L108" s="15">
        <f>D108/Inputs!$E$5</f>
        <v>0.45724123203638772</v>
      </c>
    </row>
    <row r="109" spans="2:12" ht="13" x14ac:dyDescent="0.3">
      <c r="B109" s="13">
        <f t="shared" si="9"/>
        <v>105</v>
      </c>
      <c r="C109" s="14">
        <f t="shared" si="10"/>
        <v>49035</v>
      </c>
      <c r="D109" s="6">
        <f t="shared" si="11"/>
        <v>318850.66548021307</v>
      </c>
      <c r="E109" s="6">
        <f>PMT((Inputs!$E$7/12),(Inputs!$E$8*12),-Inputs!$E$6)</f>
        <v>2118.3906208299832</v>
      </c>
      <c r="F109" s="6">
        <f>D109*(Inputs!$E$7/12)</f>
        <v>896.76749666309934</v>
      </c>
      <c r="G109" s="6">
        <f t="shared" si="7"/>
        <v>1221.6231241668838</v>
      </c>
      <c r="H109" s="6">
        <f t="shared" si="12"/>
        <v>111242.95764395392</v>
      </c>
      <c r="I109" s="6">
        <f t="shared" si="13"/>
        <v>111188.05754319427</v>
      </c>
      <c r="J109" s="6">
        <f t="shared" si="8"/>
        <v>317629.04235604621</v>
      </c>
      <c r="K109" s="6">
        <f>IF(L109&gt;Inputs!$E$12,Inputs!$E$10*Inputs!$E$5/12,0)</f>
        <v>0</v>
      </c>
      <c r="L109" s="15">
        <f>D109/Inputs!$E$5</f>
        <v>0.45550095068601865</v>
      </c>
    </row>
    <row r="110" spans="2:12" ht="13" x14ac:dyDescent="0.3">
      <c r="B110" s="13">
        <f t="shared" si="9"/>
        <v>106</v>
      </c>
      <c r="C110" s="14">
        <f t="shared" si="10"/>
        <v>49065</v>
      </c>
      <c r="D110" s="6">
        <f t="shared" si="11"/>
        <v>317629.04235604621</v>
      </c>
      <c r="E110" s="6">
        <f>PMT((Inputs!$E$7/12),(Inputs!$E$8*12),-Inputs!$E$6)</f>
        <v>2118.3906208299832</v>
      </c>
      <c r="F110" s="6">
        <f>D110*(Inputs!$E$7/12)</f>
        <v>893.33168162638003</v>
      </c>
      <c r="G110" s="6">
        <f t="shared" si="7"/>
        <v>1225.0589392036031</v>
      </c>
      <c r="H110" s="6">
        <f t="shared" si="12"/>
        <v>112468.01658315753</v>
      </c>
      <c r="I110" s="6">
        <f t="shared" si="13"/>
        <v>112081.38922482065</v>
      </c>
      <c r="J110" s="6">
        <f t="shared" si="8"/>
        <v>316403.98341684259</v>
      </c>
      <c r="K110" s="6">
        <f>IF(L110&gt;Inputs!$E$12,Inputs!$E$10*Inputs!$E$5/12,0)</f>
        <v>0</v>
      </c>
      <c r="L110" s="15">
        <f>D110/Inputs!$E$5</f>
        <v>0.45375577479435175</v>
      </c>
    </row>
    <row r="111" spans="2:12" ht="13" x14ac:dyDescent="0.3">
      <c r="B111" s="13">
        <f t="shared" si="9"/>
        <v>107</v>
      </c>
      <c r="C111" s="14">
        <f t="shared" si="10"/>
        <v>49096</v>
      </c>
      <c r="D111" s="6">
        <f t="shared" si="11"/>
        <v>316403.98341684259</v>
      </c>
      <c r="E111" s="6">
        <f>PMT((Inputs!$E$7/12),(Inputs!$E$8*12),-Inputs!$E$6)</f>
        <v>2118.3906208299832</v>
      </c>
      <c r="F111" s="6">
        <f>D111*(Inputs!$E$7/12)</f>
        <v>889.88620335986991</v>
      </c>
      <c r="G111" s="6">
        <f t="shared" si="7"/>
        <v>1228.5044174701134</v>
      </c>
      <c r="H111" s="6">
        <f t="shared" si="12"/>
        <v>113696.52100062765</v>
      </c>
      <c r="I111" s="6">
        <f t="shared" si="13"/>
        <v>112971.27542818052</v>
      </c>
      <c r="J111" s="6">
        <f t="shared" si="8"/>
        <v>315175.47899937246</v>
      </c>
      <c r="K111" s="6">
        <f>IF(L111&gt;Inputs!$E$12,Inputs!$E$10*Inputs!$E$5/12,0)</f>
        <v>0</v>
      </c>
      <c r="L111" s="15">
        <f>D111/Inputs!$E$5</f>
        <v>0.4520056905954894</v>
      </c>
    </row>
    <row r="112" spans="2:12" ht="13" x14ac:dyDescent="0.3">
      <c r="B112" s="13">
        <f t="shared" si="9"/>
        <v>108</v>
      </c>
      <c r="C112" s="14">
        <f t="shared" si="10"/>
        <v>49126</v>
      </c>
      <c r="D112" s="6">
        <f t="shared" si="11"/>
        <v>315175.47899937246</v>
      </c>
      <c r="E112" s="6">
        <f>PMT((Inputs!$E$7/12),(Inputs!$E$8*12),-Inputs!$E$6)</f>
        <v>2118.3906208299832</v>
      </c>
      <c r="F112" s="6">
        <f>D112*(Inputs!$E$7/12)</f>
        <v>886.43103468573509</v>
      </c>
      <c r="G112" s="6">
        <f t="shared" si="7"/>
        <v>1231.9595861442481</v>
      </c>
      <c r="H112" s="6">
        <f t="shared" si="12"/>
        <v>114928.4805867719</v>
      </c>
      <c r="I112" s="6">
        <f t="shared" si="13"/>
        <v>113857.70646286626</v>
      </c>
      <c r="J112" s="6">
        <f t="shared" si="8"/>
        <v>313943.5194132282</v>
      </c>
      <c r="K112" s="6">
        <f>IF(L112&gt;Inputs!$E$12,Inputs!$E$10*Inputs!$E$5/12,0)</f>
        <v>0</v>
      </c>
      <c r="L112" s="15">
        <f>D112/Inputs!$E$5</f>
        <v>0.45025068428481779</v>
      </c>
    </row>
    <row r="113" spans="2:12" ht="13" x14ac:dyDescent="0.3">
      <c r="B113" s="13">
        <f t="shared" si="9"/>
        <v>109</v>
      </c>
      <c r="C113" s="14">
        <f t="shared" si="10"/>
        <v>49157</v>
      </c>
      <c r="D113" s="6">
        <f t="shared" si="11"/>
        <v>313943.5194132282</v>
      </c>
      <c r="E113" s="6">
        <f>PMT((Inputs!$E$7/12),(Inputs!$E$8*12),-Inputs!$E$6)</f>
        <v>2118.3906208299832</v>
      </c>
      <c r="F113" s="6">
        <f>D113*(Inputs!$E$7/12)</f>
        <v>882.96614834970444</v>
      </c>
      <c r="G113" s="6">
        <f t="shared" si="7"/>
        <v>1235.4244724802788</v>
      </c>
      <c r="H113" s="6">
        <f t="shared" si="12"/>
        <v>116163.90505925218</v>
      </c>
      <c r="I113" s="6">
        <f t="shared" si="13"/>
        <v>114740.67261121597</v>
      </c>
      <c r="J113" s="6">
        <f t="shared" si="8"/>
        <v>312708.09494074795</v>
      </c>
      <c r="K113" s="6">
        <f>IF(L113&gt;Inputs!$E$12,Inputs!$E$10*Inputs!$E$5/12,0)</f>
        <v>0</v>
      </c>
      <c r="L113" s="15">
        <f>D113/Inputs!$E$5</f>
        <v>0.44849074201889744</v>
      </c>
    </row>
    <row r="114" spans="2:12" ht="13" x14ac:dyDescent="0.3">
      <c r="B114" s="13">
        <f t="shared" si="9"/>
        <v>110</v>
      </c>
      <c r="C114" s="14">
        <f t="shared" si="10"/>
        <v>49188</v>
      </c>
      <c r="D114" s="6">
        <f t="shared" si="11"/>
        <v>312708.09494074795</v>
      </c>
      <c r="E114" s="6">
        <f>PMT((Inputs!$E$7/12),(Inputs!$E$8*12),-Inputs!$E$6)</f>
        <v>2118.3906208299832</v>
      </c>
      <c r="F114" s="6">
        <f>D114*(Inputs!$E$7/12)</f>
        <v>879.49151702085373</v>
      </c>
      <c r="G114" s="6">
        <f t="shared" si="7"/>
        <v>1238.8991038091294</v>
      </c>
      <c r="H114" s="6">
        <f t="shared" si="12"/>
        <v>117402.80416306132</v>
      </c>
      <c r="I114" s="6">
        <f t="shared" si="13"/>
        <v>115620.16412823682</v>
      </c>
      <c r="J114" s="6">
        <f t="shared" si="8"/>
        <v>311469.1958369388</v>
      </c>
      <c r="K114" s="6">
        <f>IF(L114&gt;Inputs!$E$12,Inputs!$E$10*Inputs!$E$5/12,0)</f>
        <v>0</v>
      </c>
      <c r="L114" s="15">
        <f>D114/Inputs!$E$5</f>
        <v>0.44672584991535419</v>
      </c>
    </row>
    <row r="115" spans="2:12" ht="13" x14ac:dyDescent="0.3">
      <c r="B115" s="13">
        <f t="shared" si="9"/>
        <v>111</v>
      </c>
      <c r="C115" s="14">
        <f t="shared" si="10"/>
        <v>49218</v>
      </c>
      <c r="D115" s="6">
        <f t="shared" si="11"/>
        <v>311469.1958369388</v>
      </c>
      <c r="E115" s="6">
        <f>PMT((Inputs!$E$7/12),(Inputs!$E$8*12),-Inputs!$E$6)</f>
        <v>2118.3906208299832</v>
      </c>
      <c r="F115" s="6">
        <f>D115*(Inputs!$E$7/12)</f>
        <v>876.00711329139051</v>
      </c>
      <c r="G115" s="6">
        <f t="shared" si="7"/>
        <v>1242.3835075385928</v>
      </c>
      <c r="H115" s="6">
        <f t="shared" si="12"/>
        <v>118645.1876705999</v>
      </c>
      <c r="I115" s="6">
        <f t="shared" si="13"/>
        <v>116496.17124152821</v>
      </c>
      <c r="J115" s="6">
        <f t="shared" si="8"/>
        <v>310226.81232940021</v>
      </c>
      <c r="K115" s="6">
        <f>IF(L115&gt;Inputs!$E$12,Inputs!$E$10*Inputs!$E$5/12,0)</f>
        <v>0</v>
      </c>
      <c r="L115" s="15">
        <f>D115/Inputs!$E$5</f>
        <v>0.4449559940527697</v>
      </c>
    </row>
    <row r="116" spans="2:12" ht="13" x14ac:dyDescent="0.3">
      <c r="B116" s="13">
        <f t="shared" si="9"/>
        <v>112</v>
      </c>
      <c r="C116" s="14">
        <f t="shared" si="10"/>
        <v>49249</v>
      </c>
      <c r="D116" s="6">
        <f t="shared" si="11"/>
        <v>310226.81232940021</v>
      </c>
      <c r="E116" s="6">
        <f>PMT((Inputs!$E$7/12),(Inputs!$E$8*12),-Inputs!$E$6)</f>
        <v>2118.3906208299832</v>
      </c>
      <c r="F116" s="6">
        <f>D116*(Inputs!$E$7/12)</f>
        <v>872.5129096764382</v>
      </c>
      <c r="G116" s="6">
        <f t="shared" si="7"/>
        <v>1245.8777111535451</v>
      </c>
      <c r="H116" s="6">
        <f t="shared" si="12"/>
        <v>119891.06538175345</v>
      </c>
      <c r="I116" s="6">
        <f t="shared" si="13"/>
        <v>117368.68415120465</v>
      </c>
      <c r="J116" s="6">
        <f t="shared" si="8"/>
        <v>308980.93461824668</v>
      </c>
      <c r="K116" s="6">
        <f>IF(L116&gt;Inputs!$E$12,Inputs!$E$10*Inputs!$E$5/12,0)</f>
        <v>0</v>
      </c>
      <c r="L116" s="15">
        <f>D116/Inputs!$E$5</f>
        <v>0.44318116047057171</v>
      </c>
    </row>
    <row r="117" spans="2:12" ht="13" x14ac:dyDescent="0.3">
      <c r="B117" s="13">
        <f t="shared" si="9"/>
        <v>113</v>
      </c>
      <c r="C117" s="14">
        <f t="shared" si="10"/>
        <v>49279</v>
      </c>
      <c r="D117" s="6">
        <f t="shared" si="11"/>
        <v>308980.93461824668</v>
      </c>
      <c r="E117" s="6">
        <f>PMT((Inputs!$E$7/12),(Inputs!$E$8*12),-Inputs!$E$6)</f>
        <v>2118.3906208299832</v>
      </c>
      <c r="F117" s="6">
        <f>D117*(Inputs!$E$7/12)</f>
        <v>869.00887861381887</v>
      </c>
      <c r="G117" s="6">
        <f t="shared" si="7"/>
        <v>1249.3817422161642</v>
      </c>
      <c r="H117" s="6">
        <f t="shared" si="12"/>
        <v>121140.44712396961</v>
      </c>
      <c r="I117" s="6">
        <f t="shared" si="13"/>
        <v>118237.69302981847</v>
      </c>
      <c r="J117" s="6">
        <f t="shared" si="8"/>
        <v>307731.5528760305</v>
      </c>
      <c r="K117" s="6">
        <f>IF(L117&gt;Inputs!$E$12,Inputs!$E$10*Inputs!$E$5/12,0)</f>
        <v>0</v>
      </c>
      <c r="L117" s="15">
        <f>D117/Inputs!$E$5</f>
        <v>0.44140133516892383</v>
      </c>
    </row>
    <row r="118" spans="2:12" ht="13" x14ac:dyDescent="0.3">
      <c r="B118" s="13">
        <f t="shared" si="9"/>
        <v>114</v>
      </c>
      <c r="C118" s="14">
        <f t="shared" si="10"/>
        <v>49310</v>
      </c>
      <c r="D118" s="6">
        <f t="shared" si="11"/>
        <v>307731.5528760305</v>
      </c>
      <c r="E118" s="6">
        <f>PMT((Inputs!$E$7/12),(Inputs!$E$8*12),-Inputs!$E$6)</f>
        <v>2118.3906208299832</v>
      </c>
      <c r="F118" s="6">
        <f>D118*(Inputs!$E$7/12)</f>
        <v>865.49499246383584</v>
      </c>
      <c r="G118" s="6">
        <f t="shared" si="7"/>
        <v>1252.8956283661473</v>
      </c>
      <c r="H118" s="6">
        <f t="shared" si="12"/>
        <v>122393.34275233577</v>
      </c>
      <c r="I118" s="6">
        <f t="shared" si="13"/>
        <v>119103.18802228231</v>
      </c>
      <c r="J118" s="6">
        <f t="shared" si="8"/>
        <v>306478.65724766435</v>
      </c>
      <c r="K118" s="6">
        <f>IF(L118&gt;Inputs!$E$12,Inputs!$E$10*Inputs!$E$5/12,0)</f>
        <v>0</v>
      </c>
      <c r="L118" s="15">
        <f>D118/Inputs!$E$5</f>
        <v>0.43961650410861502</v>
      </c>
    </row>
    <row r="119" spans="2:12" ht="13" x14ac:dyDescent="0.3">
      <c r="B119" s="13">
        <f t="shared" si="9"/>
        <v>115</v>
      </c>
      <c r="C119" s="14">
        <f t="shared" si="10"/>
        <v>49341</v>
      </c>
      <c r="D119" s="6">
        <f t="shared" si="11"/>
        <v>306478.65724766435</v>
      </c>
      <c r="E119" s="6">
        <f>PMT((Inputs!$E$7/12),(Inputs!$E$8*12),-Inputs!$E$6)</f>
        <v>2118.3906208299832</v>
      </c>
      <c r="F119" s="6">
        <f>D119*(Inputs!$E$7/12)</f>
        <v>861.97122350905613</v>
      </c>
      <c r="G119" s="6">
        <f t="shared" si="7"/>
        <v>1256.4193973209271</v>
      </c>
      <c r="H119" s="6">
        <f t="shared" si="12"/>
        <v>123649.7621496567</v>
      </c>
      <c r="I119" s="6">
        <f t="shared" si="13"/>
        <v>119965.15924579136</v>
      </c>
      <c r="J119" s="6">
        <f t="shared" si="8"/>
        <v>305222.2378503434</v>
      </c>
      <c r="K119" s="6">
        <f>IF(L119&gt;Inputs!$E$12,Inputs!$E$10*Inputs!$E$5/12,0)</f>
        <v>0</v>
      </c>
      <c r="L119" s="15">
        <f>D119/Inputs!$E$5</f>
        <v>0.43782665321094905</v>
      </c>
    </row>
    <row r="120" spans="2:12" ht="13" x14ac:dyDescent="0.3">
      <c r="B120" s="13">
        <f t="shared" si="9"/>
        <v>116</v>
      </c>
      <c r="C120" s="14">
        <f t="shared" si="10"/>
        <v>49369</v>
      </c>
      <c r="D120" s="6">
        <f t="shared" si="11"/>
        <v>305222.2378503434</v>
      </c>
      <c r="E120" s="6">
        <f>PMT((Inputs!$E$7/12),(Inputs!$E$8*12),-Inputs!$E$6)</f>
        <v>2118.3906208299832</v>
      </c>
      <c r="F120" s="6">
        <f>D120*(Inputs!$E$7/12)</f>
        <v>858.43754395409087</v>
      </c>
      <c r="G120" s="6">
        <f t="shared" si="7"/>
        <v>1259.9530768758923</v>
      </c>
      <c r="H120" s="6">
        <f t="shared" si="12"/>
        <v>124909.7152265326</v>
      </c>
      <c r="I120" s="6">
        <f t="shared" si="13"/>
        <v>120823.59678974545</v>
      </c>
      <c r="J120" s="6">
        <f t="shared" si="8"/>
        <v>303962.28477346752</v>
      </c>
      <c r="K120" s="6">
        <f>IF(L120&gt;Inputs!$E$12,Inputs!$E$10*Inputs!$E$5/12,0)</f>
        <v>0</v>
      </c>
      <c r="L120" s="15">
        <f>D120/Inputs!$E$5</f>
        <v>0.43603176835763341</v>
      </c>
    </row>
    <row r="121" spans="2:12" ht="13" x14ac:dyDescent="0.3">
      <c r="B121" s="13">
        <f t="shared" si="9"/>
        <v>117</v>
      </c>
      <c r="C121" s="14">
        <f t="shared" si="10"/>
        <v>49400</v>
      </c>
      <c r="D121" s="6">
        <f t="shared" si="11"/>
        <v>303962.28477346752</v>
      </c>
      <c r="E121" s="6">
        <f>PMT((Inputs!$E$7/12),(Inputs!$E$8*12),-Inputs!$E$6)</f>
        <v>2118.3906208299832</v>
      </c>
      <c r="F121" s="6">
        <f>D121*(Inputs!$E$7/12)</f>
        <v>854.89392592537752</v>
      </c>
      <c r="G121" s="6">
        <f t="shared" si="7"/>
        <v>1263.4966949046056</v>
      </c>
      <c r="H121" s="6">
        <f t="shared" si="12"/>
        <v>126173.21192143721</v>
      </c>
      <c r="I121" s="6">
        <f t="shared" si="13"/>
        <v>121678.49071567084</v>
      </c>
      <c r="J121" s="6">
        <f t="shared" si="8"/>
        <v>302698.78807856294</v>
      </c>
      <c r="K121" s="6">
        <f>IF(L121&gt;Inputs!$E$12,Inputs!$E$10*Inputs!$E$5/12,0)</f>
        <v>0</v>
      </c>
      <c r="L121" s="15">
        <f>D121/Inputs!$E$5</f>
        <v>0.4342318353906679</v>
      </c>
    </row>
    <row r="122" spans="2:12" ht="13" x14ac:dyDescent="0.3">
      <c r="B122" s="13">
        <f t="shared" si="9"/>
        <v>118</v>
      </c>
      <c r="C122" s="14">
        <f t="shared" si="10"/>
        <v>49430</v>
      </c>
      <c r="D122" s="6">
        <f t="shared" si="11"/>
        <v>302698.78807856294</v>
      </c>
      <c r="E122" s="6">
        <f>PMT((Inputs!$E$7/12),(Inputs!$E$8*12),-Inputs!$E$6)</f>
        <v>2118.3906208299832</v>
      </c>
      <c r="F122" s="6">
        <f>D122*(Inputs!$E$7/12)</f>
        <v>851.34034147095838</v>
      </c>
      <c r="G122" s="6">
        <f t="shared" si="7"/>
        <v>1267.0502793590249</v>
      </c>
      <c r="H122" s="6">
        <f t="shared" si="12"/>
        <v>127440.26220079623</v>
      </c>
      <c r="I122" s="6">
        <f t="shared" si="13"/>
        <v>122529.8310571418</v>
      </c>
      <c r="J122" s="6">
        <f t="shared" si="8"/>
        <v>301431.7377992039</v>
      </c>
      <c r="K122" s="6">
        <f>IF(L122&gt;Inputs!$E$12,Inputs!$E$10*Inputs!$E$5/12,0)</f>
        <v>0</v>
      </c>
      <c r="L122" s="15">
        <f>D122/Inputs!$E$5</f>
        <v>0.43242684011223276</v>
      </c>
    </row>
    <row r="123" spans="2:12" ht="13" x14ac:dyDescent="0.3">
      <c r="B123" s="13">
        <f t="shared" si="9"/>
        <v>119</v>
      </c>
      <c r="C123" s="14">
        <f t="shared" si="10"/>
        <v>49461</v>
      </c>
      <c r="D123" s="6">
        <f t="shared" si="11"/>
        <v>301431.7377992039</v>
      </c>
      <c r="E123" s="6">
        <f>PMT((Inputs!$E$7/12),(Inputs!$E$8*12),-Inputs!$E$6)</f>
        <v>2118.3906208299832</v>
      </c>
      <c r="F123" s="6">
        <f>D123*(Inputs!$E$7/12)</f>
        <v>847.77676256026109</v>
      </c>
      <c r="G123" s="6">
        <f t="shared" si="7"/>
        <v>1270.6138582697222</v>
      </c>
      <c r="H123" s="6">
        <f t="shared" si="12"/>
        <v>128710.87605906595</v>
      </c>
      <c r="I123" s="6">
        <f t="shared" si="13"/>
        <v>123377.60781970205</v>
      </c>
      <c r="J123" s="6">
        <f t="shared" si="8"/>
        <v>300161.12394093419</v>
      </c>
      <c r="K123" s="6">
        <f>IF(L123&gt;Inputs!$E$12,Inputs!$E$10*Inputs!$E$5/12,0)</f>
        <v>0</v>
      </c>
      <c r="L123" s="15">
        <f>D123/Inputs!$E$5</f>
        <v>0.43061676828457701</v>
      </c>
    </row>
    <row r="124" spans="2:12" ht="13" x14ac:dyDescent="0.3">
      <c r="B124" s="13">
        <f t="shared" si="9"/>
        <v>120</v>
      </c>
      <c r="C124" s="14">
        <f t="shared" si="10"/>
        <v>49491</v>
      </c>
      <c r="D124" s="6">
        <f t="shared" si="11"/>
        <v>300161.12394093419</v>
      </c>
      <c r="E124" s="6">
        <f>PMT((Inputs!$E$7/12),(Inputs!$E$8*12),-Inputs!$E$6)</f>
        <v>2118.3906208299832</v>
      </c>
      <c r="F124" s="6">
        <f>D124*(Inputs!$E$7/12)</f>
        <v>844.20316108387749</v>
      </c>
      <c r="G124" s="6">
        <f t="shared" si="7"/>
        <v>1274.1874597461056</v>
      </c>
      <c r="H124" s="6">
        <f t="shared" si="12"/>
        <v>129985.06351881205</v>
      </c>
      <c r="I124" s="6">
        <f t="shared" si="13"/>
        <v>124221.81098078593</v>
      </c>
      <c r="J124" s="6">
        <f t="shared" si="8"/>
        <v>298886.93648118811</v>
      </c>
      <c r="K124" s="6">
        <f>IF(L124&gt;Inputs!$E$12,Inputs!$E$10*Inputs!$E$5/12,0)</f>
        <v>0</v>
      </c>
      <c r="L124" s="15">
        <f>D124/Inputs!$E$5</f>
        <v>0.42880160562990599</v>
      </c>
    </row>
    <row r="125" spans="2:12" ht="13" x14ac:dyDescent="0.3">
      <c r="B125" s="13">
        <f t="shared" si="9"/>
        <v>121</v>
      </c>
      <c r="C125" s="14">
        <f t="shared" si="10"/>
        <v>49522</v>
      </c>
      <c r="D125" s="6">
        <f t="shared" si="11"/>
        <v>298886.93648118811</v>
      </c>
      <c r="E125" s="6">
        <f>PMT((Inputs!$E$7/12),(Inputs!$E$8*12),-Inputs!$E$6)</f>
        <v>2118.3906208299832</v>
      </c>
      <c r="F125" s="6">
        <f>D125*(Inputs!$E$7/12)</f>
        <v>840.6195088533417</v>
      </c>
      <c r="G125" s="6">
        <f t="shared" si="7"/>
        <v>1277.7711119766414</v>
      </c>
      <c r="H125" s="6">
        <f t="shared" si="12"/>
        <v>131262.83463078868</v>
      </c>
      <c r="I125" s="6">
        <f t="shared" si="13"/>
        <v>125062.43048963927</v>
      </c>
      <c r="J125" s="6">
        <f t="shared" si="8"/>
        <v>297609.16536921146</v>
      </c>
      <c r="K125" s="6">
        <f>IF(L125&gt;Inputs!$E$12,Inputs!$E$10*Inputs!$E$5/12,0)</f>
        <v>0</v>
      </c>
      <c r="L125" s="15">
        <f>D125/Inputs!$E$5</f>
        <v>0.4269813378302687</v>
      </c>
    </row>
    <row r="126" spans="2:12" ht="13" x14ac:dyDescent="0.3">
      <c r="B126" s="13">
        <f t="shared" si="9"/>
        <v>122</v>
      </c>
      <c r="C126" s="14">
        <f t="shared" si="10"/>
        <v>49553</v>
      </c>
      <c r="D126" s="6">
        <f t="shared" si="11"/>
        <v>297609.16536921146</v>
      </c>
      <c r="E126" s="6">
        <f>PMT((Inputs!$E$7/12),(Inputs!$E$8*12),-Inputs!$E$6)</f>
        <v>2118.3906208299832</v>
      </c>
      <c r="F126" s="6">
        <f>D126*(Inputs!$E$7/12)</f>
        <v>837.0257776009073</v>
      </c>
      <c r="G126" s="6">
        <f t="shared" si="7"/>
        <v>1281.3648432290759</v>
      </c>
      <c r="H126" s="6">
        <f t="shared" si="12"/>
        <v>132544.19947401775</v>
      </c>
      <c r="I126" s="6">
        <f t="shared" si="13"/>
        <v>125899.45626724018</v>
      </c>
      <c r="J126" s="6">
        <f t="shared" si="8"/>
        <v>296327.8005259824</v>
      </c>
      <c r="K126" s="6">
        <f>IF(L126&gt;Inputs!$E$12,Inputs!$E$10*Inputs!$E$5/12,0)</f>
        <v>0</v>
      </c>
      <c r="L126" s="15">
        <f>D126/Inputs!$E$5</f>
        <v>0.42515595052744493</v>
      </c>
    </row>
    <row r="127" spans="2:12" ht="13" x14ac:dyDescent="0.3">
      <c r="B127" s="13">
        <f t="shared" si="9"/>
        <v>123</v>
      </c>
      <c r="C127" s="14">
        <f t="shared" si="10"/>
        <v>49583</v>
      </c>
      <c r="D127" s="6">
        <f t="shared" si="11"/>
        <v>296327.8005259824</v>
      </c>
      <c r="E127" s="6">
        <f>PMT((Inputs!$E$7/12),(Inputs!$E$8*12),-Inputs!$E$6)</f>
        <v>2118.3906208299832</v>
      </c>
      <c r="F127" s="6">
        <f>D127*(Inputs!$E$7/12)</f>
        <v>833.42193897932555</v>
      </c>
      <c r="G127" s="6">
        <f t="shared" si="7"/>
        <v>1284.9686818506575</v>
      </c>
      <c r="H127" s="6">
        <f t="shared" si="12"/>
        <v>133829.16815586839</v>
      </c>
      <c r="I127" s="6">
        <f t="shared" si="13"/>
        <v>126732.87820621951</v>
      </c>
      <c r="J127" s="6">
        <f t="shared" si="8"/>
        <v>295042.83184413175</v>
      </c>
      <c r="K127" s="6">
        <f>IF(L127&gt;Inputs!$E$12,Inputs!$E$10*Inputs!$E$5/12,0)</f>
        <v>0</v>
      </c>
      <c r="L127" s="15">
        <f>D127/Inputs!$E$5</f>
        <v>0.42332542932283201</v>
      </c>
    </row>
    <row r="128" spans="2:12" ht="13" x14ac:dyDescent="0.3">
      <c r="B128" s="13">
        <f t="shared" si="9"/>
        <v>124</v>
      </c>
      <c r="C128" s="14">
        <f t="shared" si="10"/>
        <v>49614</v>
      </c>
      <c r="D128" s="6">
        <f t="shared" si="11"/>
        <v>295042.83184413175</v>
      </c>
      <c r="E128" s="6">
        <f>PMT((Inputs!$E$7/12),(Inputs!$E$8*12),-Inputs!$E$6)</f>
        <v>2118.3906208299832</v>
      </c>
      <c r="F128" s="6">
        <f>D128*(Inputs!$E$7/12)</f>
        <v>829.80796456162068</v>
      </c>
      <c r="G128" s="6">
        <f t="shared" si="7"/>
        <v>1288.5826562683624</v>
      </c>
      <c r="H128" s="6">
        <f t="shared" si="12"/>
        <v>135117.75081213674</v>
      </c>
      <c r="I128" s="6">
        <f t="shared" si="13"/>
        <v>127562.68617078113</v>
      </c>
      <c r="J128" s="6">
        <f t="shared" si="8"/>
        <v>293754.24918786337</v>
      </c>
      <c r="K128" s="6">
        <f>IF(L128&gt;Inputs!$E$12,Inputs!$E$10*Inputs!$E$5/12,0)</f>
        <v>0</v>
      </c>
      <c r="L128" s="15">
        <f>D128/Inputs!$E$5</f>
        <v>0.42148975977733105</v>
      </c>
    </row>
    <row r="129" spans="2:12" ht="13" x14ac:dyDescent="0.3">
      <c r="B129" s="13">
        <f t="shared" si="9"/>
        <v>125</v>
      </c>
      <c r="C129" s="14">
        <f t="shared" si="10"/>
        <v>49644</v>
      </c>
      <c r="D129" s="6">
        <f t="shared" si="11"/>
        <v>293754.24918786337</v>
      </c>
      <c r="E129" s="6">
        <f>PMT((Inputs!$E$7/12),(Inputs!$E$8*12),-Inputs!$E$6)</f>
        <v>2118.3906208299832</v>
      </c>
      <c r="F129" s="6">
        <f>D129*(Inputs!$E$7/12)</f>
        <v>826.18382584086578</v>
      </c>
      <c r="G129" s="6">
        <f t="shared" si="7"/>
        <v>1292.2067949891175</v>
      </c>
      <c r="H129" s="6">
        <f t="shared" si="12"/>
        <v>136409.95760712586</v>
      </c>
      <c r="I129" s="6">
        <f t="shared" si="13"/>
        <v>128388.869996622</v>
      </c>
      <c r="J129" s="6">
        <f t="shared" si="8"/>
        <v>292462.04239287425</v>
      </c>
      <c r="K129" s="6">
        <f>IF(L129&gt;Inputs!$E$12,Inputs!$E$10*Inputs!$E$5/12,0)</f>
        <v>0</v>
      </c>
      <c r="L129" s="15">
        <f>D129/Inputs!$E$5</f>
        <v>0.41964892741123339</v>
      </c>
    </row>
    <row r="130" spans="2:12" ht="13" x14ac:dyDescent="0.3">
      <c r="B130" s="13">
        <f t="shared" si="9"/>
        <v>126</v>
      </c>
      <c r="C130" s="14">
        <f t="shared" si="10"/>
        <v>49675</v>
      </c>
      <c r="D130" s="6">
        <f t="shared" si="11"/>
        <v>292462.04239287425</v>
      </c>
      <c r="E130" s="6">
        <f>PMT((Inputs!$E$7/12),(Inputs!$E$8*12),-Inputs!$E$6)</f>
        <v>2118.3906208299832</v>
      </c>
      <c r="F130" s="6">
        <f>D130*(Inputs!$E$7/12)</f>
        <v>822.5494942299589</v>
      </c>
      <c r="G130" s="6">
        <f t="shared" si="7"/>
        <v>1295.8411266000244</v>
      </c>
      <c r="H130" s="6">
        <f t="shared" si="12"/>
        <v>137705.79873372588</v>
      </c>
      <c r="I130" s="6">
        <f t="shared" si="13"/>
        <v>129211.41949085196</v>
      </c>
      <c r="J130" s="6">
        <f t="shared" si="8"/>
        <v>291166.20126627421</v>
      </c>
      <c r="K130" s="6">
        <f>IF(L130&gt;Inputs!$E$12,Inputs!$E$10*Inputs!$E$5/12,0)</f>
        <v>0</v>
      </c>
      <c r="L130" s="15">
        <f>D130/Inputs!$E$5</f>
        <v>0.4178029177041061</v>
      </c>
    </row>
    <row r="131" spans="2:12" ht="13" x14ac:dyDescent="0.3">
      <c r="B131" s="13">
        <f t="shared" si="9"/>
        <v>127</v>
      </c>
      <c r="C131" s="14">
        <f t="shared" si="10"/>
        <v>49706</v>
      </c>
      <c r="D131" s="6">
        <f t="shared" si="11"/>
        <v>291166.20126627421</v>
      </c>
      <c r="E131" s="6">
        <f>PMT((Inputs!$E$7/12),(Inputs!$E$8*12),-Inputs!$E$6)</f>
        <v>2118.3906208299832</v>
      </c>
      <c r="F131" s="6">
        <f>D131*(Inputs!$E$7/12)</f>
        <v>818.90494106139624</v>
      </c>
      <c r="G131" s="6">
        <f t="shared" si="7"/>
        <v>1299.485679768587</v>
      </c>
      <c r="H131" s="6">
        <f t="shared" si="12"/>
        <v>139005.28441349446</v>
      </c>
      <c r="I131" s="6">
        <f t="shared" si="13"/>
        <v>130030.32443191335</v>
      </c>
      <c r="J131" s="6">
        <f t="shared" si="8"/>
        <v>289866.7155865056</v>
      </c>
      <c r="K131" s="6">
        <f>IF(L131&gt;Inputs!$E$12,Inputs!$E$10*Inputs!$E$5/12,0)</f>
        <v>0</v>
      </c>
      <c r="L131" s="15">
        <f>D131/Inputs!$E$5</f>
        <v>0.41595171609467746</v>
      </c>
    </row>
    <row r="132" spans="2:12" ht="13" x14ac:dyDescent="0.3">
      <c r="B132" s="13">
        <f t="shared" si="9"/>
        <v>128</v>
      </c>
      <c r="C132" s="14">
        <f t="shared" si="10"/>
        <v>49735</v>
      </c>
      <c r="D132" s="6">
        <f t="shared" si="11"/>
        <v>289866.7155865056</v>
      </c>
      <c r="E132" s="6">
        <f>PMT((Inputs!$E$7/12),(Inputs!$E$8*12),-Inputs!$E$6)</f>
        <v>2118.3906208299832</v>
      </c>
      <c r="F132" s="6">
        <f>D132*(Inputs!$E$7/12)</f>
        <v>815.25013758704711</v>
      </c>
      <c r="G132" s="6">
        <f t="shared" si="7"/>
        <v>1303.1404832429362</v>
      </c>
      <c r="H132" s="6">
        <f t="shared" si="12"/>
        <v>140308.42489673739</v>
      </c>
      <c r="I132" s="6">
        <f t="shared" si="13"/>
        <v>130845.5745695004</v>
      </c>
      <c r="J132" s="6">
        <f t="shared" si="8"/>
        <v>288563.57510326267</v>
      </c>
      <c r="K132" s="6">
        <f>IF(L132&gt;Inputs!$E$12,Inputs!$E$10*Inputs!$E$5/12,0)</f>
        <v>0</v>
      </c>
      <c r="L132" s="15">
        <f>D132/Inputs!$E$5</f>
        <v>0.4140953079807223</v>
      </c>
    </row>
    <row r="133" spans="2:12" ht="13" x14ac:dyDescent="0.3">
      <c r="B133" s="13">
        <f t="shared" si="9"/>
        <v>129</v>
      </c>
      <c r="C133" s="14">
        <f t="shared" si="10"/>
        <v>49766</v>
      </c>
      <c r="D133" s="6">
        <f t="shared" si="11"/>
        <v>288563.57510326267</v>
      </c>
      <c r="E133" s="6">
        <f>PMT((Inputs!$E$7/12),(Inputs!$E$8*12),-Inputs!$E$6)</f>
        <v>2118.3906208299832</v>
      </c>
      <c r="F133" s="6">
        <f>D133*(Inputs!$E$7/12)</f>
        <v>811.58505497792635</v>
      </c>
      <c r="G133" s="6">
        <f t="shared" si="7"/>
        <v>1306.8055658520568</v>
      </c>
      <c r="H133" s="6">
        <f t="shared" si="12"/>
        <v>141615.23046258945</v>
      </c>
      <c r="I133" s="6">
        <f t="shared" si="13"/>
        <v>131657.15962447831</v>
      </c>
      <c r="J133" s="6">
        <f t="shared" si="8"/>
        <v>287256.76953741064</v>
      </c>
      <c r="K133" s="6">
        <f>IF(L133&gt;Inputs!$E$12,Inputs!$E$10*Inputs!$E$5/12,0)</f>
        <v>0</v>
      </c>
      <c r="L133" s="15">
        <f>D133/Inputs!$E$5</f>
        <v>0.41223367871894667</v>
      </c>
    </row>
    <row r="134" spans="2:12" ht="13" x14ac:dyDescent="0.3">
      <c r="B134" s="13">
        <f t="shared" si="9"/>
        <v>130</v>
      </c>
      <c r="C134" s="14">
        <f t="shared" si="10"/>
        <v>49796</v>
      </c>
      <c r="D134" s="6">
        <f t="shared" si="11"/>
        <v>287256.76953741064</v>
      </c>
      <c r="E134" s="6">
        <f>PMT((Inputs!$E$7/12),(Inputs!$E$8*12),-Inputs!$E$6)</f>
        <v>2118.3906208299832</v>
      </c>
      <c r="F134" s="6">
        <f>D134*(Inputs!$E$7/12)</f>
        <v>807.90966432396749</v>
      </c>
      <c r="G134" s="6">
        <f t="shared" ref="G134:G197" si="14">E134-F134</f>
        <v>1310.4809565060157</v>
      </c>
      <c r="H134" s="6">
        <f t="shared" si="12"/>
        <v>142925.71141909546</v>
      </c>
      <c r="I134" s="6">
        <f t="shared" si="13"/>
        <v>132465.06928880227</v>
      </c>
      <c r="J134" s="6">
        <f t="shared" ref="J134:J197" si="15">IF(D134-G134&lt;0.01,0,D134-G134)</f>
        <v>285946.2885809046</v>
      </c>
      <c r="K134" s="6">
        <f>IF(L134&gt;Inputs!$E$12,Inputs!$E$10*Inputs!$E$5/12,0)</f>
        <v>0</v>
      </c>
      <c r="L134" s="15">
        <f>D134/Inputs!$E$5</f>
        <v>0.41036681362487232</v>
      </c>
    </row>
    <row r="135" spans="2:12" ht="13" x14ac:dyDescent="0.3">
      <c r="B135" s="13">
        <f t="shared" ref="B135:B198" si="16">B134+1</f>
        <v>131</v>
      </c>
      <c r="C135" s="14">
        <f t="shared" ref="C135:C198" si="17">EDATE(C134,1)</f>
        <v>49827</v>
      </c>
      <c r="D135" s="6">
        <f t="shared" ref="D135:D198" si="18">J134</f>
        <v>285946.2885809046</v>
      </c>
      <c r="E135" s="6">
        <f>PMT((Inputs!$E$7/12),(Inputs!$E$8*12),-Inputs!$E$6)</f>
        <v>2118.3906208299832</v>
      </c>
      <c r="F135" s="6">
        <f>D135*(Inputs!$E$7/12)</f>
        <v>804.22393663379432</v>
      </c>
      <c r="G135" s="6">
        <f t="shared" si="14"/>
        <v>1314.1666841961887</v>
      </c>
      <c r="H135" s="6">
        <f t="shared" ref="H135:H198" si="19">G135+H134</f>
        <v>144239.87810329164</v>
      </c>
      <c r="I135" s="6">
        <f t="shared" ref="I135:I198" si="20">I134+F135</f>
        <v>133269.29322543606</v>
      </c>
      <c r="J135" s="6">
        <f t="shared" si="15"/>
        <v>284632.12189670838</v>
      </c>
      <c r="K135" s="6">
        <f>IF(L135&gt;Inputs!$E$12,Inputs!$E$10*Inputs!$E$5/12,0)</f>
        <v>0</v>
      </c>
      <c r="L135" s="15">
        <f>D135/Inputs!$E$5</f>
        <v>0.40849469797272087</v>
      </c>
    </row>
    <row r="136" spans="2:12" ht="13" x14ac:dyDescent="0.3">
      <c r="B136" s="13">
        <f t="shared" si="16"/>
        <v>132</v>
      </c>
      <c r="C136" s="14">
        <f t="shared" si="17"/>
        <v>49857</v>
      </c>
      <c r="D136" s="6">
        <f t="shared" si="18"/>
        <v>284632.12189670838</v>
      </c>
      <c r="E136" s="6">
        <f>PMT((Inputs!$E$7/12),(Inputs!$E$8*12),-Inputs!$E$6)</f>
        <v>2118.3906208299832</v>
      </c>
      <c r="F136" s="6">
        <f>D136*(Inputs!$E$7/12)</f>
        <v>800.52784283449239</v>
      </c>
      <c r="G136" s="6">
        <f t="shared" si="14"/>
        <v>1317.8627779954909</v>
      </c>
      <c r="H136" s="6">
        <f t="shared" si="19"/>
        <v>145557.74088128714</v>
      </c>
      <c r="I136" s="6">
        <f t="shared" si="20"/>
        <v>134069.82106827057</v>
      </c>
      <c r="J136" s="6">
        <f t="shared" si="15"/>
        <v>283314.25911871291</v>
      </c>
      <c r="K136" s="6">
        <f>IF(L136&gt;Inputs!$E$12,Inputs!$E$10*Inputs!$E$5/12,0)</f>
        <v>0</v>
      </c>
      <c r="L136" s="15">
        <f>D136/Inputs!$E$5</f>
        <v>0.40661731699529768</v>
      </c>
    </row>
    <row r="137" spans="2:12" ht="13" x14ac:dyDescent="0.3">
      <c r="B137" s="13">
        <f t="shared" si="16"/>
        <v>133</v>
      </c>
      <c r="C137" s="14">
        <f t="shared" si="17"/>
        <v>49888</v>
      </c>
      <c r="D137" s="6">
        <f t="shared" si="18"/>
        <v>283314.25911871291</v>
      </c>
      <c r="E137" s="6">
        <f>PMT((Inputs!$E$7/12),(Inputs!$E$8*12),-Inputs!$E$6)</f>
        <v>2118.3906208299832</v>
      </c>
      <c r="F137" s="6">
        <f>D137*(Inputs!$E$7/12)</f>
        <v>796.82135377138013</v>
      </c>
      <c r="G137" s="6">
        <f t="shared" si="14"/>
        <v>1321.5692670586031</v>
      </c>
      <c r="H137" s="6">
        <f t="shared" si="19"/>
        <v>146879.31014834574</v>
      </c>
      <c r="I137" s="6">
        <f t="shared" si="20"/>
        <v>134866.64242204194</v>
      </c>
      <c r="J137" s="6">
        <f t="shared" si="15"/>
        <v>281992.68985165429</v>
      </c>
      <c r="K137" s="6">
        <f>IF(L137&gt;Inputs!$E$12,Inputs!$E$10*Inputs!$E$5/12,0)</f>
        <v>0</v>
      </c>
      <c r="L137" s="15">
        <f>D137/Inputs!$E$5</f>
        <v>0.40473465588387558</v>
      </c>
    </row>
    <row r="138" spans="2:12" ht="13" x14ac:dyDescent="0.3">
      <c r="B138" s="13">
        <f t="shared" si="16"/>
        <v>134</v>
      </c>
      <c r="C138" s="14">
        <f t="shared" si="17"/>
        <v>49919</v>
      </c>
      <c r="D138" s="6">
        <f t="shared" si="18"/>
        <v>281992.68985165429</v>
      </c>
      <c r="E138" s="6">
        <f>PMT((Inputs!$E$7/12),(Inputs!$E$8*12),-Inputs!$E$6)</f>
        <v>2118.3906208299832</v>
      </c>
      <c r="F138" s="6">
        <f>D138*(Inputs!$E$7/12)</f>
        <v>793.10444020777777</v>
      </c>
      <c r="G138" s="6">
        <f t="shared" si="14"/>
        <v>1325.2861806222054</v>
      </c>
      <c r="H138" s="6">
        <f t="shared" si="19"/>
        <v>148204.59632896795</v>
      </c>
      <c r="I138" s="6">
        <f t="shared" si="20"/>
        <v>135659.74686224971</v>
      </c>
      <c r="J138" s="6">
        <f t="shared" si="15"/>
        <v>280667.40367103211</v>
      </c>
      <c r="K138" s="6">
        <f>IF(L138&gt;Inputs!$E$12,Inputs!$E$10*Inputs!$E$5/12,0)</f>
        <v>0</v>
      </c>
      <c r="L138" s="15">
        <f>D138/Inputs!$E$5</f>
        <v>0.40284669978807758</v>
      </c>
    </row>
    <row r="139" spans="2:12" ht="13" x14ac:dyDescent="0.3">
      <c r="B139" s="13">
        <f t="shared" si="16"/>
        <v>135</v>
      </c>
      <c r="C139" s="14">
        <f t="shared" si="17"/>
        <v>49949</v>
      </c>
      <c r="D139" s="6">
        <f t="shared" si="18"/>
        <v>280667.40367103211</v>
      </c>
      <c r="E139" s="6">
        <f>PMT((Inputs!$E$7/12),(Inputs!$E$8*12),-Inputs!$E$6)</f>
        <v>2118.3906208299832</v>
      </c>
      <c r="F139" s="6">
        <f>D139*(Inputs!$E$7/12)</f>
        <v>789.37707282477788</v>
      </c>
      <c r="G139" s="6">
        <f t="shared" si="14"/>
        <v>1329.0135480052054</v>
      </c>
      <c r="H139" s="6">
        <f t="shared" si="19"/>
        <v>149533.60987697315</v>
      </c>
      <c r="I139" s="6">
        <f t="shared" si="20"/>
        <v>136449.12393507449</v>
      </c>
      <c r="J139" s="6">
        <f t="shared" si="15"/>
        <v>279338.39012302691</v>
      </c>
      <c r="K139" s="6">
        <f>IF(L139&gt;Inputs!$E$12,Inputs!$E$10*Inputs!$E$5/12,0)</f>
        <v>0</v>
      </c>
      <c r="L139" s="15">
        <f>D139/Inputs!$E$5</f>
        <v>0.40095343381576015</v>
      </c>
    </row>
    <row r="140" spans="2:12" ht="13" x14ac:dyDescent="0.3">
      <c r="B140" s="13">
        <f t="shared" si="16"/>
        <v>136</v>
      </c>
      <c r="C140" s="14">
        <f t="shared" si="17"/>
        <v>49980</v>
      </c>
      <c r="D140" s="6">
        <f t="shared" si="18"/>
        <v>279338.39012302691</v>
      </c>
      <c r="E140" s="6">
        <f>PMT((Inputs!$E$7/12),(Inputs!$E$8*12),-Inputs!$E$6)</f>
        <v>2118.3906208299832</v>
      </c>
      <c r="F140" s="6">
        <f>D140*(Inputs!$E$7/12)</f>
        <v>785.63922222101326</v>
      </c>
      <c r="G140" s="6">
        <f t="shared" si="14"/>
        <v>1332.7513986089698</v>
      </c>
      <c r="H140" s="6">
        <f t="shared" si="19"/>
        <v>150866.36127558211</v>
      </c>
      <c r="I140" s="6">
        <f t="shared" si="20"/>
        <v>137234.7631572955</v>
      </c>
      <c r="J140" s="6">
        <f t="shared" si="15"/>
        <v>278005.63872441795</v>
      </c>
      <c r="K140" s="6">
        <f>IF(L140&gt;Inputs!$E$12,Inputs!$E$10*Inputs!$E$5/12,0)</f>
        <v>0</v>
      </c>
      <c r="L140" s="15">
        <f>D140/Inputs!$E$5</f>
        <v>0.39905484303289557</v>
      </c>
    </row>
    <row r="141" spans="2:12" ht="13" x14ac:dyDescent="0.3">
      <c r="B141" s="13">
        <f t="shared" si="16"/>
        <v>137</v>
      </c>
      <c r="C141" s="14">
        <f t="shared" si="17"/>
        <v>50010</v>
      </c>
      <c r="D141" s="6">
        <f t="shared" si="18"/>
        <v>278005.63872441795</v>
      </c>
      <c r="E141" s="6">
        <f>PMT((Inputs!$E$7/12),(Inputs!$E$8*12),-Inputs!$E$6)</f>
        <v>2118.3906208299832</v>
      </c>
      <c r="F141" s="6">
        <f>D141*(Inputs!$E$7/12)</f>
        <v>781.89085891242553</v>
      </c>
      <c r="G141" s="6">
        <f t="shared" si="14"/>
        <v>1336.4997619175576</v>
      </c>
      <c r="H141" s="6">
        <f t="shared" si="19"/>
        <v>152202.86103749968</v>
      </c>
      <c r="I141" s="6">
        <f t="shared" si="20"/>
        <v>138016.65401620793</v>
      </c>
      <c r="J141" s="6">
        <f t="shared" si="15"/>
        <v>276669.13896250038</v>
      </c>
      <c r="K141" s="6">
        <f>IF(L141&gt;Inputs!$E$12,Inputs!$E$10*Inputs!$E$5/12,0)</f>
        <v>0</v>
      </c>
      <c r="L141" s="15">
        <f>D141/Inputs!$E$5</f>
        <v>0.39715091246345419</v>
      </c>
    </row>
    <row r="142" spans="2:12" ht="13" x14ac:dyDescent="0.3">
      <c r="B142" s="13">
        <f t="shared" si="16"/>
        <v>138</v>
      </c>
      <c r="C142" s="14">
        <f t="shared" si="17"/>
        <v>50041</v>
      </c>
      <c r="D142" s="6">
        <f t="shared" si="18"/>
        <v>276669.13896250038</v>
      </c>
      <c r="E142" s="6">
        <f>PMT((Inputs!$E$7/12),(Inputs!$E$8*12),-Inputs!$E$6)</f>
        <v>2118.3906208299832</v>
      </c>
      <c r="F142" s="6">
        <f>D142*(Inputs!$E$7/12)</f>
        <v>778.13195333203237</v>
      </c>
      <c r="G142" s="6">
        <f t="shared" si="14"/>
        <v>1340.2586674979507</v>
      </c>
      <c r="H142" s="6">
        <f t="shared" si="19"/>
        <v>153543.11970499763</v>
      </c>
      <c r="I142" s="6">
        <f t="shared" si="20"/>
        <v>138794.78596953995</v>
      </c>
      <c r="J142" s="6">
        <f t="shared" si="15"/>
        <v>275328.88029500243</v>
      </c>
      <c r="K142" s="6">
        <f>IF(L142&gt;Inputs!$E$12,Inputs!$E$10*Inputs!$E$5/12,0)</f>
        <v>0</v>
      </c>
      <c r="L142" s="15">
        <f>D142/Inputs!$E$5</f>
        <v>0.39524162708928623</v>
      </c>
    </row>
    <row r="143" spans="2:12" ht="13" x14ac:dyDescent="0.3">
      <c r="B143" s="13">
        <f t="shared" si="16"/>
        <v>139</v>
      </c>
      <c r="C143" s="14">
        <f t="shared" si="17"/>
        <v>50072</v>
      </c>
      <c r="D143" s="6">
        <f t="shared" si="18"/>
        <v>275328.88029500243</v>
      </c>
      <c r="E143" s="6">
        <f>PMT((Inputs!$E$7/12),(Inputs!$E$8*12),-Inputs!$E$6)</f>
        <v>2118.3906208299832</v>
      </c>
      <c r="F143" s="6">
        <f>D143*(Inputs!$E$7/12)</f>
        <v>774.3624758296944</v>
      </c>
      <c r="G143" s="6">
        <f t="shared" si="14"/>
        <v>1344.0281450002888</v>
      </c>
      <c r="H143" s="6">
        <f t="shared" si="19"/>
        <v>154887.14784999791</v>
      </c>
      <c r="I143" s="6">
        <f t="shared" si="20"/>
        <v>139569.14844536965</v>
      </c>
      <c r="J143" s="6">
        <f t="shared" si="15"/>
        <v>273984.85215000215</v>
      </c>
      <c r="K143" s="6">
        <f>IF(L143&gt;Inputs!$E$12,Inputs!$E$10*Inputs!$E$5/12,0)</f>
        <v>0</v>
      </c>
      <c r="L143" s="15">
        <f>D143/Inputs!$E$5</f>
        <v>0.39332697185000348</v>
      </c>
    </row>
    <row r="144" spans="2:12" ht="13" x14ac:dyDescent="0.3">
      <c r="B144" s="13">
        <f t="shared" si="16"/>
        <v>140</v>
      </c>
      <c r="C144" s="14">
        <f t="shared" si="17"/>
        <v>50100</v>
      </c>
      <c r="D144" s="6">
        <f t="shared" si="18"/>
        <v>273984.85215000215</v>
      </c>
      <c r="E144" s="6">
        <f>PMT((Inputs!$E$7/12),(Inputs!$E$8*12),-Inputs!$E$6)</f>
        <v>2118.3906208299832</v>
      </c>
      <c r="F144" s="6">
        <f>D144*(Inputs!$E$7/12)</f>
        <v>770.58239667188116</v>
      </c>
      <c r="G144" s="6">
        <f t="shared" si="14"/>
        <v>1347.8082241581019</v>
      </c>
      <c r="H144" s="6">
        <f t="shared" si="19"/>
        <v>156234.95607415601</v>
      </c>
      <c r="I144" s="6">
        <f t="shared" si="20"/>
        <v>140339.73084204152</v>
      </c>
      <c r="J144" s="6">
        <f t="shared" si="15"/>
        <v>272637.04392584402</v>
      </c>
      <c r="K144" s="6">
        <f>IF(L144&gt;Inputs!$E$12,Inputs!$E$10*Inputs!$E$5/12,0)</f>
        <v>0</v>
      </c>
      <c r="L144" s="15">
        <f>D144/Inputs!$E$5</f>
        <v>0.39140693164286022</v>
      </c>
    </row>
    <row r="145" spans="2:12" ht="13" x14ac:dyDescent="0.3">
      <c r="B145" s="13">
        <f t="shared" si="16"/>
        <v>141</v>
      </c>
      <c r="C145" s="14">
        <f t="shared" si="17"/>
        <v>50131</v>
      </c>
      <c r="D145" s="6">
        <f t="shared" si="18"/>
        <v>272637.04392584402</v>
      </c>
      <c r="E145" s="6">
        <f>PMT((Inputs!$E$7/12),(Inputs!$E$8*12),-Inputs!$E$6)</f>
        <v>2118.3906208299832</v>
      </c>
      <c r="F145" s="6">
        <f>D145*(Inputs!$E$7/12)</f>
        <v>766.79168604143638</v>
      </c>
      <c r="G145" s="6">
        <f t="shared" si="14"/>
        <v>1351.5989347885468</v>
      </c>
      <c r="H145" s="6">
        <f t="shared" si="19"/>
        <v>157586.55500894456</v>
      </c>
      <c r="I145" s="6">
        <f t="shared" si="20"/>
        <v>141106.52252808295</v>
      </c>
      <c r="J145" s="6">
        <f t="shared" si="15"/>
        <v>271285.44499105547</v>
      </c>
      <c r="K145" s="6">
        <f>IF(L145&gt;Inputs!$E$12,Inputs!$E$10*Inputs!$E$5/12,0)</f>
        <v>0</v>
      </c>
      <c r="L145" s="15">
        <f>D145/Inputs!$E$5</f>
        <v>0.38948149132263432</v>
      </c>
    </row>
    <row r="146" spans="2:12" ht="13" x14ac:dyDescent="0.3">
      <c r="B146" s="13">
        <f t="shared" si="16"/>
        <v>142</v>
      </c>
      <c r="C146" s="14">
        <f t="shared" si="17"/>
        <v>50161</v>
      </c>
      <c r="D146" s="6">
        <f t="shared" si="18"/>
        <v>271285.44499105547</v>
      </c>
      <c r="E146" s="6">
        <f>PMT((Inputs!$E$7/12),(Inputs!$E$8*12),-Inputs!$E$6)</f>
        <v>2118.3906208299832</v>
      </c>
      <c r="F146" s="6">
        <f>D146*(Inputs!$E$7/12)</f>
        <v>762.99031403734364</v>
      </c>
      <c r="G146" s="6">
        <f t="shared" si="14"/>
        <v>1355.4003067926396</v>
      </c>
      <c r="H146" s="6">
        <f t="shared" si="19"/>
        <v>158941.9553157372</v>
      </c>
      <c r="I146" s="6">
        <f t="shared" si="20"/>
        <v>141869.51284212028</v>
      </c>
      <c r="J146" s="6">
        <f t="shared" si="15"/>
        <v>269930.04468426283</v>
      </c>
      <c r="K146" s="6">
        <f>IF(L146&gt;Inputs!$E$12,Inputs!$E$10*Inputs!$E$5/12,0)</f>
        <v>0</v>
      </c>
      <c r="L146" s="15">
        <f>D146/Inputs!$E$5</f>
        <v>0.38755063570150783</v>
      </c>
    </row>
    <row r="147" spans="2:12" ht="13" x14ac:dyDescent="0.3">
      <c r="B147" s="13">
        <f t="shared" si="16"/>
        <v>143</v>
      </c>
      <c r="C147" s="14">
        <f t="shared" si="17"/>
        <v>50192</v>
      </c>
      <c r="D147" s="6">
        <f t="shared" si="18"/>
        <v>269930.04468426283</v>
      </c>
      <c r="E147" s="6">
        <f>PMT((Inputs!$E$7/12),(Inputs!$E$8*12),-Inputs!$E$6)</f>
        <v>2118.3906208299832</v>
      </c>
      <c r="F147" s="6">
        <f>D147*(Inputs!$E$7/12)</f>
        <v>759.17825067448928</v>
      </c>
      <c r="G147" s="6">
        <f t="shared" si="14"/>
        <v>1359.2123701554938</v>
      </c>
      <c r="H147" s="6">
        <f t="shared" si="19"/>
        <v>160301.16768589269</v>
      </c>
      <c r="I147" s="6">
        <f t="shared" si="20"/>
        <v>142628.69109279476</v>
      </c>
      <c r="J147" s="6">
        <f t="shared" si="15"/>
        <v>268570.83231410733</v>
      </c>
      <c r="K147" s="6">
        <f>IF(L147&gt;Inputs!$E$12,Inputs!$E$10*Inputs!$E$5/12,0)</f>
        <v>0</v>
      </c>
      <c r="L147" s="15">
        <f>D147/Inputs!$E$5</f>
        <v>0.38561434954894691</v>
      </c>
    </row>
    <row r="148" spans="2:12" ht="13" x14ac:dyDescent="0.3">
      <c r="B148" s="13">
        <f t="shared" si="16"/>
        <v>144</v>
      </c>
      <c r="C148" s="14">
        <f t="shared" si="17"/>
        <v>50222</v>
      </c>
      <c r="D148" s="6">
        <f t="shared" si="18"/>
        <v>268570.83231410733</v>
      </c>
      <c r="E148" s="6">
        <f>PMT((Inputs!$E$7/12),(Inputs!$E$8*12),-Inputs!$E$6)</f>
        <v>2118.3906208299832</v>
      </c>
      <c r="F148" s="6">
        <f>D148*(Inputs!$E$7/12)</f>
        <v>755.35546588342697</v>
      </c>
      <c r="G148" s="6">
        <f t="shared" si="14"/>
        <v>1363.0351549465563</v>
      </c>
      <c r="H148" s="6">
        <f t="shared" si="19"/>
        <v>161664.20284083925</v>
      </c>
      <c r="I148" s="6">
        <f t="shared" si="20"/>
        <v>143384.04655867818</v>
      </c>
      <c r="J148" s="6">
        <f t="shared" si="15"/>
        <v>267207.79715916078</v>
      </c>
      <c r="K148" s="6">
        <f>IF(L148&gt;Inputs!$E$12,Inputs!$E$10*Inputs!$E$5/12,0)</f>
        <v>0</v>
      </c>
      <c r="L148" s="15">
        <f>D148/Inputs!$E$5</f>
        <v>0.38367261759158189</v>
      </c>
    </row>
    <row r="149" spans="2:12" ht="13" x14ac:dyDescent="0.3">
      <c r="B149" s="13">
        <f t="shared" si="16"/>
        <v>145</v>
      </c>
      <c r="C149" s="14">
        <f t="shared" si="17"/>
        <v>50253</v>
      </c>
      <c r="D149" s="6">
        <f t="shared" si="18"/>
        <v>267207.79715916078</v>
      </c>
      <c r="E149" s="6">
        <f>PMT((Inputs!$E$7/12),(Inputs!$E$8*12),-Inputs!$E$6)</f>
        <v>2118.3906208299832</v>
      </c>
      <c r="F149" s="6">
        <f>D149*(Inputs!$E$7/12)</f>
        <v>751.52192951013978</v>
      </c>
      <c r="G149" s="6">
        <f t="shared" si="14"/>
        <v>1366.8686913198435</v>
      </c>
      <c r="H149" s="6">
        <f t="shared" si="19"/>
        <v>163031.07153215908</v>
      </c>
      <c r="I149" s="6">
        <f t="shared" si="20"/>
        <v>144135.56848818832</v>
      </c>
      <c r="J149" s="6">
        <f t="shared" si="15"/>
        <v>265840.92846784095</v>
      </c>
      <c r="K149" s="6">
        <f>IF(L149&gt;Inputs!$E$12,Inputs!$E$10*Inputs!$E$5/12,0)</f>
        <v>0</v>
      </c>
      <c r="L149" s="15">
        <f>D149/Inputs!$E$5</f>
        <v>0.38172542451308683</v>
      </c>
    </row>
    <row r="150" spans="2:12" ht="13" x14ac:dyDescent="0.3">
      <c r="B150" s="13">
        <f t="shared" si="16"/>
        <v>146</v>
      </c>
      <c r="C150" s="14">
        <f t="shared" si="17"/>
        <v>50284</v>
      </c>
      <c r="D150" s="6">
        <f t="shared" si="18"/>
        <v>265840.92846784095</v>
      </c>
      <c r="E150" s="6">
        <f>PMT((Inputs!$E$7/12),(Inputs!$E$8*12),-Inputs!$E$6)</f>
        <v>2118.3906208299832</v>
      </c>
      <c r="F150" s="6">
        <f>D150*(Inputs!$E$7/12)</f>
        <v>747.67761131580278</v>
      </c>
      <c r="G150" s="6">
        <f t="shared" si="14"/>
        <v>1370.7130095141804</v>
      </c>
      <c r="H150" s="6">
        <f t="shared" si="19"/>
        <v>164401.78454167326</v>
      </c>
      <c r="I150" s="6">
        <f t="shared" si="20"/>
        <v>144883.24609950412</v>
      </c>
      <c r="J150" s="6">
        <f t="shared" si="15"/>
        <v>264470.21545832674</v>
      </c>
      <c r="K150" s="6">
        <f>IF(L150&gt;Inputs!$E$12,Inputs!$E$10*Inputs!$E$5/12,0)</f>
        <v>0</v>
      </c>
      <c r="L150" s="15">
        <f>D150/Inputs!$E$5</f>
        <v>0.37977275495405849</v>
      </c>
    </row>
    <row r="151" spans="2:12" ht="13" x14ac:dyDescent="0.3">
      <c r="B151" s="13">
        <f t="shared" si="16"/>
        <v>147</v>
      </c>
      <c r="C151" s="14">
        <f t="shared" si="17"/>
        <v>50314</v>
      </c>
      <c r="D151" s="6">
        <f t="shared" si="18"/>
        <v>264470.21545832674</v>
      </c>
      <c r="E151" s="6">
        <f>PMT((Inputs!$E$7/12),(Inputs!$E$8*12),-Inputs!$E$6)</f>
        <v>2118.3906208299832</v>
      </c>
      <c r="F151" s="6">
        <f>D151*(Inputs!$E$7/12)</f>
        <v>743.82248097654406</v>
      </c>
      <c r="G151" s="6">
        <f t="shared" si="14"/>
        <v>1374.5681398534391</v>
      </c>
      <c r="H151" s="6">
        <f t="shared" si="19"/>
        <v>165776.35268152671</v>
      </c>
      <c r="I151" s="6">
        <f t="shared" si="20"/>
        <v>145627.06858048067</v>
      </c>
      <c r="J151" s="6">
        <f t="shared" si="15"/>
        <v>263095.64731847332</v>
      </c>
      <c r="K151" s="6">
        <f>IF(L151&gt;Inputs!$E$12,Inputs!$E$10*Inputs!$E$5/12,0)</f>
        <v>0</v>
      </c>
      <c r="L151" s="15">
        <f>D151/Inputs!$E$5</f>
        <v>0.37781459351189534</v>
      </c>
    </row>
    <row r="152" spans="2:12" ht="13" x14ac:dyDescent="0.3">
      <c r="B152" s="13">
        <f t="shared" si="16"/>
        <v>148</v>
      </c>
      <c r="C152" s="14">
        <f t="shared" si="17"/>
        <v>50345</v>
      </c>
      <c r="D152" s="6">
        <f t="shared" si="18"/>
        <v>263095.64731847332</v>
      </c>
      <c r="E152" s="6">
        <f>PMT((Inputs!$E$7/12),(Inputs!$E$8*12),-Inputs!$E$6)</f>
        <v>2118.3906208299832</v>
      </c>
      <c r="F152" s="6">
        <f>D152*(Inputs!$E$7/12)</f>
        <v>739.95650808320624</v>
      </c>
      <c r="G152" s="6">
        <f t="shared" si="14"/>
        <v>1378.4341127467769</v>
      </c>
      <c r="H152" s="6">
        <f t="shared" si="19"/>
        <v>167154.78679427347</v>
      </c>
      <c r="I152" s="6">
        <f t="shared" si="20"/>
        <v>146367.02508856388</v>
      </c>
      <c r="J152" s="6">
        <f t="shared" si="15"/>
        <v>261717.21320572656</v>
      </c>
      <c r="K152" s="6">
        <f>IF(L152&gt;Inputs!$E$12,Inputs!$E$10*Inputs!$E$5/12,0)</f>
        <v>0</v>
      </c>
      <c r="L152" s="15">
        <f>D152/Inputs!$E$5</f>
        <v>0.37585092474067616</v>
      </c>
    </row>
    <row r="153" spans="2:12" ht="13" x14ac:dyDescent="0.3">
      <c r="B153" s="13">
        <f t="shared" si="16"/>
        <v>149</v>
      </c>
      <c r="C153" s="14">
        <f t="shared" si="17"/>
        <v>50375</v>
      </c>
      <c r="D153" s="6">
        <f t="shared" si="18"/>
        <v>261717.21320572656</v>
      </c>
      <c r="E153" s="6">
        <f>PMT((Inputs!$E$7/12),(Inputs!$E$8*12),-Inputs!$E$6)</f>
        <v>2118.3906208299832</v>
      </c>
      <c r="F153" s="6">
        <f>D153*(Inputs!$E$7/12)</f>
        <v>736.07966214110604</v>
      </c>
      <c r="G153" s="6">
        <f t="shared" si="14"/>
        <v>1382.3109586888772</v>
      </c>
      <c r="H153" s="6">
        <f t="shared" si="19"/>
        <v>168537.09775296235</v>
      </c>
      <c r="I153" s="6">
        <f t="shared" si="20"/>
        <v>147103.10475070498</v>
      </c>
      <c r="J153" s="6">
        <f t="shared" si="15"/>
        <v>260334.90224703768</v>
      </c>
      <c r="K153" s="6">
        <f>IF(L153&gt;Inputs!$E$12,Inputs!$E$10*Inputs!$E$5/12,0)</f>
        <v>0</v>
      </c>
      <c r="L153" s="15">
        <f>D153/Inputs!$E$5</f>
        <v>0.37388173315103795</v>
      </c>
    </row>
    <row r="154" spans="2:12" ht="13" x14ac:dyDescent="0.3">
      <c r="B154" s="13">
        <f t="shared" si="16"/>
        <v>150</v>
      </c>
      <c r="C154" s="14">
        <f t="shared" si="17"/>
        <v>50406</v>
      </c>
      <c r="D154" s="6">
        <f t="shared" si="18"/>
        <v>260334.90224703768</v>
      </c>
      <c r="E154" s="6">
        <f>PMT((Inputs!$E$7/12),(Inputs!$E$8*12),-Inputs!$E$6)</f>
        <v>2118.3906208299832</v>
      </c>
      <c r="F154" s="6">
        <f>D154*(Inputs!$E$7/12)</f>
        <v>732.19191256979354</v>
      </c>
      <c r="G154" s="6">
        <f t="shared" si="14"/>
        <v>1386.1987082601895</v>
      </c>
      <c r="H154" s="6">
        <f t="shared" si="19"/>
        <v>169923.29646122255</v>
      </c>
      <c r="I154" s="6">
        <f t="shared" si="20"/>
        <v>147835.29666327478</v>
      </c>
      <c r="J154" s="6">
        <f t="shared" si="15"/>
        <v>258948.70353877748</v>
      </c>
      <c r="K154" s="6">
        <f>IF(L154&gt;Inputs!$E$12,Inputs!$E$10*Inputs!$E$5/12,0)</f>
        <v>0</v>
      </c>
      <c r="L154" s="15">
        <f>D154/Inputs!$E$5</f>
        <v>0.37190700321005382</v>
      </c>
    </row>
    <row r="155" spans="2:12" ht="13" x14ac:dyDescent="0.3">
      <c r="B155" s="13">
        <f t="shared" si="16"/>
        <v>151</v>
      </c>
      <c r="C155" s="14">
        <f t="shared" si="17"/>
        <v>50437</v>
      </c>
      <c r="D155" s="6">
        <f t="shared" si="18"/>
        <v>258948.70353877748</v>
      </c>
      <c r="E155" s="6">
        <f>PMT((Inputs!$E$7/12),(Inputs!$E$8*12),-Inputs!$E$6)</f>
        <v>2118.3906208299832</v>
      </c>
      <c r="F155" s="6">
        <f>D155*(Inputs!$E$7/12)</f>
        <v>728.2932287028118</v>
      </c>
      <c r="G155" s="6">
        <f t="shared" si="14"/>
        <v>1390.0973921271714</v>
      </c>
      <c r="H155" s="6">
        <f t="shared" si="19"/>
        <v>171313.39385334973</v>
      </c>
      <c r="I155" s="6">
        <f t="shared" si="20"/>
        <v>148563.58989197761</v>
      </c>
      <c r="J155" s="6">
        <f t="shared" si="15"/>
        <v>257558.6061466503</v>
      </c>
      <c r="K155" s="6">
        <f>IF(L155&gt;Inputs!$E$12,Inputs!$E$10*Inputs!$E$5/12,0)</f>
        <v>0</v>
      </c>
      <c r="L155" s="15">
        <f>D155/Inputs!$E$5</f>
        <v>0.36992671934111071</v>
      </c>
    </row>
    <row r="156" spans="2:12" ht="13" x14ac:dyDescent="0.3">
      <c r="B156" s="13">
        <f t="shared" si="16"/>
        <v>152</v>
      </c>
      <c r="C156" s="14">
        <f t="shared" si="17"/>
        <v>50465</v>
      </c>
      <c r="D156" s="6">
        <f t="shared" si="18"/>
        <v>257558.6061466503</v>
      </c>
      <c r="E156" s="6">
        <f>PMT((Inputs!$E$7/12),(Inputs!$E$8*12),-Inputs!$E$6)</f>
        <v>2118.3906208299832</v>
      </c>
      <c r="F156" s="6">
        <f>D156*(Inputs!$E$7/12)</f>
        <v>724.3835797874541</v>
      </c>
      <c r="G156" s="6">
        <f t="shared" si="14"/>
        <v>1394.0070410425292</v>
      </c>
      <c r="H156" s="6">
        <f t="shared" si="19"/>
        <v>172707.40089439225</v>
      </c>
      <c r="I156" s="6">
        <f t="shared" si="20"/>
        <v>149287.97347176506</v>
      </c>
      <c r="J156" s="6">
        <f t="shared" si="15"/>
        <v>256164.59910560778</v>
      </c>
      <c r="K156" s="6">
        <f>IF(L156&gt;Inputs!$E$12,Inputs!$E$10*Inputs!$E$5/12,0)</f>
        <v>0</v>
      </c>
      <c r="L156" s="15">
        <f>D156/Inputs!$E$5</f>
        <v>0.36794086592378616</v>
      </c>
    </row>
    <row r="157" spans="2:12" ht="13" x14ac:dyDescent="0.3">
      <c r="B157" s="13">
        <f t="shared" si="16"/>
        <v>153</v>
      </c>
      <c r="C157" s="14">
        <f t="shared" si="17"/>
        <v>50496</v>
      </c>
      <c r="D157" s="6">
        <f t="shared" si="18"/>
        <v>256164.59910560778</v>
      </c>
      <c r="E157" s="6">
        <f>PMT((Inputs!$E$7/12),(Inputs!$E$8*12),-Inputs!$E$6)</f>
        <v>2118.3906208299832</v>
      </c>
      <c r="F157" s="6">
        <f>D157*(Inputs!$E$7/12)</f>
        <v>720.46293498452201</v>
      </c>
      <c r="G157" s="6">
        <f t="shared" si="14"/>
        <v>1397.9276858454612</v>
      </c>
      <c r="H157" s="6">
        <f t="shared" si="19"/>
        <v>174105.32858023772</v>
      </c>
      <c r="I157" s="6">
        <f t="shared" si="20"/>
        <v>150008.43640674959</v>
      </c>
      <c r="J157" s="6">
        <f t="shared" si="15"/>
        <v>254766.67141976231</v>
      </c>
      <c r="K157" s="6">
        <f>IF(L157&gt;Inputs!$E$12,Inputs!$E$10*Inputs!$E$5/12,0)</f>
        <v>0</v>
      </c>
      <c r="L157" s="15">
        <f>D157/Inputs!$E$5</f>
        <v>0.36594942729372537</v>
      </c>
    </row>
    <row r="158" spans="2:12" ht="13" x14ac:dyDescent="0.3">
      <c r="B158" s="13">
        <f t="shared" si="16"/>
        <v>154</v>
      </c>
      <c r="C158" s="14">
        <f t="shared" si="17"/>
        <v>50526</v>
      </c>
      <c r="D158" s="6">
        <f t="shared" si="18"/>
        <v>254766.67141976231</v>
      </c>
      <c r="E158" s="6">
        <f>PMT((Inputs!$E$7/12),(Inputs!$E$8*12),-Inputs!$E$6)</f>
        <v>2118.3906208299832</v>
      </c>
      <c r="F158" s="6">
        <f>D158*(Inputs!$E$7/12)</f>
        <v>716.53126336808157</v>
      </c>
      <c r="G158" s="6">
        <f t="shared" si="14"/>
        <v>1401.8593574619017</v>
      </c>
      <c r="H158" s="6">
        <f t="shared" si="19"/>
        <v>175507.18793769964</v>
      </c>
      <c r="I158" s="6">
        <f t="shared" si="20"/>
        <v>150724.96767011768</v>
      </c>
      <c r="J158" s="6">
        <f t="shared" si="15"/>
        <v>253364.81206230039</v>
      </c>
      <c r="K158" s="6">
        <f>IF(L158&gt;Inputs!$E$12,Inputs!$E$10*Inputs!$E$5/12,0)</f>
        <v>0</v>
      </c>
      <c r="L158" s="15">
        <f>D158/Inputs!$E$5</f>
        <v>0.36395238774251759</v>
      </c>
    </row>
    <row r="159" spans="2:12" ht="13" x14ac:dyDescent="0.3">
      <c r="B159" s="13">
        <f t="shared" si="16"/>
        <v>155</v>
      </c>
      <c r="C159" s="14">
        <f t="shared" si="17"/>
        <v>50557</v>
      </c>
      <c r="D159" s="6">
        <f t="shared" si="18"/>
        <v>253364.81206230039</v>
      </c>
      <c r="E159" s="6">
        <f>PMT((Inputs!$E$7/12),(Inputs!$E$8*12),-Inputs!$E$6)</f>
        <v>2118.3906208299832</v>
      </c>
      <c r="F159" s="6">
        <f>D159*(Inputs!$E$7/12)</f>
        <v>712.58853392521996</v>
      </c>
      <c r="G159" s="6">
        <f t="shared" si="14"/>
        <v>1405.8020869047632</v>
      </c>
      <c r="H159" s="6">
        <f t="shared" si="19"/>
        <v>176912.9900246044</v>
      </c>
      <c r="I159" s="6">
        <f t="shared" si="20"/>
        <v>151437.55620404289</v>
      </c>
      <c r="J159" s="6">
        <f t="shared" si="15"/>
        <v>251959.00997539563</v>
      </c>
      <c r="K159" s="6">
        <f>IF(L159&gt;Inputs!$E$12,Inputs!$E$10*Inputs!$E$5/12,0)</f>
        <v>0</v>
      </c>
      <c r="L159" s="15">
        <f>D159/Inputs!$E$5</f>
        <v>0.36194973151757198</v>
      </c>
    </row>
    <row r="160" spans="2:12" ht="13" x14ac:dyDescent="0.3">
      <c r="B160" s="13">
        <f t="shared" si="16"/>
        <v>156</v>
      </c>
      <c r="C160" s="14">
        <f t="shared" si="17"/>
        <v>50587</v>
      </c>
      <c r="D160" s="6">
        <f t="shared" si="18"/>
        <v>251959.00997539563</v>
      </c>
      <c r="E160" s="6">
        <f>PMT((Inputs!$E$7/12),(Inputs!$E$8*12),-Inputs!$E$6)</f>
        <v>2118.3906208299832</v>
      </c>
      <c r="F160" s="6">
        <f>D160*(Inputs!$E$7/12)</f>
        <v>708.63471555580031</v>
      </c>
      <c r="G160" s="6">
        <f t="shared" si="14"/>
        <v>1409.7559052741829</v>
      </c>
      <c r="H160" s="6">
        <f t="shared" si="19"/>
        <v>178322.74592987858</v>
      </c>
      <c r="I160" s="6">
        <f t="shared" si="20"/>
        <v>152146.19091959868</v>
      </c>
      <c r="J160" s="6">
        <f t="shared" si="15"/>
        <v>250549.25407012145</v>
      </c>
      <c r="K160" s="6">
        <f>IF(L160&gt;Inputs!$E$12,Inputs!$E$10*Inputs!$E$5/12,0)</f>
        <v>0</v>
      </c>
      <c r="L160" s="15">
        <f>D160/Inputs!$E$5</f>
        <v>0.35994144282199375</v>
      </c>
    </row>
    <row r="161" spans="2:12" ht="13" x14ac:dyDescent="0.3">
      <c r="B161" s="13">
        <f t="shared" si="16"/>
        <v>157</v>
      </c>
      <c r="C161" s="14">
        <f t="shared" si="17"/>
        <v>50618</v>
      </c>
      <c r="D161" s="6">
        <f t="shared" si="18"/>
        <v>250549.25407012145</v>
      </c>
      <c r="E161" s="6">
        <f>PMT((Inputs!$E$7/12),(Inputs!$E$8*12),-Inputs!$E$6)</f>
        <v>2118.3906208299832</v>
      </c>
      <c r="F161" s="6">
        <f>D161*(Inputs!$E$7/12)</f>
        <v>704.66977707221668</v>
      </c>
      <c r="G161" s="6">
        <f t="shared" si="14"/>
        <v>1413.7208437577665</v>
      </c>
      <c r="H161" s="6">
        <f t="shared" si="19"/>
        <v>179736.46677363635</v>
      </c>
      <c r="I161" s="6">
        <f t="shared" si="20"/>
        <v>152850.86069667089</v>
      </c>
      <c r="J161" s="6">
        <f t="shared" si="15"/>
        <v>249135.53322636368</v>
      </c>
      <c r="K161" s="6">
        <f>IF(L161&gt;Inputs!$E$12,Inputs!$E$10*Inputs!$E$5/12,0)</f>
        <v>0</v>
      </c>
      <c r="L161" s="15">
        <f>D161/Inputs!$E$5</f>
        <v>0.3579275058144592</v>
      </c>
    </row>
    <row r="162" spans="2:12" ht="13" x14ac:dyDescent="0.3">
      <c r="B162" s="13">
        <f t="shared" si="16"/>
        <v>158</v>
      </c>
      <c r="C162" s="14">
        <f t="shared" si="17"/>
        <v>50649</v>
      </c>
      <c r="D162" s="6">
        <f t="shared" si="18"/>
        <v>249135.53322636368</v>
      </c>
      <c r="E162" s="6">
        <f>PMT((Inputs!$E$7/12),(Inputs!$E$8*12),-Inputs!$E$6)</f>
        <v>2118.3906208299832</v>
      </c>
      <c r="F162" s="6">
        <f>D162*(Inputs!$E$7/12)</f>
        <v>700.69368719914792</v>
      </c>
      <c r="G162" s="6">
        <f t="shared" si="14"/>
        <v>1417.6969336308352</v>
      </c>
      <c r="H162" s="6">
        <f t="shared" si="19"/>
        <v>181154.16370726717</v>
      </c>
      <c r="I162" s="6">
        <f t="shared" si="20"/>
        <v>153551.55438387004</v>
      </c>
      <c r="J162" s="6">
        <f t="shared" si="15"/>
        <v>247717.83629273286</v>
      </c>
      <c r="K162" s="6">
        <f>IF(L162&gt;Inputs!$E$12,Inputs!$E$10*Inputs!$E$5/12,0)</f>
        <v>0</v>
      </c>
      <c r="L162" s="15">
        <f>D162/Inputs!$E$5</f>
        <v>0.355907904609091</v>
      </c>
    </row>
    <row r="163" spans="2:12" ht="13" x14ac:dyDescent="0.3">
      <c r="B163" s="13">
        <f t="shared" si="16"/>
        <v>159</v>
      </c>
      <c r="C163" s="14">
        <f t="shared" si="17"/>
        <v>50679</v>
      </c>
      <c r="D163" s="6">
        <f t="shared" si="18"/>
        <v>247717.83629273286</v>
      </c>
      <c r="E163" s="6">
        <f>PMT((Inputs!$E$7/12),(Inputs!$E$8*12),-Inputs!$E$6)</f>
        <v>2118.3906208299832</v>
      </c>
      <c r="F163" s="6">
        <f>D163*(Inputs!$E$7/12)</f>
        <v>696.70641457331124</v>
      </c>
      <c r="G163" s="6">
        <f t="shared" si="14"/>
        <v>1421.684206256672</v>
      </c>
      <c r="H163" s="6">
        <f t="shared" si="19"/>
        <v>182575.84791352384</v>
      </c>
      <c r="I163" s="6">
        <f t="shared" si="20"/>
        <v>154248.26079844334</v>
      </c>
      <c r="J163" s="6">
        <f t="shared" si="15"/>
        <v>246296.15208647618</v>
      </c>
      <c r="K163" s="6">
        <f>IF(L163&gt;Inputs!$E$12,Inputs!$E$10*Inputs!$E$5/12,0)</f>
        <v>0</v>
      </c>
      <c r="L163" s="15">
        <f>D163/Inputs!$E$5</f>
        <v>0.35388262327533265</v>
      </c>
    </row>
    <row r="164" spans="2:12" ht="13" x14ac:dyDescent="0.3">
      <c r="B164" s="13">
        <f t="shared" si="16"/>
        <v>160</v>
      </c>
      <c r="C164" s="14">
        <f t="shared" si="17"/>
        <v>50710</v>
      </c>
      <c r="D164" s="6">
        <f t="shared" si="18"/>
        <v>246296.15208647618</v>
      </c>
      <c r="E164" s="6">
        <f>PMT((Inputs!$E$7/12),(Inputs!$E$8*12),-Inputs!$E$6)</f>
        <v>2118.3906208299832</v>
      </c>
      <c r="F164" s="6">
        <f>D164*(Inputs!$E$7/12)</f>
        <v>692.70792774321433</v>
      </c>
      <c r="G164" s="6">
        <f t="shared" si="14"/>
        <v>1425.6826930867687</v>
      </c>
      <c r="H164" s="6">
        <f t="shared" si="19"/>
        <v>184001.53060661061</v>
      </c>
      <c r="I164" s="6">
        <f t="shared" si="20"/>
        <v>154940.96872618655</v>
      </c>
      <c r="J164" s="6">
        <f t="shared" si="15"/>
        <v>244870.46939338942</v>
      </c>
      <c r="K164" s="6">
        <f>IF(L164&gt;Inputs!$E$12,Inputs!$E$10*Inputs!$E$5/12,0)</f>
        <v>0</v>
      </c>
      <c r="L164" s="15">
        <f>D164/Inputs!$E$5</f>
        <v>0.35185164583782313</v>
      </c>
    </row>
    <row r="165" spans="2:12" ht="13" x14ac:dyDescent="0.3">
      <c r="B165" s="13">
        <f t="shared" si="16"/>
        <v>161</v>
      </c>
      <c r="C165" s="14">
        <f t="shared" si="17"/>
        <v>50740</v>
      </c>
      <c r="D165" s="6">
        <f t="shared" si="18"/>
        <v>244870.46939338942</v>
      </c>
      <c r="E165" s="6">
        <f>PMT((Inputs!$E$7/12),(Inputs!$E$8*12),-Inputs!$E$6)</f>
        <v>2118.3906208299832</v>
      </c>
      <c r="F165" s="6">
        <f>D165*(Inputs!$E$7/12)</f>
        <v>688.69819516890777</v>
      </c>
      <c r="G165" s="6">
        <f t="shared" si="14"/>
        <v>1429.6924256610755</v>
      </c>
      <c r="H165" s="6">
        <f t="shared" si="19"/>
        <v>185431.22303227169</v>
      </c>
      <c r="I165" s="6">
        <f t="shared" si="20"/>
        <v>155629.66692135544</v>
      </c>
      <c r="J165" s="6">
        <f t="shared" si="15"/>
        <v>243440.77696772834</v>
      </c>
      <c r="K165" s="6">
        <f>IF(L165&gt;Inputs!$E$12,Inputs!$E$10*Inputs!$E$5/12,0)</f>
        <v>0</v>
      </c>
      <c r="L165" s="15">
        <f>D165/Inputs!$E$5</f>
        <v>0.34981495627627057</v>
      </c>
    </row>
    <row r="166" spans="2:12" ht="13" x14ac:dyDescent="0.3">
      <c r="B166" s="13">
        <f t="shared" si="16"/>
        <v>162</v>
      </c>
      <c r="C166" s="14">
        <f t="shared" si="17"/>
        <v>50771</v>
      </c>
      <c r="D166" s="6">
        <f t="shared" si="18"/>
        <v>243440.77696772834</v>
      </c>
      <c r="E166" s="6">
        <f>PMT((Inputs!$E$7/12),(Inputs!$E$8*12),-Inputs!$E$6)</f>
        <v>2118.3906208299832</v>
      </c>
      <c r="F166" s="6">
        <f>D166*(Inputs!$E$7/12)</f>
        <v>684.67718522173607</v>
      </c>
      <c r="G166" s="6">
        <f t="shared" si="14"/>
        <v>1433.713435608247</v>
      </c>
      <c r="H166" s="6">
        <f t="shared" si="19"/>
        <v>186864.93646787995</v>
      </c>
      <c r="I166" s="6">
        <f t="shared" si="20"/>
        <v>156314.34410657719</v>
      </c>
      <c r="J166" s="6">
        <f t="shared" si="15"/>
        <v>242007.06353212008</v>
      </c>
      <c r="K166" s="6">
        <f>IF(L166&gt;Inputs!$E$12,Inputs!$E$10*Inputs!$E$5/12,0)</f>
        <v>0</v>
      </c>
      <c r="L166" s="15">
        <f>D166/Inputs!$E$5</f>
        <v>0.34777253852532619</v>
      </c>
    </row>
    <row r="167" spans="2:12" ht="13" x14ac:dyDescent="0.3">
      <c r="B167" s="13">
        <f t="shared" si="16"/>
        <v>163</v>
      </c>
      <c r="C167" s="14">
        <f t="shared" si="17"/>
        <v>50802</v>
      </c>
      <c r="D167" s="6">
        <f t="shared" si="18"/>
        <v>242007.06353212008</v>
      </c>
      <c r="E167" s="6">
        <f>PMT((Inputs!$E$7/12),(Inputs!$E$8*12),-Inputs!$E$6)</f>
        <v>2118.3906208299832</v>
      </c>
      <c r="F167" s="6">
        <f>D167*(Inputs!$E$7/12)</f>
        <v>680.64486618408785</v>
      </c>
      <c r="G167" s="6">
        <f t="shared" si="14"/>
        <v>1437.7457546458954</v>
      </c>
      <c r="H167" s="6">
        <f t="shared" si="19"/>
        <v>188302.68222252585</v>
      </c>
      <c r="I167" s="6">
        <f t="shared" si="20"/>
        <v>156994.98897276129</v>
      </c>
      <c r="J167" s="6">
        <f t="shared" si="15"/>
        <v>240569.31777747418</v>
      </c>
      <c r="K167" s="6">
        <f>IF(L167&gt;Inputs!$E$12,Inputs!$E$10*Inputs!$E$5/12,0)</f>
        <v>0</v>
      </c>
      <c r="L167" s="15">
        <f>D167/Inputs!$E$5</f>
        <v>0.34572437647445725</v>
      </c>
    </row>
    <row r="168" spans="2:12" ht="13" x14ac:dyDescent="0.3">
      <c r="B168" s="13">
        <f t="shared" si="16"/>
        <v>164</v>
      </c>
      <c r="C168" s="14">
        <f t="shared" si="17"/>
        <v>50830</v>
      </c>
      <c r="D168" s="6">
        <f t="shared" si="18"/>
        <v>240569.31777747418</v>
      </c>
      <c r="E168" s="6">
        <f>PMT((Inputs!$E$7/12),(Inputs!$E$8*12),-Inputs!$E$6)</f>
        <v>2118.3906208299832</v>
      </c>
      <c r="F168" s="6">
        <f>D168*(Inputs!$E$7/12)</f>
        <v>676.60120624914623</v>
      </c>
      <c r="G168" s="6">
        <f t="shared" si="14"/>
        <v>1441.7894145808368</v>
      </c>
      <c r="H168" s="6">
        <f t="shared" si="19"/>
        <v>189744.47163710668</v>
      </c>
      <c r="I168" s="6">
        <f t="shared" si="20"/>
        <v>157671.59017901044</v>
      </c>
      <c r="J168" s="6">
        <f t="shared" si="15"/>
        <v>239127.52836289335</v>
      </c>
      <c r="K168" s="6">
        <f>IF(L168&gt;Inputs!$E$12,Inputs!$E$10*Inputs!$E$5/12,0)</f>
        <v>0</v>
      </c>
      <c r="L168" s="15">
        <f>D168/Inputs!$E$5</f>
        <v>0.34367045396782026</v>
      </c>
    </row>
    <row r="169" spans="2:12" ht="13" x14ac:dyDescent="0.3">
      <c r="B169" s="13">
        <f t="shared" si="16"/>
        <v>165</v>
      </c>
      <c r="C169" s="14">
        <f t="shared" si="17"/>
        <v>50861</v>
      </c>
      <c r="D169" s="6">
        <f t="shared" si="18"/>
        <v>239127.52836289335</v>
      </c>
      <c r="E169" s="6">
        <f>PMT((Inputs!$E$7/12),(Inputs!$E$8*12),-Inputs!$E$6)</f>
        <v>2118.3906208299832</v>
      </c>
      <c r="F169" s="6">
        <f>D169*(Inputs!$E$7/12)</f>
        <v>672.54617352063758</v>
      </c>
      <c r="G169" s="6">
        <f t="shared" si="14"/>
        <v>1445.8444473093455</v>
      </c>
      <c r="H169" s="6">
        <f t="shared" si="19"/>
        <v>191190.31608441603</v>
      </c>
      <c r="I169" s="6">
        <f t="shared" si="20"/>
        <v>158344.13635253109</v>
      </c>
      <c r="J169" s="6">
        <f t="shared" si="15"/>
        <v>237681.683915584</v>
      </c>
      <c r="K169" s="6">
        <f>IF(L169&gt;Inputs!$E$12,Inputs!$E$10*Inputs!$E$5/12,0)</f>
        <v>0</v>
      </c>
      <c r="L169" s="15">
        <f>D169/Inputs!$E$5</f>
        <v>0.34161075480413339</v>
      </c>
    </row>
    <row r="170" spans="2:12" ht="13" x14ac:dyDescent="0.3">
      <c r="B170" s="13">
        <f t="shared" si="16"/>
        <v>166</v>
      </c>
      <c r="C170" s="14">
        <f t="shared" si="17"/>
        <v>50891</v>
      </c>
      <c r="D170" s="6">
        <f t="shared" si="18"/>
        <v>237681.683915584</v>
      </c>
      <c r="E170" s="6">
        <f>PMT((Inputs!$E$7/12),(Inputs!$E$8*12),-Inputs!$E$6)</f>
        <v>2118.3906208299832</v>
      </c>
      <c r="F170" s="6">
        <f>D170*(Inputs!$E$7/12)</f>
        <v>668.47973601258002</v>
      </c>
      <c r="G170" s="6">
        <f t="shared" si="14"/>
        <v>1449.9108848174033</v>
      </c>
      <c r="H170" s="6">
        <f t="shared" si="19"/>
        <v>192640.22696923342</v>
      </c>
      <c r="I170" s="6">
        <f t="shared" si="20"/>
        <v>159012.61608854367</v>
      </c>
      <c r="J170" s="6">
        <f t="shared" si="15"/>
        <v>236231.77303076661</v>
      </c>
      <c r="K170" s="6">
        <f>IF(L170&gt;Inputs!$E$12,Inputs!$E$10*Inputs!$E$5/12,0)</f>
        <v>0</v>
      </c>
      <c r="L170" s="15">
        <f>D170/Inputs!$E$5</f>
        <v>0.33954526273654856</v>
      </c>
    </row>
    <row r="171" spans="2:12" ht="13" x14ac:dyDescent="0.3">
      <c r="B171" s="13">
        <f t="shared" si="16"/>
        <v>167</v>
      </c>
      <c r="C171" s="14">
        <f t="shared" si="17"/>
        <v>50922</v>
      </c>
      <c r="D171" s="6">
        <f t="shared" si="18"/>
        <v>236231.77303076661</v>
      </c>
      <c r="E171" s="6">
        <f>PMT((Inputs!$E$7/12),(Inputs!$E$8*12),-Inputs!$E$6)</f>
        <v>2118.3906208299832</v>
      </c>
      <c r="F171" s="6">
        <f>D171*(Inputs!$E$7/12)</f>
        <v>664.40186164903116</v>
      </c>
      <c r="G171" s="6">
        <f t="shared" si="14"/>
        <v>1453.988759180952</v>
      </c>
      <c r="H171" s="6">
        <f t="shared" si="19"/>
        <v>194094.21572841436</v>
      </c>
      <c r="I171" s="6">
        <f t="shared" si="20"/>
        <v>159677.01795019271</v>
      </c>
      <c r="J171" s="6">
        <f t="shared" si="15"/>
        <v>234777.78427158567</v>
      </c>
      <c r="K171" s="6">
        <f>IF(L171&gt;Inputs!$E$12,Inputs!$E$10*Inputs!$E$5/12,0)</f>
        <v>0</v>
      </c>
      <c r="L171" s="15">
        <f>D171/Inputs!$E$5</f>
        <v>0.33747396147252373</v>
      </c>
    </row>
    <row r="172" spans="2:12" ht="13" x14ac:dyDescent="0.3">
      <c r="B172" s="13">
        <f t="shared" si="16"/>
        <v>168</v>
      </c>
      <c r="C172" s="14">
        <f t="shared" si="17"/>
        <v>50952</v>
      </c>
      <c r="D172" s="6">
        <f t="shared" si="18"/>
        <v>234777.78427158567</v>
      </c>
      <c r="E172" s="6">
        <f>PMT((Inputs!$E$7/12),(Inputs!$E$8*12),-Inputs!$E$6)</f>
        <v>2118.3906208299832</v>
      </c>
      <c r="F172" s="6">
        <f>D172*(Inputs!$E$7/12)</f>
        <v>660.31251826383482</v>
      </c>
      <c r="G172" s="6">
        <f t="shared" si="14"/>
        <v>1458.0781025661483</v>
      </c>
      <c r="H172" s="6">
        <f t="shared" si="19"/>
        <v>195552.29383098052</v>
      </c>
      <c r="I172" s="6">
        <f t="shared" si="20"/>
        <v>160337.33046845655</v>
      </c>
      <c r="J172" s="6">
        <f t="shared" si="15"/>
        <v>233319.70616901951</v>
      </c>
      <c r="K172" s="6">
        <f>IF(L172&gt;Inputs!$E$12,Inputs!$E$10*Inputs!$E$5/12,0)</f>
        <v>0</v>
      </c>
      <c r="L172" s="15">
        <f>D172/Inputs!$E$5</f>
        <v>0.3353968346736938</v>
      </c>
    </row>
    <row r="173" spans="2:12" ht="13" x14ac:dyDescent="0.3">
      <c r="B173" s="13">
        <f t="shared" si="16"/>
        <v>169</v>
      </c>
      <c r="C173" s="14">
        <f t="shared" si="17"/>
        <v>50983</v>
      </c>
      <c r="D173" s="6">
        <f t="shared" si="18"/>
        <v>233319.70616901951</v>
      </c>
      <c r="E173" s="6">
        <f>PMT((Inputs!$E$7/12),(Inputs!$E$8*12),-Inputs!$E$6)</f>
        <v>2118.3906208299832</v>
      </c>
      <c r="F173" s="6">
        <f>D173*(Inputs!$E$7/12)</f>
        <v>656.21167360036748</v>
      </c>
      <c r="G173" s="6">
        <f t="shared" si="14"/>
        <v>1462.1789472296157</v>
      </c>
      <c r="H173" s="6">
        <f t="shared" si="19"/>
        <v>197014.47277821013</v>
      </c>
      <c r="I173" s="6">
        <f t="shared" si="20"/>
        <v>160993.54214205692</v>
      </c>
      <c r="J173" s="6">
        <f t="shared" si="15"/>
        <v>231857.5272217899</v>
      </c>
      <c r="K173" s="6">
        <f>IF(L173&gt;Inputs!$E$12,Inputs!$E$10*Inputs!$E$5/12,0)</f>
        <v>0</v>
      </c>
      <c r="L173" s="15">
        <f>D173/Inputs!$E$5</f>
        <v>0.33331386595574214</v>
      </c>
    </row>
    <row r="174" spans="2:12" ht="13" x14ac:dyDescent="0.3">
      <c r="B174" s="13">
        <f t="shared" si="16"/>
        <v>170</v>
      </c>
      <c r="C174" s="14">
        <f t="shared" si="17"/>
        <v>51014</v>
      </c>
      <c r="D174" s="6">
        <f t="shared" si="18"/>
        <v>231857.5272217899</v>
      </c>
      <c r="E174" s="6">
        <f>PMT((Inputs!$E$7/12),(Inputs!$E$8*12),-Inputs!$E$6)</f>
        <v>2118.3906208299832</v>
      </c>
      <c r="F174" s="6">
        <f>D174*(Inputs!$E$7/12)</f>
        <v>652.09929531128421</v>
      </c>
      <c r="G174" s="6">
        <f t="shared" si="14"/>
        <v>1466.2913255186991</v>
      </c>
      <c r="H174" s="6">
        <f t="shared" si="19"/>
        <v>198480.76410372881</v>
      </c>
      <c r="I174" s="6">
        <f t="shared" si="20"/>
        <v>161645.64143736821</v>
      </c>
      <c r="J174" s="6">
        <f t="shared" si="15"/>
        <v>230391.23589627122</v>
      </c>
      <c r="K174" s="6">
        <f>IF(L174&gt;Inputs!$E$12,Inputs!$E$10*Inputs!$E$5/12,0)</f>
        <v>0</v>
      </c>
      <c r="L174" s="15">
        <f>D174/Inputs!$E$5</f>
        <v>0.33122503888827132</v>
      </c>
    </row>
    <row r="175" spans="2:12" ht="13" x14ac:dyDescent="0.3">
      <c r="B175" s="13">
        <f t="shared" si="16"/>
        <v>171</v>
      </c>
      <c r="C175" s="14">
        <f t="shared" si="17"/>
        <v>51044</v>
      </c>
      <c r="D175" s="6">
        <f t="shared" si="18"/>
        <v>230391.23589627122</v>
      </c>
      <c r="E175" s="6">
        <f>PMT((Inputs!$E$7/12),(Inputs!$E$8*12),-Inputs!$E$6)</f>
        <v>2118.3906208299832</v>
      </c>
      <c r="F175" s="6">
        <f>D175*(Inputs!$E$7/12)</f>
        <v>647.97535095826288</v>
      </c>
      <c r="G175" s="6">
        <f t="shared" si="14"/>
        <v>1470.4152698717203</v>
      </c>
      <c r="H175" s="6">
        <f t="shared" si="19"/>
        <v>199951.17937360052</v>
      </c>
      <c r="I175" s="6">
        <f t="shared" si="20"/>
        <v>162293.61678832647</v>
      </c>
      <c r="J175" s="6">
        <f t="shared" si="15"/>
        <v>228920.82062639951</v>
      </c>
      <c r="K175" s="6">
        <f>IF(L175&gt;Inputs!$E$12,Inputs!$E$10*Inputs!$E$5/12,0)</f>
        <v>0</v>
      </c>
      <c r="L175" s="15">
        <f>D175/Inputs!$E$5</f>
        <v>0.32913033699467314</v>
      </c>
    </row>
    <row r="176" spans="2:12" ht="13" x14ac:dyDescent="0.3">
      <c r="B176" s="13">
        <f t="shared" si="16"/>
        <v>172</v>
      </c>
      <c r="C176" s="14">
        <f t="shared" si="17"/>
        <v>51075</v>
      </c>
      <c r="D176" s="6">
        <f t="shared" si="18"/>
        <v>228920.82062639951</v>
      </c>
      <c r="E176" s="6">
        <f>PMT((Inputs!$E$7/12),(Inputs!$E$8*12),-Inputs!$E$6)</f>
        <v>2118.3906208299832</v>
      </c>
      <c r="F176" s="6">
        <f>D176*(Inputs!$E$7/12)</f>
        <v>643.83980801174869</v>
      </c>
      <c r="G176" s="6">
        <f t="shared" si="14"/>
        <v>1474.5508128182346</v>
      </c>
      <c r="H176" s="6">
        <f t="shared" si="19"/>
        <v>201425.73018641875</v>
      </c>
      <c r="I176" s="6">
        <f t="shared" si="20"/>
        <v>162937.45659633822</v>
      </c>
      <c r="J176" s="6">
        <f t="shared" si="15"/>
        <v>227446.26981358128</v>
      </c>
      <c r="K176" s="6">
        <f>IF(L176&gt;Inputs!$E$12,Inputs!$E$10*Inputs!$E$5/12,0)</f>
        <v>0</v>
      </c>
      <c r="L176" s="15">
        <f>D176/Inputs!$E$5</f>
        <v>0.32702974375199928</v>
      </c>
    </row>
    <row r="177" spans="2:12" ht="13" x14ac:dyDescent="0.3">
      <c r="B177" s="13">
        <f t="shared" si="16"/>
        <v>173</v>
      </c>
      <c r="C177" s="14">
        <f t="shared" si="17"/>
        <v>51105</v>
      </c>
      <c r="D177" s="6">
        <f t="shared" si="18"/>
        <v>227446.26981358128</v>
      </c>
      <c r="E177" s="6">
        <f>PMT((Inputs!$E$7/12),(Inputs!$E$8*12),-Inputs!$E$6)</f>
        <v>2118.3906208299832</v>
      </c>
      <c r="F177" s="6">
        <f>D177*(Inputs!$E$7/12)</f>
        <v>639.69263385069746</v>
      </c>
      <c r="G177" s="6">
        <f t="shared" si="14"/>
        <v>1478.6979869792858</v>
      </c>
      <c r="H177" s="6">
        <f t="shared" si="19"/>
        <v>202904.42817339805</v>
      </c>
      <c r="I177" s="6">
        <f t="shared" si="20"/>
        <v>163577.14923018892</v>
      </c>
      <c r="J177" s="6">
        <f t="shared" si="15"/>
        <v>225967.57182660198</v>
      </c>
      <c r="K177" s="6">
        <f>IF(L177&gt;Inputs!$E$12,Inputs!$E$10*Inputs!$E$5/12,0)</f>
        <v>0</v>
      </c>
      <c r="L177" s="15">
        <f>D177/Inputs!$E$5</f>
        <v>0.32492324259083039</v>
      </c>
    </row>
    <row r="178" spans="2:12" ht="13" x14ac:dyDescent="0.3">
      <c r="B178" s="13">
        <f t="shared" si="16"/>
        <v>174</v>
      </c>
      <c r="C178" s="14">
        <f t="shared" si="17"/>
        <v>51136</v>
      </c>
      <c r="D178" s="6">
        <f t="shared" si="18"/>
        <v>225967.57182660198</v>
      </c>
      <c r="E178" s="6">
        <f>PMT((Inputs!$E$7/12),(Inputs!$E$8*12),-Inputs!$E$6)</f>
        <v>2118.3906208299832</v>
      </c>
      <c r="F178" s="6">
        <f>D178*(Inputs!$E$7/12)</f>
        <v>635.53379576231816</v>
      </c>
      <c r="G178" s="6">
        <f t="shared" si="14"/>
        <v>1482.8568250676649</v>
      </c>
      <c r="H178" s="6">
        <f t="shared" si="19"/>
        <v>204387.28499846571</v>
      </c>
      <c r="I178" s="6">
        <f t="shared" si="20"/>
        <v>164212.68302595124</v>
      </c>
      <c r="J178" s="6">
        <f t="shared" si="15"/>
        <v>224484.71500153432</v>
      </c>
      <c r="K178" s="6">
        <f>IF(L178&gt;Inputs!$E$12,Inputs!$E$10*Inputs!$E$5/12,0)</f>
        <v>0</v>
      </c>
      <c r="L178" s="15">
        <f>D178/Inputs!$E$5</f>
        <v>0.32281081689514568</v>
      </c>
    </row>
    <row r="179" spans="2:12" ht="13" x14ac:dyDescent="0.3">
      <c r="B179" s="13">
        <f t="shared" si="16"/>
        <v>175</v>
      </c>
      <c r="C179" s="14">
        <f t="shared" si="17"/>
        <v>51167</v>
      </c>
      <c r="D179" s="6">
        <f t="shared" si="18"/>
        <v>224484.71500153432</v>
      </c>
      <c r="E179" s="6">
        <f>PMT((Inputs!$E$7/12),(Inputs!$E$8*12),-Inputs!$E$6)</f>
        <v>2118.3906208299832</v>
      </c>
      <c r="F179" s="6">
        <f>D179*(Inputs!$E$7/12)</f>
        <v>631.36326094181538</v>
      </c>
      <c r="G179" s="6">
        <f t="shared" si="14"/>
        <v>1487.0273598881677</v>
      </c>
      <c r="H179" s="6">
        <f t="shared" si="19"/>
        <v>205874.31235835387</v>
      </c>
      <c r="I179" s="6">
        <f t="shared" si="20"/>
        <v>164844.04628689305</v>
      </c>
      <c r="J179" s="6">
        <f t="shared" si="15"/>
        <v>222997.68764164616</v>
      </c>
      <c r="K179" s="6">
        <f>IF(L179&gt;Inputs!$E$12,Inputs!$E$10*Inputs!$E$5/12,0)</f>
        <v>0</v>
      </c>
      <c r="L179" s="15">
        <f>D179/Inputs!$E$5</f>
        <v>0.32069245000219188</v>
      </c>
    </row>
    <row r="180" spans="2:12" ht="13" x14ac:dyDescent="0.3">
      <c r="B180" s="13">
        <f t="shared" si="16"/>
        <v>176</v>
      </c>
      <c r="C180" s="14">
        <f t="shared" si="17"/>
        <v>51196</v>
      </c>
      <c r="D180" s="6">
        <f t="shared" si="18"/>
        <v>222997.68764164616</v>
      </c>
      <c r="E180" s="6">
        <f>PMT((Inputs!$E$7/12),(Inputs!$E$8*12),-Inputs!$E$6)</f>
        <v>2118.3906208299832</v>
      </c>
      <c r="F180" s="6">
        <f>D180*(Inputs!$E$7/12)</f>
        <v>627.18099649212991</v>
      </c>
      <c r="G180" s="6">
        <f t="shared" si="14"/>
        <v>1491.2096243378533</v>
      </c>
      <c r="H180" s="6">
        <f t="shared" si="19"/>
        <v>207365.52198269172</v>
      </c>
      <c r="I180" s="6">
        <f t="shared" si="20"/>
        <v>165471.22728338517</v>
      </c>
      <c r="J180" s="6">
        <f t="shared" si="15"/>
        <v>221506.47801730831</v>
      </c>
      <c r="K180" s="6">
        <f>IF(L180&gt;Inputs!$E$12,Inputs!$E$10*Inputs!$E$5/12,0)</f>
        <v>0</v>
      </c>
      <c r="L180" s="15">
        <f>D180/Inputs!$E$5</f>
        <v>0.31856812520235167</v>
      </c>
    </row>
    <row r="181" spans="2:12" ht="13" x14ac:dyDescent="0.3">
      <c r="B181" s="13">
        <f t="shared" si="16"/>
        <v>177</v>
      </c>
      <c r="C181" s="14">
        <f t="shared" si="17"/>
        <v>51227</v>
      </c>
      <c r="D181" s="6">
        <f t="shared" si="18"/>
        <v>221506.47801730831</v>
      </c>
      <c r="E181" s="6">
        <f>PMT((Inputs!$E$7/12),(Inputs!$E$8*12),-Inputs!$E$6)</f>
        <v>2118.3906208299832</v>
      </c>
      <c r="F181" s="6">
        <f>D181*(Inputs!$E$7/12)</f>
        <v>622.98696942367974</v>
      </c>
      <c r="G181" s="6">
        <f t="shared" si="14"/>
        <v>1495.4036514063034</v>
      </c>
      <c r="H181" s="6">
        <f t="shared" si="19"/>
        <v>208860.92563409801</v>
      </c>
      <c r="I181" s="6">
        <f t="shared" si="20"/>
        <v>166094.21425280886</v>
      </c>
      <c r="J181" s="6">
        <f t="shared" si="15"/>
        <v>220011.07436590202</v>
      </c>
      <c r="K181" s="6">
        <f>IF(L181&gt;Inputs!$E$12,Inputs!$E$10*Inputs!$E$5/12,0)</f>
        <v>0</v>
      </c>
      <c r="L181" s="15">
        <f>D181/Inputs!$E$5</f>
        <v>0.31643782573901186</v>
      </c>
    </row>
    <row r="182" spans="2:12" ht="13" x14ac:dyDescent="0.3">
      <c r="B182" s="13">
        <f t="shared" si="16"/>
        <v>178</v>
      </c>
      <c r="C182" s="14">
        <f t="shared" si="17"/>
        <v>51257</v>
      </c>
      <c r="D182" s="6">
        <f t="shared" si="18"/>
        <v>220011.07436590202</v>
      </c>
      <c r="E182" s="6">
        <f>PMT((Inputs!$E$7/12),(Inputs!$E$8*12),-Inputs!$E$6)</f>
        <v>2118.3906208299832</v>
      </c>
      <c r="F182" s="6">
        <f>D182*(Inputs!$E$7/12)</f>
        <v>618.78114665409953</v>
      </c>
      <c r="G182" s="6">
        <f t="shared" si="14"/>
        <v>1499.6094741758836</v>
      </c>
      <c r="H182" s="6">
        <f t="shared" si="19"/>
        <v>210360.53510827388</v>
      </c>
      <c r="I182" s="6">
        <f t="shared" si="20"/>
        <v>166712.99539946296</v>
      </c>
      <c r="J182" s="6">
        <f t="shared" si="15"/>
        <v>218511.46489172615</v>
      </c>
      <c r="K182" s="6">
        <f>IF(L182&gt;Inputs!$E$12,Inputs!$E$10*Inputs!$E$5/12,0)</f>
        <v>0</v>
      </c>
      <c r="L182" s="15">
        <f>D182/Inputs!$E$5</f>
        <v>0.31430153480843148</v>
      </c>
    </row>
    <row r="183" spans="2:12" ht="13" x14ac:dyDescent="0.3">
      <c r="B183" s="13">
        <f t="shared" si="16"/>
        <v>179</v>
      </c>
      <c r="C183" s="14">
        <f t="shared" si="17"/>
        <v>51288</v>
      </c>
      <c r="D183" s="6">
        <f t="shared" si="18"/>
        <v>218511.46489172615</v>
      </c>
      <c r="E183" s="6">
        <f>PMT((Inputs!$E$7/12),(Inputs!$E$8*12),-Inputs!$E$6)</f>
        <v>2118.3906208299832</v>
      </c>
      <c r="F183" s="6">
        <f>D183*(Inputs!$E$7/12)</f>
        <v>614.5634950079799</v>
      </c>
      <c r="G183" s="6">
        <f t="shared" si="14"/>
        <v>1503.8271258220034</v>
      </c>
      <c r="H183" s="6">
        <f t="shared" si="19"/>
        <v>211864.36223409587</v>
      </c>
      <c r="I183" s="6">
        <f t="shared" si="20"/>
        <v>167327.55889447095</v>
      </c>
      <c r="J183" s="6">
        <f t="shared" si="15"/>
        <v>217007.63776590416</v>
      </c>
      <c r="K183" s="6">
        <f>IF(L183&gt;Inputs!$E$12,Inputs!$E$10*Inputs!$E$5/12,0)</f>
        <v>0</v>
      </c>
      <c r="L183" s="15">
        <f>D183/Inputs!$E$5</f>
        <v>0.31215923555960878</v>
      </c>
    </row>
    <row r="184" spans="2:12" ht="13" x14ac:dyDescent="0.3">
      <c r="B184" s="13">
        <f t="shared" si="16"/>
        <v>180</v>
      </c>
      <c r="C184" s="14">
        <f t="shared" si="17"/>
        <v>51318</v>
      </c>
      <c r="D184" s="6">
        <f t="shared" si="18"/>
        <v>217007.63776590416</v>
      </c>
      <c r="E184" s="6">
        <f>PMT((Inputs!$E$7/12),(Inputs!$E$8*12),-Inputs!$E$6)</f>
        <v>2118.3906208299832</v>
      </c>
      <c r="F184" s="6">
        <f>D184*(Inputs!$E$7/12)</f>
        <v>610.33398121660548</v>
      </c>
      <c r="G184" s="6">
        <f t="shared" si="14"/>
        <v>1508.0566396133777</v>
      </c>
      <c r="H184" s="6">
        <f t="shared" si="19"/>
        <v>213372.41887370925</v>
      </c>
      <c r="I184" s="6">
        <f t="shared" si="20"/>
        <v>167937.89287568754</v>
      </c>
      <c r="J184" s="6">
        <f t="shared" si="15"/>
        <v>215499.58112629078</v>
      </c>
      <c r="K184" s="6">
        <f>IF(L184&gt;Inputs!$E$12,Inputs!$E$10*Inputs!$E$5/12,0)</f>
        <v>0</v>
      </c>
      <c r="L184" s="15">
        <f>D184/Inputs!$E$5</f>
        <v>0.3100109110941488</v>
      </c>
    </row>
    <row r="185" spans="2:12" ht="13" x14ac:dyDescent="0.3">
      <c r="B185" s="13">
        <f t="shared" si="16"/>
        <v>181</v>
      </c>
      <c r="C185" s="14">
        <f t="shared" si="17"/>
        <v>51349</v>
      </c>
      <c r="D185" s="6">
        <f t="shared" si="18"/>
        <v>215499.58112629078</v>
      </c>
      <c r="E185" s="6">
        <f>PMT((Inputs!$E$7/12),(Inputs!$E$8*12),-Inputs!$E$6)</f>
        <v>2118.3906208299832</v>
      </c>
      <c r="F185" s="6">
        <f>D185*(Inputs!$E$7/12)</f>
        <v>606.09257191769291</v>
      </c>
      <c r="G185" s="6">
        <f t="shared" si="14"/>
        <v>1512.2980489122901</v>
      </c>
      <c r="H185" s="6">
        <f t="shared" si="19"/>
        <v>214884.71692262153</v>
      </c>
      <c r="I185" s="6">
        <f t="shared" si="20"/>
        <v>168543.98544760523</v>
      </c>
      <c r="J185" s="6">
        <f t="shared" si="15"/>
        <v>213987.2830773785</v>
      </c>
      <c r="K185" s="6">
        <f>IF(L185&gt;Inputs!$E$12,Inputs!$E$10*Inputs!$E$5/12,0)</f>
        <v>0</v>
      </c>
      <c r="L185" s="15">
        <f>D185/Inputs!$E$5</f>
        <v>0.3078565444661297</v>
      </c>
    </row>
    <row r="186" spans="2:12" ht="13" x14ac:dyDescent="0.3">
      <c r="B186" s="13">
        <f t="shared" si="16"/>
        <v>182</v>
      </c>
      <c r="C186" s="14">
        <f t="shared" si="17"/>
        <v>51380</v>
      </c>
      <c r="D186" s="6">
        <f t="shared" si="18"/>
        <v>213987.2830773785</v>
      </c>
      <c r="E186" s="6">
        <f>PMT((Inputs!$E$7/12),(Inputs!$E$8*12),-Inputs!$E$6)</f>
        <v>2118.3906208299832</v>
      </c>
      <c r="F186" s="6">
        <f>D186*(Inputs!$E$7/12)</f>
        <v>601.83923365512715</v>
      </c>
      <c r="G186" s="6">
        <f t="shared" si="14"/>
        <v>1516.551387174856</v>
      </c>
      <c r="H186" s="6">
        <f t="shared" si="19"/>
        <v>216401.2683097964</v>
      </c>
      <c r="I186" s="6">
        <f t="shared" si="20"/>
        <v>169145.82468126036</v>
      </c>
      <c r="J186" s="6">
        <f t="shared" si="15"/>
        <v>212470.73169020363</v>
      </c>
      <c r="K186" s="6">
        <f>IF(L186&gt;Inputs!$E$12,Inputs!$E$10*Inputs!$E$5/12,0)</f>
        <v>0</v>
      </c>
      <c r="L186" s="15">
        <f>D186/Inputs!$E$5</f>
        <v>0.30569611868196928</v>
      </c>
    </row>
    <row r="187" spans="2:12" ht="13" x14ac:dyDescent="0.3">
      <c r="B187" s="13">
        <f t="shared" si="16"/>
        <v>183</v>
      </c>
      <c r="C187" s="14">
        <f t="shared" si="17"/>
        <v>51410</v>
      </c>
      <c r="D187" s="6">
        <f t="shared" si="18"/>
        <v>212470.73169020363</v>
      </c>
      <c r="E187" s="6">
        <f>PMT((Inputs!$E$7/12),(Inputs!$E$8*12),-Inputs!$E$6)</f>
        <v>2118.3906208299832</v>
      </c>
      <c r="F187" s="6">
        <f>D187*(Inputs!$E$7/12)</f>
        <v>597.57393287869775</v>
      </c>
      <c r="G187" s="6">
        <f t="shared" si="14"/>
        <v>1520.8166879512855</v>
      </c>
      <c r="H187" s="6">
        <f t="shared" si="19"/>
        <v>217922.08499774768</v>
      </c>
      <c r="I187" s="6">
        <f t="shared" si="20"/>
        <v>169743.39861413906</v>
      </c>
      <c r="J187" s="6">
        <f t="shared" si="15"/>
        <v>210949.91500225235</v>
      </c>
      <c r="K187" s="6">
        <f>IF(L187&gt;Inputs!$E$12,Inputs!$E$10*Inputs!$E$5/12,0)</f>
        <v>0</v>
      </c>
      <c r="L187" s="15">
        <f>D187/Inputs!$E$5</f>
        <v>0.30352961670029088</v>
      </c>
    </row>
    <row r="188" spans="2:12" ht="13" x14ac:dyDescent="0.3">
      <c r="B188" s="13">
        <f t="shared" si="16"/>
        <v>184</v>
      </c>
      <c r="C188" s="14">
        <f t="shared" si="17"/>
        <v>51441</v>
      </c>
      <c r="D188" s="6">
        <f t="shared" si="18"/>
        <v>210949.91500225235</v>
      </c>
      <c r="E188" s="6">
        <f>PMT((Inputs!$E$7/12),(Inputs!$E$8*12),-Inputs!$E$6)</f>
        <v>2118.3906208299832</v>
      </c>
      <c r="F188" s="6">
        <f>D188*(Inputs!$E$7/12)</f>
        <v>593.29663594383476</v>
      </c>
      <c r="G188" s="6">
        <f t="shared" si="14"/>
        <v>1525.0939848861485</v>
      </c>
      <c r="H188" s="6">
        <f t="shared" si="19"/>
        <v>219447.17898263384</v>
      </c>
      <c r="I188" s="6">
        <f t="shared" si="20"/>
        <v>170336.69525008291</v>
      </c>
      <c r="J188" s="6">
        <f t="shared" si="15"/>
        <v>209424.82101736619</v>
      </c>
      <c r="K188" s="6">
        <f>IF(L188&gt;Inputs!$E$12,Inputs!$E$10*Inputs!$E$5/12,0)</f>
        <v>0</v>
      </c>
      <c r="L188" s="15">
        <f>D188/Inputs!$E$5</f>
        <v>0.30135702143178905</v>
      </c>
    </row>
    <row r="189" spans="2:12" ht="13" x14ac:dyDescent="0.3">
      <c r="B189" s="13">
        <f t="shared" si="16"/>
        <v>185</v>
      </c>
      <c r="C189" s="14">
        <f t="shared" si="17"/>
        <v>51471</v>
      </c>
      <c r="D189" s="6">
        <f t="shared" si="18"/>
        <v>209424.82101736619</v>
      </c>
      <c r="E189" s="6">
        <f>PMT((Inputs!$E$7/12),(Inputs!$E$8*12),-Inputs!$E$6)</f>
        <v>2118.3906208299832</v>
      </c>
      <c r="F189" s="6">
        <f>D189*(Inputs!$E$7/12)</f>
        <v>589.00730911134247</v>
      </c>
      <c r="G189" s="6">
        <f t="shared" si="14"/>
        <v>1529.3833117186407</v>
      </c>
      <c r="H189" s="6">
        <f t="shared" si="19"/>
        <v>220976.56229435248</v>
      </c>
      <c r="I189" s="6">
        <f t="shared" si="20"/>
        <v>170925.70255919424</v>
      </c>
      <c r="J189" s="6">
        <f t="shared" si="15"/>
        <v>207895.43770564755</v>
      </c>
      <c r="K189" s="6">
        <f>IF(L189&gt;Inputs!$E$12,Inputs!$E$10*Inputs!$E$5/12,0)</f>
        <v>0</v>
      </c>
      <c r="L189" s="15">
        <f>D189/Inputs!$E$5</f>
        <v>0.29917831573909454</v>
      </c>
    </row>
    <row r="190" spans="2:12" ht="13" x14ac:dyDescent="0.3">
      <c r="B190" s="13">
        <f t="shared" si="16"/>
        <v>186</v>
      </c>
      <c r="C190" s="14">
        <f t="shared" si="17"/>
        <v>51502</v>
      </c>
      <c r="D190" s="6">
        <f t="shared" si="18"/>
        <v>207895.43770564755</v>
      </c>
      <c r="E190" s="6">
        <f>PMT((Inputs!$E$7/12),(Inputs!$E$8*12),-Inputs!$E$6)</f>
        <v>2118.3906208299832</v>
      </c>
      <c r="F190" s="6">
        <f>D190*(Inputs!$E$7/12)</f>
        <v>584.70591854713382</v>
      </c>
      <c r="G190" s="6">
        <f t="shared" si="14"/>
        <v>1533.6847022828492</v>
      </c>
      <c r="H190" s="6">
        <f t="shared" si="19"/>
        <v>222510.24699663534</v>
      </c>
      <c r="I190" s="6">
        <f t="shared" si="20"/>
        <v>171510.40847774138</v>
      </c>
      <c r="J190" s="6">
        <f t="shared" si="15"/>
        <v>206361.75300336469</v>
      </c>
      <c r="K190" s="6">
        <f>IF(L190&gt;Inputs!$E$12,Inputs!$E$10*Inputs!$E$5/12,0)</f>
        <v>0</v>
      </c>
      <c r="L190" s="15">
        <f>D190/Inputs!$E$5</f>
        <v>0.29699348243663937</v>
      </c>
    </row>
    <row r="191" spans="2:12" ht="13" x14ac:dyDescent="0.3">
      <c r="B191" s="13">
        <f t="shared" si="16"/>
        <v>187</v>
      </c>
      <c r="C191" s="14">
        <f t="shared" si="17"/>
        <v>51533</v>
      </c>
      <c r="D191" s="6">
        <f t="shared" si="18"/>
        <v>206361.75300336469</v>
      </c>
      <c r="E191" s="6">
        <f>PMT((Inputs!$E$7/12),(Inputs!$E$8*12),-Inputs!$E$6)</f>
        <v>2118.3906208299832</v>
      </c>
      <c r="F191" s="6">
        <f>D191*(Inputs!$E$7/12)</f>
        <v>580.39243032196327</v>
      </c>
      <c r="G191" s="6">
        <f t="shared" si="14"/>
        <v>1537.9981905080199</v>
      </c>
      <c r="H191" s="6">
        <f t="shared" si="19"/>
        <v>224048.24518714336</v>
      </c>
      <c r="I191" s="6">
        <f t="shared" si="20"/>
        <v>172090.80090806333</v>
      </c>
      <c r="J191" s="6">
        <f t="shared" si="15"/>
        <v>204823.75481285667</v>
      </c>
      <c r="K191" s="6">
        <f>IF(L191&gt;Inputs!$E$12,Inputs!$E$10*Inputs!$E$5/12,0)</f>
        <v>0</v>
      </c>
      <c r="L191" s="15">
        <f>D191/Inputs!$E$5</f>
        <v>0.29480250429052096</v>
      </c>
    </row>
    <row r="192" spans="2:12" ht="13" x14ac:dyDescent="0.3">
      <c r="B192" s="13">
        <f t="shared" si="16"/>
        <v>188</v>
      </c>
      <c r="C192" s="14">
        <f t="shared" si="17"/>
        <v>51561</v>
      </c>
      <c r="D192" s="6">
        <f t="shared" si="18"/>
        <v>204823.75481285667</v>
      </c>
      <c r="E192" s="6">
        <f>PMT((Inputs!$E$7/12),(Inputs!$E$8*12),-Inputs!$E$6)</f>
        <v>2118.3906208299832</v>
      </c>
      <c r="F192" s="6">
        <f>D192*(Inputs!$E$7/12)</f>
        <v>576.06681041115951</v>
      </c>
      <c r="G192" s="6">
        <f t="shared" si="14"/>
        <v>1542.3238104188235</v>
      </c>
      <c r="H192" s="6">
        <f t="shared" si="19"/>
        <v>225590.56899756219</v>
      </c>
      <c r="I192" s="6">
        <f t="shared" si="20"/>
        <v>172666.8677184745</v>
      </c>
      <c r="J192" s="6">
        <f t="shared" si="15"/>
        <v>203281.43100243784</v>
      </c>
      <c r="K192" s="6">
        <f>IF(L192&gt;Inputs!$E$12,Inputs!$E$10*Inputs!$E$5/12,0)</f>
        <v>0</v>
      </c>
      <c r="L192" s="15">
        <f>D192/Inputs!$E$5</f>
        <v>0.29260536401836668</v>
      </c>
    </row>
    <row r="193" spans="2:12" ht="13" x14ac:dyDescent="0.3">
      <c r="B193" s="13">
        <f t="shared" si="16"/>
        <v>189</v>
      </c>
      <c r="C193" s="14">
        <f t="shared" si="17"/>
        <v>51592</v>
      </c>
      <c r="D193" s="6">
        <f t="shared" si="18"/>
        <v>203281.43100243784</v>
      </c>
      <c r="E193" s="6">
        <f>PMT((Inputs!$E$7/12),(Inputs!$E$8*12),-Inputs!$E$6)</f>
        <v>2118.3906208299832</v>
      </c>
      <c r="F193" s="6">
        <f>D193*(Inputs!$E$7/12)</f>
        <v>571.72902469435644</v>
      </c>
      <c r="G193" s="6">
        <f t="shared" si="14"/>
        <v>1546.6615961356267</v>
      </c>
      <c r="H193" s="6">
        <f t="shared" si="19"/>
        <v>227137.23059369781</v>
      </c>
      <c r="I193" s="6">
        <f t="shared" si="20"/>
        <v>173238.59674316886</v>
      </c>
      <c r="J193" s="6">
        <f t="shared" si="15"/>
        <v>201734.76940630222</v>
      </c>
      <c r="K193" s="6">
        <f>IF(L193&gt;Inputs!$E$12,Inputs!$E$10*Inputs!$E$5/12,0)</f>
        <v>0</v>
      </c>
      <c r="L193" s="15">
        <f>D193/Inputs!$E$5</f>
        <v>0.29040204428919691</v>
      </c>
    </row>
    <row r="194" spans="2:12" ht="13" x14ac:dyDescent="0.3">
      <c r="B194" s="13">
        <f t="shared" si="16"/>
        <v>190</v>
      </c>
      <c r="C194" s="14">
        <f t="shared" si="17"/>
        <v>51622</v>
      </c>
      <c r="D194" s="6">
        <f t="shared" si="18"/>
        <v>201734.76940630222</v>
      </c>
      <c r="E194" s="6">
        <f>PMT((Inputs!$E$7/12),(Inputs!$E$8*12),-Inputs!$E$6)</f>
        <v>2118.3906208299832</v>
      </c>
      <c r="F194" s="6">
        <f>D194*(Inputs!$E$7/12)</f>
        <v>567.37903895522504</v>
      </c>
      <c r="G194" s="6">
        <f t="shared" si="14"/>
        <v>1551.0115818747581</v>
      </c>
      <c r="H194" s="6">
        <f t="shared" si="19"/>
        <v>228688.24217557255</v>
      </c>
      <c r="I194" s="6">
        <f t="shared" si="20"/>
        <v>173805.97578212409</v>
      </c>
      <c r="J194" s="6">
        <f t="shared" si="15"/>
        <v>200183.75782442745</v>
      </c>
      <c r="K194" s="6">
        <f>IF(L194&gt;Inputs!$E$12,Inputs!$E$10*Inputs!$E$5/12,0)</f>
        <v>0</v>
      </c>
      <c r="L194" s="15">
        <f>D194/Inputs!$E$5</f>
        <v>0.2881925277232889</v>
      </c>
    </row>
    <row r="195" spans="2:12" ht="13" x14ac:dyDescent="0.3">
      <c r="B195" s="13">
        <f t="shared" si="16"/>
        <v>191</v>
      </c>
      <c r="C195" s="14">
        <f t="shared" si="17"/>
        <v>51653</v>
      </c>
      <c r="D195" s="6">
        <f t="shared" si="18"/>
        <v>200183.75782442745</v>
      </c>
      <c r="E195" s="6">
        <f>PMT((Inputs!$E$7/12),(Inputs!$E$8*12),-Inputs!$E$6)</f>
        <v>2118.3906208299832</v>
      </c>
      <c r="F195" s="6">
        <f>D195*(Inputs!$E$7/12)</f>
        <v>563.01681888120231</v>
      </c>
      <c r="G195" s="6">
        <f t="shared" si="14"/>
        <v>1555.373801948781</v>
      </c>
      <c r="H195" s="6">
        <f t="shared" si="19"/>
        <v>230243.61597752135</v>
      </c>
      <c r="I195" s="6">
        <f t="shared" si="20"/>
        <v>174368.9926010053</v>
      </c>
      <c r="J195" s="6">
        <f t="shared" si="15"/>
        <v>198628.38402247865</v>
      </c>
      <c r="K195" s="6">
        <f>IF(L195&gt;Inputs!$E$12,Inputs!$E$10*Inputs!$E$5/12,0)</f>
        <v>0</v>
      </c>
      <c r="L195" s="15">
        <f>D195/Inputs!$E$5</f>
        <v>0.2859767968920392</v>
      </c>
    </row>
    <row r="196" spans="2:12" ht="13" x14ac:dyDescent="0.3">
      <c r="B196" s="13">
        <f t="shared" si="16"/>
        <v>192</v>
      </c>
      <c r="C196" s="14">
        <f t="shared" si="17"/>
        <v>51683</v>
      </c>
      <c r="D196" s="6">
        <f t="shared" si="18"/>
        <v>198628.38402247865</v>
      </c>
      <c r="E196" s="6">
        <f>PMT((Inputs!$E$7/12),(Inputs!$E$8*12),-Inputs!$E$6)</f>
        <v>2118.3906208299832</v>
      </c>
      <c r="F196" s="6">
        <f>D196*(Inputs!$E$7/12)</f>
        <v>558.64233006322127</v>
      </c>
      <c r="G196" s="6">
        <f t="shared" si="14"/>
        <v>1559.7482907667618</v>
      </c>
      <c r="H196" s="6">
        <f t="shared" si="19"/>
        <v>231803.3642682881</v>
      </c>
      <c r="I196" s="6">
        <f t="shared" si="20"/>
        <v>174927.63493106852</v>
      </c>
      <c r="J196" s="6">
        <f t="shared" si="15"/>
        <v>197068.6357317119</v>
      </c>
      <c r="K196" s="6">
        <f>IF(L196&gt;Inputs!$E$12,Inputs!$E$10*Inputs!$E$5/12,0)</f>
        <v>0</v>
      </c>
      <c r="L196" s="15">
        <f>D196/Inputs!$E$5</f>
        <v>0.28375483431782667</v>
      </c>
    </row>
    <row r="197" spans="2:12" ht="13" x14ac:dyDescent="0.3">
      <c r="B197" s="13">
        <f t="shared" si="16"/>
        <v>193</v>
      </c>
      <c r="C197" s="14">
        <f t="shared" si="17"/>
        <v>51714</v>
      </c>
      <c r="D197" s="6">
        <f t="shared" si="18"/>
        <v>197068.6357317119</v>
      </c>
      <c r="E197" s="6">
        <f>PMT((Inputs!$E$7/12),(Inputs!$E$8*12),-Inputs!$E$6)</f>
        <v>2118.3906208299832</v>
      </c>
      <c r="F197" s="6">
        <f>D197*(Inputs!$E$7/12)</f>
        <v>554.25553799543979</v>
      </c>
      <c r="G197" s="6">
        <f t="shared" si="14"/>
        <v>1564.1350828345435</v>
      </c>
      <c r="H197" s="6">
        <f t="shared" si="19"/>
        <v>233367.49935112265</v>
      </c>
      <c r="I197" s="6">
        <f t="shared" si="20"/>
        <v>175481.89046906395</v>
      </c>
      <c r="J197" s="6">
        <f t="shared" si="15"/>
        <v>195504.50064887735</v>
      </c>
      <c r="K197" s="6">
        <f>IF(L197&gt;Inputs!$E$12,Inputs!$E$10*Inputs!$E$5/12,0)</f>
        <v>0</v>
      </c>
      <c r="L197" s="15">
        <f>D197/Inputs!$E$5</f>
        <v>0.28152662247387411</v>
      </c>
    </row>
    <row r="198" spans="2:12" ht="13" x14ac:dyDescent="0.3">
      <c r="B198" s="13">
        <f t="shared" si="16"/>
        <v>194</v>
      </c>
      <c r="C198" s="14">
        <f t="shared" si="17"/>
        <v>51745</v>
      </c>
      <c r="D198" s="6">
        <f t="shared" si="18"/>
        <v>195504.50064887735</v>
      </c>
      <c r="E198" s="6">
        <f>PMT((Inputs!$E$7/12),(Inputs!$E$8*12),-Inputs!$E$6)</f>
        <v>2118.3906208299832</v>
      </c>
      <c r="F198" s="6">
        <f>D198*(Inputs!$E$7/12)</f>
        <v>549.85640807496759</v>
      </c>
      <c r="G198" s="6">
        <f t="shared" ref="G198:G261" si="21">E198-F198</f>
        <v>1568.5342127550157</v>
      </c>
      <c r="H198" s="6">
        <f t="shared" si="19"/>
        <v>234936.03356387766</v>
      </c>
      <c r="I198" s="6">
        <f t="shared" si="20"/>
        <v>176031.74687713891</v>
      </c>
      <c r="J198" s="6">
        <f t="shared" ref="J198:J261" si="22">IF(D198-G198&lt;0.01,0,D198-G198)</f>
        <v>193935.96643612234</v>
      </c>
      <c r="K198" s="6">
        <f>IF(L198&gt;Inputs!$E$12,Inputs!$E$10*Inputs!$E$5/12,0)</f>
        <v>0</v>
      </c>
      <c r="L198" s="15">
        <f>D198/Inputs!$E$5</f>
        <v>0.27929214378411049</v>
      </c>
    </row>
    <row r="199" spans="2:12" ht="13" x14ac:dyDescent="0.3">
      <c r="B199" s="13">
        <f t="shared" ref="B199:B262" si="23">B198+1</f>
        <v>195</v>
      </c>
      <c r="C199" s="14">
        <f t="shared" ref="C199:C262" si="24">EDATE(C198,1)</f>
        <v>51775</v>
      </c>
      <c r="D199" s="6">
        <f t="shared" ref="D199:D262" si="25">J198</f>
        <v>193935.96643612234</v>
      </c>
      <c r="E199" s="6">
        <f>PMT((Inputs!$E$7/12),(Inputs!$E$8*12),-Inputs!$E$6)</f>
        <v>2118.3906208299832</v>
      </c>
      <c r="F199" s="6">
        <f>D199*(Inputs!$E$7/12)</f>
        <v>545.4449056015942</v>
      </c>
      <c r="G199" s="6">
        <f t="shared" si="21"/>
        <v>1572.945715228389</v>
      </c>
      <c r="H199" s="6">
        <f t="shared" ref="H199:H262" si="26">G199+H198</f>
        <v>236508.97927910605</v>
      </c>
      <c r="I199" s="6">
        <f t="shared" ref="I199:I262" si="27">I198+F199</f>
        <v>176577.1917827405</v>
      </c>
      <c r="J199" s="6">
        <f t="shared" si="22"/>
        <v>192363.02072089395</v>
      </c>
      <c r="K199" s="6">
        <f>IF(L199&gt;Inputs!$E$12,Inputs!$E$10*Inputs!$E$5/12,0)</f>
        <v>0</v>
      </c>
      <c r="L199" s="15">
        <f>D199/Inputs!$E$5</f>
        <v>0.27705138062303192</v>
      </c>
    </row>
    <row r="200" spans="2:12" ht="13" x14ac:dyDescent="0.3">
      <c r="B200" s="13">
        <f t="shared" si="23"/>
        <v>196</v>
      </c>
      <c r="C200" s="14">
        <f t="shared" si="24"/>
        <v>51806</v>
      </c>
      <c r="D200" s="6">
        <f t="shared" si="25"/>
        <v>192363.02072089395</v>
      </c>
      <c r="E200" s="6">
        <f>PMT((Inputs!$E$7/12),(Inputs!$E$8*12),-Inputs!$E$6)</f>
        <v>2118.3906208299832</v>
      </c>
      <c r="F200" s="6">
        <f>D200*(Inputs!$E$7/12)</f>
        <v>541.02099577751426</v>
      </c>
      <c r="G200" s="6">
        <f t="shared" si="21"/>
        <v>1577.369625052469</v>
      </c>
      <c r="H200" s="6">
        <f t="shared" si="26"/>
        <v>238086.34890415851</v>
      </c>
      <c r="I200" s="6">
        <f t="shared" si="27"/>
        <v>177118.21277851801</v>
      </c>
      <c r="J200" s="6">
        <f t="shared" si="22"/>
        <v>190785.65109584149</v>
      </c>
      <c r="K200" s="6">
        <f>IF(L200&gt;Inputs!$E$12,Inputs!$E$10*Inputs!$E$5/12,0)</f>
        <v>0</v>
      </c>
      <c r="L200" s="15">
        <f>D200/Inputs!$E$5</f>
        <v>0.27480431531556276</v>
      </c>
    </row>
    <row r="201" spans="2:12" ht="13" x14ac:dyDescent="0.3">
      <c r="B201" s="13">
        <f t="shared" si="23"/>
        <v>197</v>
      </c>
      <c r="C201" s="14">
        <f t="shared" si="24"/>
        <v>51836</v>
      </c>
      <c r="D201" s="6">
        <f t="shared" si="25"/>
        <v>190785.65109584149</v>
      </c>
      <c r="E201" s="6">
        <f>PMT((Inputs!$E$7/12),(Inputs!$E$8*12),-Inputs!$E$6)</f>
        <v>2118.3906208299832</v>
      </c>
      <c r="F201" s="6">
        <f>D201*(Inputs!$E$7/12)</f>
        <v>536.58464370705428</v>
      </c>
      <c r="G201" s="6">
        <f t="shared" si="21"/>
        <v>1581.8059771229289</v>
      </c>
      <c r="H201" s="6">
        <f t="shared" si="26"/>
        <v>239668.15488128143</v>
      </c>
      <c r="I201" s="6">
        <f t="shared" si="27"/>
        <v>177654.79742222506</v>
      </c>
      <c r="J201" s="6">
        <f t="shared" si="22"/>
        <v>189203.84511871857</v>
      </c>
      <c r="K201" s="6">
        <f>IF(L201&gt;Inputs!$E$12,Inputs!$E$10*Inputs!$E$5/12,0)</f>
        <v>0</v>
      </c>
      <c r="L201" s="15">
        <f>D201/Inputs!$E$5</f>
        <v>0.27255093013691639</v>
      </c>
    </row>
    <row r="202" spans="2:12" ht="13" x14ac:dyDescent="0.3">
      <c r="B202" s="13">
        <f t="shared" si="23"/>
        <v>198</v>
      </c>
      <c r="C202" s="14">
        <f t="shared" si="24"/>
        <v>51867</v>
      </c>
      <c r="D202" s="6">
        <f t="shared" si="25"/>
        <v>189203.84511871857</v>
      </c>
      <c r="E202" s="6">
        <f>PMT((Inputs!$E$7/12),(Inputs!$E$8*12),-Inputs!$E$6)</f>
        <v>2118.3906208299832</v>
      </c>
      <c r="F202" s="6">
        <f>D202*(Inputs!$E$7/12)</f>
        <v>532.13581439639609</v>
      </c>
      <c r="G202" s="6">
        <f t="shared" si="21"/>
        <v>1586.254806433587</v>
      </c>
      <c r="H202" s="6">
        <f t="shared" si="26"/>
        <v>241254.40968771503</v>
      </c>
      <c r="I202" s="6">
        <f t="shared" si="27"/>
        <v>178186.93323662147</v>
      </c>
      <c r="J202" s="6">
        <f t="shared" si="22"/>
        <v>187617.59031228497</v>
      </c>
      <c r="K202" s="6">
        <f>IF(L202&gt;Inputs!$E$12,Inputs!$E$10*Inputs!$E$5/12,0)</f>
        <v>0</v>
      </c>
      <c r="L202" s="15">
        <f>D202/Inputs!$E$5</f>
        <v>0.2702912073124551</v>
      </c>
    </row>
    <row r="203" spans="2:12" ht="13" x14ac:dyDescent="0.3">
      <c r="B203" s="13">
        <f t="shared" si="23"/>
        <v>199</v>
      </c>
      <c r="C203" s="14">
        <f t="shared" si="24"/>
        <v>51898</v>
      </c>
      <c r="D203" s="6">
        <f t="shared" si="25"/>
        <v>187617.59031228497</v>
      </c>
      <c r="E203" s="6">
        <f>PMT((Inputs!$E$7/12),(Inputs!$E$8*12),-Inputs!$E$6)</f>
        <v>2118.3906208299832</v>
      </c>
      <c r="F203" s="6">
        <f>D203*(Inputs!$E$7/12)</f>
        <v>527.67447275330153</v>
      </c>
      <c r="G203" s="6">
        <f t="shared" si="21"/>
        <v>1590.7161480766817</v>
      </c>
      <c r="H203" s="6">
        <f t="shared" si="26"/>
        <v>242845.12583579172</v>
      </c>
      <c r="I203" s="6">
        <f t="shared" si="27"/>
        <v>178714.60770937477</v>
      </c>
      <c r="J203" s="6">
        <f t="shared" si="22"/>
        <v>186026.87416420828</v>
      </c>
      <c r="K203" s="6">
        <f>IF(L203&gt;Inputs!$E$12,Inputs!$E$10*Inputs!$E$5/12,0)</f>
        <v>0</v>
      </c>
      <c r="L203" s="15">
        <f>D203/Inputs!$E$5</f>
        <v>0.26802512901754993</v>
      </c>
    </row>
    <row r="204" spans="2:12" ht="13" x14ac:dyDescent="0.3">
      <c r="B204" s="13">
        <f t="shared" si="23"/>
        <v>200</v>
      </c>
      <c r="C204" s="14">
        <f t="shared" si="24"/>
        <v>51926</v>
      </c>
      <c r="D204" s="6">
        <f t="shared" si="25"/>
        <v>186026.87416420828</v>
      </c>
      <c r="E204" s="6">
        <f>PMT((Inputs!$E$7/12),(Inputs!$E$8*12),-Inputs!$E$6)</f>
        <v>2118.3906208299832</v>
      </c>
      <c r="F204" s="6">
        <f>D204*(Inputs!$E$7/12)</f>
        <v>523.20058358683582</v>
      </c>
      <c r="G204" s="6">
        <f t="shared" si="21"/>
        <v>1595.1900372431473</v>
      </c>
      <c r="H204" s="6">
        <f t="shared" si="26"/>
        <v>244440.31587303488</v>
      </c>
      <c r="I204" s="6">
        <f t="shared" si="27"/>
        <v>179237.80829296162</v>
      </c>
      <c r="J204" s="6">
        <f t="shared" si="22"/>
        <v>184431.68412696512</v>
      </c>
      <c r="K204" s="6">
        <f>IF(L204&gt;Inputs!$E$12,Inputs!$E$10*Inputs!$E$5/12,0)</f>
        <v>0</v>
      </c>
      <c r="L204" s="15">
        <f>D204/Inputs!$E$5</f>
        <v>0.2657526773774404</v>
      </c>
    </row>
    <row r="205" spans="2:12" ht="13" x14ac:dyDescent="0.3">
      <c r="B205" s="13">
        <f t="shared" si="23"/>
        <v>201</v>
      </c>
      <c r="C205" s="14">
        <f t="shared" si="24"/>
        <v>51957</v>
      </c>
      <c r="D205" s="6">
        <f t="shared" si="25"/>
        <v>184431.68412696512</v>
      </c>
      <c r="E205" s="6">
        <f>PMT((Inputs!$E$7/12),(Inputs!$E$8*12),-Inputs!$E$6)</f>
        <v>2118.3906208299832</v>
      </c>
      <c r="F205" s="6">
        <f>D205*(Inputs!$E$7/12)</f>
        <v>518.71411160708942</v>
      </c>
      <c r="G205" s="6">
        <f t="shared" si="21"/>
        <v>1599.6765092228939</v>
      </c>
      <c r="H205" s="6">
        <f t="shared" si="26"/>
        <v>246039.99238225777</v>
      </c>
      <c r="I205" s="6">
        <f t="shared" si="27"/>
        <v>179756.52240456871</v>
      </c>
      <c r="J205" s="6">
        <f t="shared" si="22"/>
        <v>182832.00761774223</v>
      </c>
      <c r="K205" s="6">
        <f>IF(L205&gt;Inputs!$E$12,Inputs!$E$10*Inputs!$E$5/12,0)</f>
        <v>0</v>
      </c>
      <c r="L205" s="15">
        <f>D205/Inputs!$E$5</f>
        <v>0.26347383446709305</v>
      </c>
    </row>
    <row r="206" spans="2:12" ht="13" x14ac:dyDescent="0.3">
      <c r="B206" s="13">
        <f t="shared" si="23"/>
        <v>202</v>
      </c>
      <c r="C206" s="14">
        <f t="shared" si="24"/>
        <v>51987</v>
      </c>
      <c r="D206" s="6">
        <f t="shared" si="25"/>
        <v>182832.00761774223</v>
      </c>
      <c r="E206" s="6">
        <f>PMT((Inputs!$E$7/12),(Inputs!$E$8*12),-Inputs!$E$6)</f>
        <v>2118.3906208299832</v>
      </c>
      <c r="F206" s="6">
        <f>D206*(Inputs!$E$7/12)</f>
        <v>514.2150214249001</v>
      </c>
      <c r="G206" s="6">
        <f t="shared" si="21"/>
        <v>1604.1755994050832</v>
      </c>
      <c r="H206" s="6">
        <f t="shared" si="26"/>
        <v>247644.16798166285</v>
      </c>
      <c r="I206" s="6">
        <f t="shared" si="27"/>
        <v>180270.7374259936</v>
      </c>
      <c r="J206" s="6">
        <f t="shared" si="22"/>
        <v>181227.83201833715</v>
      </c>
      <c r="K206" s="6">
        <f>IF(L206&gt;Inputs!$E$12,Inputs!$E$10*Inputs!$E$5/12,0)</f>
        <v>0</v>
      </c>
      <c r="L206" s="15">
        <f>D206/Inputs!$E$5</f>
        <v>0.26118858231106035</v>
      </c>
    </row>
    <row r="207" spans="2:12" ht="13" x14ac:dyDescent="0.3">
      <c r="B207" s="13">
        <f t="shared" si="23"/>
        <v>203</v>
      </c>
      <c r="C207" s="14">
        <f t="shared" si="24"/>
        <v>52018</v>
      </c>
      <c r="D207" s="6">
        <f t="shared" si="25"/>
        <v>181227.83201833715</v>
      </c>
      <c r="E207" s="6">
        <f>PMT((Inputs!$E$7/12),(Inputs!$E$8*12),-Inputs!$E$6)</f>
        <v>2118.3906208299832</v>
      </c>
      <c r="F207" s="6">
        <f>D207*(Inputs!$E$7/12)</f>
        <v>509.70327755157331</v>
      </c>
      <c r="G207" s="6">
        <f t="shared" si="21"/>
        <v>1608.6873432784098</v>
      </c>
      <c r="H207" s="6">
        <f t="shared" si="26"/>
        <v>249252.85532494125</v>
      </c>
      <c r="I207" s="6">
        <f t="shared" si="27"/>
        <v>180780.44070354517</v>
      </c>
      <c r="J207" s="6">
        <f t="shared" si="22"/>
        <v>179619.14467505875</v>
      </c>
      <c r="K207" s="6">
        <f>IF(L207&gt;Inputs!$E$12,Inputs!$E$10*Inputs!$E$5/12,0)</f>
        <v>0</v>
      </c>
      <c r="L207" s="15">
        <f>D207/Inputs!$E$5</f>
        <v>0.25889690288333878</v>
      </c>
    </row>
    <row r="208" spans="2:12" ht="13" x14ac:dyDescent="0.3">
      <c r="B208" s="13">
        <f t="shared" si="23"/>
        <v>204</v>
      </c>
      <c r="C208" s="14">
        <f t="shared" si="24"/>
        <v>52048</v>
      </c>
      <c r="D208" s="6">
        <f t="shared" si="25"/>
        <v>179619.14467505875</v>
      </c>
      <c r="E208" s="6">
        <f>PMT((Inputs!$E$7/12),(Inputs!$E$8*12),-Inputs!$E$6)</f>
        <v>2118.3906208299832</v>
      </c>
      <c r="F208" s="6">
        <f>D208*(Inputs!$E$7/12)</f>
        <v>505.17884439860279</v>
      </c>
      <c r="G208" s="6">
        <f t="shared" si="21"/>
        <v>1613.2117764313803</v>
      </c>
      <c r="H208" s="6">
        <f t="shared" si="26"/>
        <v>250866.06710137264</v>
      </c>
      <c r="I208" s="6">
        <f t="shared" si="27"/>
        <v>181285.61954794379</v>
      </c>
      <c r="J208" s="6">
        <f t="shared" si="22"/>
        <v>178005.93289862736</v>
      </c>
      <c r="K208" s="6">
        <f>IF(L208&gt;Inputs!$E$12,Inputs!$E$10*Inputs!$E$5/12,0)</f>
        <v>0</v>
      </c>
      <c r="L208" s="15">
        <f>D208/Inputs!$E$5</f>
        <v>0.25659877810722681</v>
      </c>
    </row>
    <row r="209" spans="2:12" ht="13" x14ac:dyDescent="0.3">
      <c r="B209" s="13">
        <f t="shared" si="23"/>
        <v>205</v>
      </c>
      <c r="C209" s="14">
        <f t="shared" si="24"/>
        <v>52079</v>
      </c>
      <c r="D209" s="6">
        <f t="shared" si="25"/>
        <v>178005.93289862736</v>
      </c>
      <c r="E209" s="6">
        <f>PMT((Inputs!$E$7/12),(Inputs!$E$8*12),-Inputs!$E$6)</f>
        <v>2118.3906208299832</v>
      </c>
      <c r="F209" s="6">
        <f>D209*(Inputs!$E$7/12)</f>
        <v>500.64168627738951</v>
      </c>
      <c r="G209" s="6">
        <f t="shared" si="21"/>
        <v>1617.7489345525937</v>
      </c>
      <c r="H209" s="6">
        <f t="shared" si="26"/>
        <v>252483.81603592524</v>
      </c>
      <c r="I209" s="6">
        <f t="shared" si="27"/>
        <v>181786.26123422117</v>
      </c>
      <c r="J209" s="6">
        <f t="shared" si="22"/>
        <v>176388.18396407476</v>
      </c>
      <c r="K209" s="6">
        <f>IF(L209&gt;Inputs!$E$12,Inputs!$E$10*Inputs!$E$5/12,0)</f>
        <v>0</v>
      </c>
      <c r="L209" s="15">
        <f>D209/Inputs!$E$5</f>
        <v>0.25429418985518193</v>
      </c>
    </row>
    <row r="210" spans="2:12" ht="13" x14ac:dyDescent="0.3">
      <c r="B210" s="13">
        <f t="shared" si="23"/>
        <v>206</v>
      </c>
      <c r="C210" s="14">
        <f t="shared" si="24"/>
        <v>52110</v>
      </c>
      <c r="D210" s="6">
        <f t="shared" si="25"/>
        <v>176388.18396407476</v>
      </c>
      <c r="E210" s="6">
        <f>PMT((Inputs!$E$7/12),(Inputs!$E$8*12),-Inputs!$E$6)</f>
        <v>2118.3906208299832</v>
      </c>
      <c r="F210" s="6">
        <f>D210*(Inputs!$E$7/12)</f>
        <v>496.09176739896031</v>
      </c>
      <c r="G210" s="6">
        <f t="shared" si="21"/>
        <v>1622.298853431023</v>
      </c>
      <c r="H210" s="6">
        <f t="shared" si="26"/>
        <v>254106.11488935625</v>
      </c>
      <c r="I210" s="6">
        <f t="shared" si="27"/>
        <v>182282.35300162013</v>
      </c>
      <c r="J210" s="6">
        <f t="shared" si="22"/>
        <v>174765.88511064375</v>
      </c>
      <c r="K210" s="6">
        <f>IF(L210&gt;Inputs!$E$12,Inputs!$E$10*Inputs!$E$5/12,0)</f>
        <v>0</v>
      </c>
      <c r="L210" s="15">
        <f>D210/Inputs!$E$5</f>
        <v>0.25198311994867822</v>
      </c>
    </row>
    <row r="211" spans="2:12" ht="13" x14ac:dyDescent="0.3">
      <c r="B211" s="13">
        <f t="shared" si="23"/>
        <v>207</v>
      </c>
      <c r="C211" s="14">
        <f t="shared" si="24"/>
        <v>52140</v>
      </c>
      <c r="D211" s="6">
        <f t="shared" si="25"/>
        <v>174765.88511064375</v>
      </c>
      <c r="E211" s="6">
        <f>PMT((Inputs!$E$7/12),(Inputs!$E$8*12),-Inputs!$E$6)</f>
        <v>2118.3906208299832</v>
      </c>
      <c r="F211" s="6">
        <f>D211*(Inputs!$E$7/12)</f>
        <v>491.5290518736856</v>
      </c>
      <c r="G211" s="6">
        <f t="shared" si="21"/>
        <v>1626.8615689562976</v>
      </c>
      <c r="H211" s="6">
        <f t="shared" si="26"/>
        <v>255732.97645831254</v>
      </c>
      <c r="I211" s="6">
        <f t="shared" si="27"/>
        <v>182773.88205349381</v>
      </c>
      <c r="J211" s="6">
        <f t="shared" si="22"/>
        <v>173139.02354168746</v>
      </c>
      <c r="K211" s="6">
        <f>IF(L211&gt;Inputs!$E$12,Inputs!$E$10*Inputs!$E$5/12,0)</f>
        <v>0</v>
      </c>
      <c r="L211" s="15">
        <f>D211/Inputs!$E$5</f>
        <v>0.24966555015806249</v>
      </c>
    </row>
    <row r="212" spans="2:12" ht="13" x14ac:dyDescent="0.3">
      <c r="B212" s="13">
        <f t="shared" si="23"/>
        <v>208</v>
      </c>
      <c r="C212" s="14">
        <f t="shared" si="24"/>
        <v>52171</v>
      </c>
      <c r="D212" s="6">
        <f t="shared" si="25"/>
        <v>173139.02354168746</v>
      </c>
      <c r="E212" s="6">
        <f>PMT((Inputs!$E$7/12),(Inputs!$E$8*12),-Inputs!$E$6)</f>
        <v>2118.3906208299832</v>
      </c>
      <c r="F212" s="6">
        <f>D212*(Inputs!$E$7/12)</f>
        <v>486.95350371099607</v>
      </c>
      <c r="G212" s="6">
        <f t="shared" si="21"/>
        <v>1631.4371171189871</v>
      </c>
      <c r="H212" s="6">
        <f t="shared" si="26"/>
        <v>257364.41357543154</v>
      </c>
      <c r="I212" s="6">
        <f t="shared" si="27"/>
        <v>183260.83555720482</v>
      </c>
      <c r="J212" s="6">
        <f t="shared" si="22"/>
        <v>171507.58642456846</v>
      </c>
      <c r="K212" s="6">
        <f>IF(L212&gt;Inputs!$E$12,Inputs!$E$10*Inputs!$E$5/12,0)</f>
        <v>0</v>
      </c>
      <c r="L212" s="15">
        <f>D212/Inputs!$E$5</f>
        <v>0.24734146220241066</v>
      </c>
    </row>
    <row r="213" spans="2:12" ht="13" x14ac:dyDescent="0.3">
      <c r="B213" s="13">
        <f t="shared" si="23"/>
        <v>209</v>
      </c>
      <c r="C213" s="14">
        <f t="shared" si="24"/>
        <v>52201</v>
      </c>
      <c r="D213" s="6">
        <f t="shared" si="25"/>
        <v>171507.58642456846</v>
      </c>
      <c r="E213" s="6">
        <f>PMT((Inputs!$E$7/12),(Inputs!$E$8*12),-Inputs!$E$6)</f>
        <v>2118.3906208299832</v>
      </c>
      <c r="F213" s="6">
        <f>D213*(Inputs!$E$7/12)</f>
        <v>482.36508681909885</v>
      </c>
      <c r="G213" s="6">
        <f t="shared" si="21"/>
        <v>1636.0255340108843</v>
      </c>
      <c r="H213" s="6">
        <f t="shared" si="26"/>
        <v>259000.43910944241</v>
      </c>
      <c r="I213" s="6">
        <f t="shared" si="27"/>
        <v>183743.20064402392</v>
      </c>
      <c r="J213" s="6">
        <f t="shared" si="22"/>
        <v>169871.56089055759</v>
      </c>
      <c r="K213" s="6">
        <f>IF(L213&gt;Inputs!$E$12,Inputs!$E$10*Inputs!$E$5/12,0)</f>
        <v>0</v>
      </c>
      <c r="L213" s="15">
        <f>D213/Inputs!$E$5</f>
        <v>0.24501083774938351</v>
      </c>
    </row>
    <row r="214" spans="2:12" ht="13" x14ac:dyDescent="0.3">
      <c r="B214" s="13">
        <f t="shared" si="23"/>
        <v>210</v>
      </c>
      <c r="C214" s="14">
        <f t="shared" si="24"/>
        <v>52232</v>
      </c>
      <c r="D214" s="6">
        <f t="shared" si="25"/>
        <v>169871.56089055759</v>
      </c>
      <c r="E214" s="6">
        <f>PMT((Inputs!$E$7/12),(Inputs!$E$8*12),-Inputs!$E$6)</f>
        <v>2118.3906208299832</v>
      </c>
      <c r="F214" s="6">
        <f>D214*(Inputs!$E$7/12)</f>
        <v>477.76376500469331</v>
      </c>
      <c r="G214" s="6">
        <f t="shared" si="21"/>
        <v>1640.6268558252898</v>
      </c>
      <c r="H214" s="6">
        <f t="shared" si="26"/>
        <v>260641.06596526768</v>
      </c>
      <c r="I214" s="6">
        <f t="shared" si="27"/>
        <v>184220.96440902862</v>
      </c>
      <c r="J214" s="6">
        <f t="shared" si="22"/>
        <v>168230.93403473232</v>
      </c>
      <c r="K214" s="6">
        <f>IF(L214&gt;Inputs!$E$12,Inputs!$E$10*Inputs!$E$5/12,0)</f>
        <v>0</v>
      </c>
      <c r="L214" s="15">
        <f>D214/Inputs!$E$5</f>
        <v>0.24267365841508229</v>
      </c>
    </row>
    <row r="215" spans="2:12" ht="13" x14ac:dyDescent="0.3">
      <c r="B215" s="13">
        <f t="shared" si="23"/>
        <v>211</v>
      </c>
      <c r="C215" s="14">
        <f t="shared" si="24"/>
        <v>52263</v>
      </c>
      <c r="D215" s="6">
        <f t="shared" si="25"/>
        <v>168230.93403473232</v>
      </c>
      <c r="E215" s="6">
        <f>PMT((Inputs!$E$7/12),(Inputs!$E$8*12),-Inputs!$E$6)</f>
        <v>2118.3906208299832</v>
      </c>
      <c r="F215" s="6">
        <f>D215*(Inputs!$E$7/12)</f>
        <v>473.14950197268467</v>
      </c>
      <c r="G215" s="6">
        <f t="shared" si="21"/>
        <v>1645.2411188572985</v>
      </c>
      <c r="H215" s="6">
        <f t="shared" si="26"/>
        <v>262286.307084125</v>
      </c>
      <c r="I215" s="6">
        <f t="shared" si="27"/>
        <v>184694.1139110013</v>
      </c>
      <c r="J215" s="6">
        <f t="shared" si="22"/>
        <v>166585.69291587503</v>
      </c>
      <c r="K215" s="6">
        <f>IF(L215&gt;Inputs!$E$12,Inputs!$E$10*Inputs!$E$5/12,0)</f>
        <v>0</v>
      </c>
      <c r="L215" s="15">
        <f>D215/Inputs!$E$5</f>
        <v>0.24032990576390331</v>
      </c>
    </row>
    <row r="216" spans="2:12" ht="13" x14ac:dyDescent="0.3">
      <c r="B216" s="13">
        <f t="shared" si="23"/>
        <v>212</v>
      </c>
      <c r="C216" s="14">
        <f t="shared" si="24"/>
        <v>52291</v>
      </c>
      <c r="D216" s="6">
        <f t="shared" si="25"/>
        <v>166585.69291587503</v>
      </c>
      <c r="E216" s="6">
        <f>PMT((Inputs!$E$7/12),(Inputs!$E$8*12),-Inputs!$E$6)</f>
        <v>2118.3906208299832</v>
      </c>
      <c r="F216" s="6">
        <f>D216*(Inputs!$E$7/12)</f>
        <v>468.52226132589857</v>
      </c>
      <c r="G216" s="6">
        <f t="shared" si="21"/>
        <v>1649.8683595040845</v>
      </c>
      <c r="H216" s="6">
        <f t="shared" si="26"/>
        <v>263936.17544362909</v>
      </c>
      <c r="I216" s="6">
        <f t="shared" si="27"/>
        <v>185162.63617232721</v>
      </c>
      <c r="J216" s="6">
        <f t="shared" si="22"/>
        <v>164935.82455637094</v>
      </c>
      <c r="K216" s="6">
        <f>IF(L216&gt;Inputs!$E$12,Inputs!$E$10*Inputs!$E$5/12,0)</f>
        <v>0</v>
      </c>
      <c r="L216" s="15">
        <f>D216/Inputs!$E$5</f>
        <v>0.2379795613083929</v>
      </c>
    </row>
    <row r="217" spans="2:12" ht="13" x14ac:dyDescent="0.3">
      <c r="B217" s="13">
        <f t="shared" si="23"/>
        <v>213</v>
      </c>
      <c r="C217" s="14">
        <f t="shared" si="24"/>
        <v>52322</v>
      </c>
      <c r="D217" s="6">
        <f t="shared" si="25"/>
        <v>164935.82455637094</v>
      </c>
      <c r="E217" s="6">
        <f>PMT((Inputs!$E$7/12),(Inputs!$E$8*12),-Inputs!$E$6)</f>
        <v>2118.3906208299832</v>
      </c>
      <c r="F217" s="6">
        <f>D217*(Inputs!$E$7/12)</f>
        <v>463.8820065647933</v>
      </c>
      <c r="G217" s="6">
        <f t="shared" si="21"/>
        <v>1654.5086142651899</v>
      </c>
      <c r="H217" s="6">
        <f t="shared" si="26"/>
        <v>265590.68405789428</v>
      </c>
      <c r="I217" s="6">
        <f t="shared" si="27"/>
        <v>185626.518178892</v>
      </c>
      <c r="J217" s="6">
        <f t="shared" si="22"/>
        <v>163281.31594210575</v>
      </c>
      <c r="K217" s="6">
        <f>IF(L217&gt;Inputs!$E$12,Inputs!$E$10*Inputs!$E$5/12,0)</f>
        <v>0</v>
      </c>
      <c r="L217" s="15">
        <f>D217/Inputs!$E$5</f>
        <v>0.23562260650910133</v>
      </c>
    </row>
    <row r="218" spans="2:12" ht="13" x14ac:dyDescent="0.3">
      <c r="B218" s="13">
        <f t="shared" si="23"/>
        <v>214</v>
      </c>
      <c r="C218" s="14">
        <f t="shared" si="24"/>
        <v>52352</v>
      </c>
      <c r="D218" s="6">
        <f t="shared" si="25"/>
        <v>163281.31594210575</v>
      </c>
      <c r="E218" s="6">
        <f>PMT((Inputs!$E$7/12),(Inputs!$E$8*12),-Inputs!$E$6)</f>
        <v>2118.3906208299832</v>
      </c>
      <c r="F218" s="6">
        <f>D218*(Inputs!$E$7/12)</f>
        <v>459.22870108717245</v>
      </c>
      <c r="G218" s="6">
        <f t="shared" si="21"/>
        <v>1659.1619197428108</v>
      </c>
      <c r="H218" s="6">
        <f t="shared" si="26"/>
        <v>267249.8459776371</v>
      </c>
      <c r="I218" s="6">
        <f t="shared" si="27"/>
        <v>186085.74687997918</v>
      </c>
      <c r="J218" s="6">
        <f t="shared" si="22"/>
        <v>161622.15402236293</v>
      </c>
      <c r="K218" s="6">
        <f>IF(L218&gt;Inputs!$E$12,Inputs!$E$10*Inputs!$E$5/12,0)</f>
        <v>0</v>
      </c>
      <c r="L218" s="15">
        <f>D218/Inputs!$E$5</f>
        <v>0.23325902277443678</v>
      </c>
    </row>
    <row r="219" spans="2:12" ht="13" x14ac:dyDescent="0.3">
      <c r="B219" s="13">
        <f t="shared" si="23"/>
        <v>215</v>
      </c>
      <c r="C219" s="14">
        <f t="shared" si="24"/>
        <v>52383</v>
      </c>
      <c r="D219" s="6">
        <f t="shared" si="25"/>
        <v>161622.15402236293</v>
      </c>
      <c r="E219" s="6">
        <f>PMT((Inputs!$E$7/12),(Inputs!$E$8*12),-Inputs!$E$6)</f>
        <v>2118.3906208299832</v>
      </c>
      <c r="F219" s="6">
        <f>D219*(Inputs!$E$7/12)</f>
        <v>454.56230818789578</v>
      </c>
      <c r="G219" s="6">
        <f t="shared" si="21"/>
        <v>1663.8283126420874</v>
      </c>
      <c r="H219" s="6">
        <f t="shared" si="26"/>
        <v>268913.67429027922</v>
      </c>
      <c r="I219" s="6">
        <f t="shared" si="27"/>
        <v>186540.30918816707</v>
      </c>
      <c r="J219" s="6">
        <f t="shared" si="22"/>
        <v>159958.32570972084</v>
      </c>
      <c r="K219" s="6">
        <f>IF(L219&gt;Inputs!$E$12,Inputs!$E$10*Inputs!$E$5/12,0)</f>
        <v>0</v>
      </c>
      <c r="L219" s="15">
        <f>D219/Inputs!$E$5</f>
        <v>0.23088879146051847</v>
      </c>
    </row>
    <row r="220" spans="2:12" ht="13" x14ac:dyDescent="0.3">
      <c r="B220" s="13">
        <f t="shared" si="23"/>
        <v>216</v>
      </c>
      <c r="C220" s="14">
        <f t="shared" si="24"/>
        <v>52413</v>
      </c>
      <c r="D220" s="6">
        <f t="shared" si="25"/>
        <v>159958.32570972084</v>
      </c>
      <c r="E220" s="6">
        <f>PMT((Inputs!$E$7/12),(Inputs!$E$8*12),-Inputs!$E$6)</f>
        <v>2118.3906208299832</v>
      </c>
      <c r="F220" s="6">
        <f>D220*(Inputs!$E$7/12)</f>
        <v>449.88279105858993</v>
      </c>
      <c r="G220" s="6">
        <f t="shared" si="21"/>
        <v>1668.5078297713933</v>
      </c>
      <c r="H220" s="6">
        <f t="shared" si="26"/>
        <v>270582.18212005059</v>
      </c>
      <c r="I220" s="6">
        <f t="shared" si="27"/>
        <v>186990.19197922567</v>
      </c>
      <c r="J220" s="6">
        <f t="shared" si="22"/>
        <v>158289.81787994943</v>
      </c>
      <c r="K220" s="6">
        <f>IF(L220&gt;Inputs!$E$12,Inputs!$E$10*Inputs!$E$5/12,0)</f>
        <v>0</v>
      </c>
      <c r="L220" s="15">
        <f>D220/Inputs!$E$5</f>
        <v>0.22851189387102977</v>
      </c>
    </row>
    <row r="221" spans="2:12" ht="13" x14ac:dyDescent="0.3">
      <c r="B221" s="13">
        <f t="shared" si="23"/>
        <v>217</v>
      </c>
      <c r="C221" s="14">
        <f t="shared" si="24"/>
        <v>52444</v>
      </c>
      <c r="D221" s="6">
        <f t="shared" si="25"/>
        <v>158289.81787994943</v>
      </c>
      <c r="E221" s="6">
        <f>PMT((Inputs!$E$7/12),(Inputs!$E$8*12),-Inputs!$E$6)</f>
        <v>2118.3906208299832</v>
      </c>
      <c r="F221" s="6">
        <f>D221*(Inputs!$E$7/12)</f>
        <v>445.19011278735786</v>
      </c>
      <c r="G221" s="6">
        <f t="shared" si="21"/>
        <v>1673.2005080426252</v>
      </c>
      <c r="H221" s="6">
        <f t="shared" si="26"/>
        <v>272255.38262809324</v>
      </c>
      <c r="I221" s="6">
        <f t="shared" si="27"/>
        <v>187435.38209201302</v>
      </c>
      <c r="J221" s="6">
        <f t="shared" si="22"/>
        <v>156616.61737190682</v>
      </c>
      <c r="K221" s="6">
        <f>IF(L221&gt;Inputs!$E$12,Inputs!$E$10*Inputs!$E$5/12,0)</f>
        <v>0</v>
      </c>
      <c r="L221" s="15">
        <f>D221/Inputs!$E$5</f>
        <v>0.22612831125707061</v>
      </c>
    </row>
    <row r="222" spans="2:12" ht="13" x14ac:dyDescent="0.3">
      <c r="B222" s="13">
        <f t="shared" si="23"/>
        <v>218</v>
      </c>
      <c r="C222" s="14">
        <f t="shared" si="24"/>
        <v>52475</v>
      </c>
      <c r="D222" s="6">
        <f t="shared" si="25"/>
        <v>156616.61737190682</v>
      </c>
      <c r="E222" s="6">
        <f>PMT((Inputs!$E$7/12),(Inputs!$E$8*12),-Inputs!$E$6)</f>
        <v>2118.3906208299832</v>
      </c>
      <c r="F222" s="6">
        <f>D222*(Inputs!$E$7/12)</f>
        <v>440.48423635848798</v>
      </c>
      <c r="G222" s="6">
        <f t="shared" si="21"/>
        <v>1677.9063844714951</v>
      </c>
      <c r="H222" s="6">
        <f t="shared" si="26"/>
        <v>273933.28901256475</v>
      </c>
      <c r="I222" s="6">
        <f t="shared" si="27"/>
        <v>187875.86632837151</v>
      </c>
      <c r="J222" s="6">
        <f t="shared" si="22"/>
        <v>154938.71098743533</v>
      </c>
      <c r="K222" s="6">
        <f>IF(L222&gt;Inputs!$E$12,Inputs!$E$10*Inputs!$E$5/12,0)</f>
        <v>0</v>
      </c>
      <c r="L222" s="15">
        <f>D222/Inputs!$E$5</f>
        <v>0.22373802481700975</v>
      </c>
    </row>
    <row r="223" spans="2:12" ht="13" x14ac:dyDescent="0.3">
      <c r="B223" s="13">
        <f t="shared" si="23"/>
        <v>219</v>
      </c>
      <c r="C223" s="14">
        <f t="shared" si="24"/>
        <v>52505</v>
      </c>
      <c r="D223" s="6">
        <f t="shared" si="25"/>
        <v>154938.71098743533</v>
      </c>
      <c r="E223" s="6">
        <f>PMT((Inputs!$E$7/12),(Inputs!$E$8*12),-Inputs!$E$6)</f>
        <v>2118.3906208299832</v>
      </c>
      <c r="F223" s="6">
        <f>D223*(Inputs!$E$7/12)</f>
        <v>435.76512465216194</v>
      </c>
      <c r="G223" s="6">
        <f t="shared" si="21"/>
        <v>1682.6254961778213</v>
      </c>
      <c r="H223" s="6">
        <f t="shared" si="26"/>
        <v>275615.91450874257</v>
      </c>
      <c r="I223" s="6">
        <f t="shared" si="27"/>
        <v>188311.63145302367</v>
      </c>
      <c r="J223" s="6">
        <f t="shared" si="22"/>
        <v>153256.08549125752</v>
      </c>
      <c r="K223" s="6">
        <f>IF(L223&gt;Inputs!$E$12,Inputs!$E$10*Inputs!$E$5/12,0)</f>
        <v>0</v>
      </c>
      <c r="L223" s="15">
        <f>D223/Inputs!$E$5</f>
        <v>0.22134101569633619</v>
      </c>
    </row>
    <row r="224" spans="2:12" ht="13" x14ac:dyDescent="0.3">
      <c r="B224" s="13">
        <f t="shared" si="23"/>
        <v>220</v>
      </c>
      <c r="C224" s="14">
        <f t="shared" si="24"/>
        <v>52536</v>
      </c>
      <c r="D224" s="6">
        <f t="shared" si="25"/>
        <v>153256.08549125752</v>
      </c>
      <c r="E224" s="6">
        <f>PMT((Inputs!$E$7/12),(Inputs!$E$8*12),-Inputs!$E$6)</f>
        <v>2118.3906208299832</v>
      </c>
      <c r="F224" s="6">
        <f>D224*(Inputs!$E$7/12)</f>
        <v>431.03274044416179</v>
      </c>
      <c r="G224" s="6">
        <f t="shared" si="21"/>
        <v>1687.3578803858213</v>
      </c>
      <c r="H224" s="6">
        <f t="shared" si="26"/>
        <v>277303.2723891284</v>
      </c>
      <c r="I224" s="6">
        <f t="shared" si="27"/>
        <v>188742.66419346782</v>
      </c>
      <c r="J224" s="6">
        <f t="shared" si="22"/>
        <v>151568.72761087169</v>
      </c>
      <c r="K224" s="6">
        <f>IF(L224&gt;Inputs!$E$12,Inputs!$E$10*Inputs!$E$5/12,0)</f>
        <v>0</v>
      </c>
      <c r="L224" s="15">
        <f>D224/Inputs!$E$5</f>
        <v>0.21893726498751073</v>
      </c>
    </row>
    <row r="225" spans="2:12" ht="13" x14ac:dyDescent="0.3">
      <c r="B225" s="13">
        <f t="shared" si="23"/>
        <v>221</v>
      </c>
      <c r="C225" s="14">
        <f t="shared" si="24"/>
        <v>52566</v>
      </c>
      <c r="D225" s="6">
        <f t="shared" si="25"/>
        <v>151568.72761087169</v>
      </c>
      <c r="E225" s="6">
        <f>PMT((Inputs!$E$7/12),(Inputs!$E$8*12),-Inputs!$E$6)</f>
        <v>2118.3906208299832</v>
      </c>
      <c r="F225" s="6">
        <f>D225*(Inputs!$E$7/12)</f>
        <v>426.28704640557669</v>
      </c>
      <c r="G225" s="6">
        <f t="shared" si="21"/>
        <v>1692.1035744244064</v>
      </c>
      <c r="H225" s="6">
        <f t="shared" si="26"/>
        <v>278995.3759635528</v>
      </c>
      <c r="I225" s="6">
        <f t="shared" si="27"/>
        <v>189168.95123987339</v>
      </c>
      <c r="J225" s="6">
        <f t="shared" si="22"/>
        <v>149876.62403644729</v>
      </c>
      <c r="K225" s="6">
        <f>IF(L225&gt;Inputs!$E$12,Inputs!$E$10*Inputs!$E$5/12,0)</f>
        <v>0</v>
      </c>
      <c r="L225" s="15">
        <f>D225/Inputs!$E$5</f>
        <v>0.2165267537298167</v>
      </c>
    </row>
    <row r="226" spans="2:12" ht="13" x14ac:dyDescent="0.3">
      <c r="B226" s="13">
        <f t="shared" si="23"/>
        <v>222</v>
      </c>
      <c r="C226" s="14">
        <f t="shared" si="24"/>
        <v>52597</v>
      </c>
      <c r="D226" s="6">
        <f t="shared" si="25"/>
        <v>149876.62403644729</v>
      </c>
      <c r="E226" s="6">
        <f>PMT((Inputs!$E$7/12),(Inputs!$E$8*12),-Inputs!$E$6)</f>
        <v>2118.3906208299832</v>
      </c>
      <c r="F226" s="6">
        <f>D226*(Inputs!$E$7/12)</f>
        <v>421.52800510250808</v>
      </c>
      <c r="G226" s="6">
        <f t="shared" si="21"/>
        <v>1696.862615727475</v>
      </c>
      <c r="H226" s="6">
        <f t="shared" si="26"/>
        <v>280692.23857928027</v>
      </c>
      <c r="I226" s="6">
        <f t="shared" si="27"/>
        <v>189590.4792449759</v>
      </c>
      <c r="J226" s="6">
        <f t="shared" si="22"/>
        <v>148179.76142071982</v>
      </c>
      <c r="K226" s="6">
        <f>IF(L226&gt;Inputs!$E$12,Inputs!$E$10*Inputs!$E$5/12,0)</f>
        <v>0</v>
      </c>
      <c r="L226" s="15">
        <f>D226/Inputs!$E$5</f>
        <v>0.2141094629092104</v>
      </c>
    </row>
    <row r="227" spans="2:12" ht="13" x14ac:dyDescent="0.3">
      <c r="B227" s="13">
        <f t="shared" si="23"/>
        <v>223</v>
      </c>
      <c r="C227" s="14">
        <f t="shared" si="24"/>
        <v>52628</v>
      </c>
      <c r="D227" s="6">
        <f t="shared" si="25"/>
        <v>148179.76142071982</v>
      </c>
      <c r="E227" s="6">
        <f>PMT((Inputs!$E$7/12),(Inputs!$E$8*12),-Inputs!$E$6)</f>
        <v>2118.3906208299832</v>
      </c>
      <c r="F227" s="6">
        <f>D227*(Inputs!$E$7/12)</f>
        <v>416.75557899577456</v>
      </c>
      <c r="G227" s="6">
        <f t="shared" si="21"/>
        <v>1701.6350418342086</v>
      </c>
      <c r="H227" s="6">
        <f t="shared" si="26"/>
        <v>282393.87362111447</v>
      </c>
      <c r="I227" s="6">
        <f t="shared" si="27"/>
        <v>190007.23482397167</v>
      </c>
      <c r="J227" s="6">
        <f t="shared" si="22"/>
        <v>146478.12637888562</v>
      </c>
      <c r="K227" s="6">
        <f>IF(L227&gt;Inputs!$E$12,Inputs!$E$10*Inputs!$E$5/12,0)</f>
        <v>0</v>
      </c>
      <c r="L227" s="15">
        <f>D227/Inputs!$E$5</f>
        <v>0.21168537345817118</v>
      </c>
    </row>
    <row r="228" spans="2:12" ht="13" x14ac:dyDescent="0.3">
      <c r="B228" s="13">
        <f t="shared" si="23"/>
        <v>224</v>
      </c>
      <c r="C228" s="14">
        <f t="shared" si="24"/>
        <v>52657</v>
      </c>
      <c r="D228" s="6">
        <f t="shared" si="25"/>
        <v>146478.12637888562</v>
      </c>
      <c r="E228" s="6">
        <f>PMT((Inputs!$E$7/12),(Inputs!$E$8*12),-Inputs!$E$6)</f>
        <v>2118.3906208299832</v>
      </c>
      <c r="F228" s="6">
        <f>D228*(Inputs!$E$7/12)</f>
        <v>411.96973044061582</v>
      </c>
      <c r="G228" s="6">
        <f t="shared" si="21"/>
        <v>1706.4208903893673</v>
      </c>
      <c r="H228" s="6">
        <f t="shared" si="26"/>
        <v>284100.29451150383</v>
      </c>
      <c r="I228" s="6">
        <f t="shared" si="27"/>
        <v>190419.20455441228</v>
      </c>
      <c r="J228" s="6">
        <f t="shared" si="22"/>
        <v>144771.70548849626</v>
      </c>
      <c r="K228" s="6">
        <f>IF(L228&gt;Inputs!$E$12,Inputs!$E$10*Inputs!$E$5/12,0)</f>
        <v>0</v>
      </c>
      <c r="L228" s="15">
        <f>D228/Inputs!$E$5</f>
        <v>0.20925446625555089</v>
      </c>
    </row>
    <row r="229" spans="2:12" ht="13" x14ac:dyDescent="0.3">
      <c r="B229" s="13">
        <f t="shared" si="23"/>
        <v>225</v>
      </c>
      <c r="C229" s="14">
        <f t="shared" si="24"/>
        <v>52688</v>
      </c>
      <c r="D229" s="6">
        <f t="shared" si="25"/>
        <v>144771.70548849626</v>
      </c>
      <c r="E229" s="6">
        <f>PMT((Inputs!$E$7/12),(Inputs!$E$8*12),-Inputs!$E$6)</f>
        <v>2118.3906208299832</v>
      </c>
      <c r="F229" s="6">
        <f>D229*(Inputs!$E$7/12)</f>
        <v>407.17042168639574</v>
      </c>
      <c r="G229" s="6">
        <f t="shared" si="21"/>
        <v>1711.2201991435875</v>
      </c>
      <c r="H229" s="6">
        <f t="shared" si="26"/>
        <v>285811.5147106474</v>
      </c>
      <c r="I229" s="6">
        <f t="shared" si="27"/>
        <v>190826.37497609868</v>
      </c>
      <c r="J229" s="6">
        <f t="shared" si="22"/>
        <v>143060.48528935265</v>
      </c>
      <c r="K229" s="6">
        <f>IF(L229&gt;Inputs!$E$12,Inputs!$E$10*Inputs!$E$5/12,0)</f>
        <v>0</v>
      </c>
      <c r="L229" s="15">
        <f>D229/Inputs!$E$5</f>
        <v>0.20681672212642321</v>
      </c>
    </row>
    <row r="230" spans="2:12" ht="13" x14ac:dyDescent="0.3">
      <c r="B230" s="13">
        <f t="shared" si="23"/>
        <v>226</v>
      </c>
      <c r="C230" s="14">
        <f t="shared" si="24"/>
        <v>52718</v>
      </c>
      <c r="D230" s="6">
        <f t="shared" si="25"/>
        <v>143060.48528935265</v>
      </c>
      <c r="E230" s="6">
        <f>PMT((Inputs!$E$7/12),(Inputs!$E$8*12),-Inputs!$E$6)</f>
        <v>2118.3906208299832</v>
      </c>
      <c r="F230" s="6">
        <f>D230*(Inputs!$E$7/12)</f>
        <v>402.35761487630441</v>
      </c>
      <c r="G230" s="6">
        <f t="shared" si="21"/>
        <v>1716.0330059536786</v>
      </c>
      <c r="H230" s="6">
        <f t="shared" si="26"/>
        <v>287527.54771660105</v>
      </c>
      <c r="I230" s="6">
        <f t="shared" si="27"/>
        <v>191228.73259097498</v>
      </c>
      <c r="J230" s="6">
        <f t="shared" si="22"/>
        <v>141344.45228339898</v>
      </c>
      <c r="K230" s="6">
        <f>IF(L230&gt;Inputs!$E$12,Inputs!$E$10*Inputs!$E$5/12,0)</f>
        <v>0</v>
      </c>
      <c r="L230" s="15">
        <f>D230/Inputs!$E$5</f>
        <v>0.20437212184193237</v>
      </c>
    </row>
    <row r="231" spans="2:12" ht="13" x14ac:dyDescent="0.3">
      <c r="B231" s="13">
        <f t="shared" si="23"/>
        <v>227</v>
      </c>
      <c r="C231" s="14">
        <f t="shared" si="24"/>
        <v>52749</v>
      </c>
      <c r="D231" s="6">
        <f t="shared" si="25"/>
        <v>141344.45228339898</v>
      </c>
      <c r="E231" s="6">
        <f>PMT((Inputs!$E$7/12),(Inputs!$E$8*12),-Inputs!$E$6)</f>
        <v>2118.3906208299832</v>
      </c>
      <c r="F231" s="6">
        <f>D231*(Inputs!$E$7/12)</f>
        <v>397.53127204705964</v>
      </c>
      <c r="G231" s="6">
        <f t="shared" si="21"/>
        <v>1720.8593487829235</v>
      </c>
      <c r="H231" s="6">
        <f t="shared" si="26"/>
        <v>289248.40706538397</v>
      </c>
      <c r="I231" s="6">
        <f t="shared" si="27"/>
        <v>191626.26386302203</v>
      </c>
      <c r="J231" s="6">
        <f t="shared" si="22"/>
        <v>139623.59293461606</v>
      </c>
      <c r="K231" s="6">
        <f>IF(L231&gt;Inputs!$E$12,Inputs!$E$10*Inputs!$E$5/12,0)</f>
        <v>0</v>
      </c>
      <c r="L231" s="15">
        <f>D231/Inputs!$E$5</f>
        <v>0.2019206461191414</v>
      </c>
    </row>
    <row r="232" spans="2:12" ht="13" x14ac:dyDescent="0.3">
      <c r="B232" s="13">
        <f t="shared" si="23"/>
        <v>228</v>
      </c>
      <c r="C232" s="14">
        <f t="shared" si="24"/>
        <v>52779</v>
      </c>
      <c r="D232" s="6">
        <f t="shared" si="25"/>
        <v>139623.59293461606</v>
      </c>
      <c r="E232" s="6">
        <f>PMT((Inputs!$E$7/12),(Inputs!$E$8*12),-Inputs!$E$6)</f>
        <v>2118.3906208299832</v>
      </c>
      <c r="F232" s="6">
        <f>D232*(Inputs!$E$7/12)</f>
        <v>392.69135512860771</v>
      </c>
      <c r="G232" s="6">
        <f t="shared" si="21"/>
        <v>1725.6992657013755</v>
      </c>
      <c r="H232" s="6">
        <f t="shared" si="26"/>
        <v>290974.10633108532</v>
      </c>
      <c r="I232" s="6">
        <f t="shared" si="27"/>
        <v>192018.95521815063</v>
      </c>
      <c r="J232" s="6">
        <f t="shared" si="22"/>
        <v>137897.89366891468</v>
      </c>
      <c r="K232" s="6">
        <f>IF(L232&gt;Inputs!$E$12,Inputs!$E$10*Inputs!$E$5/12,0)</f>
        <v>0</v>
      </c>
      <c r="L232" s="15">
        <f>D232/Inputs!$E$5</f>
        <v>0.19946227562088009</v>
      </c>
    </row>
    <row r="233" spans="2:12" ht="13" x14ac:dyDescent="0.3">
      <c r="B233" s="13">
        <f t="shared" si="23"/>
        <v>229</v>
      </c>
      <c r="C233" s="14">
        <f t="shared" si="24"/>
        <v>52810</v>
      </c>
      <c r="D233" s="6">
        <f t="shared" si="25"/>
        <v>137897.89366891468</v>
      </c>
      <c r="E233" s="6">
        <f>PMT((Inputs!$E$7/12),(Inputs!$E$8*12),-Inputs!$E$6)</f>
        <v>2118.3906208299832</v>
      </c>
      <c r="F233" s="6">
        <f>D233*(Inputs!$E$7/12)</f>
        <v>387.83782594382257</v>
      </c>
      <c r="G233" s="6">
        <f t="shared" si="21"/>
        <v>1730.5527948861607</v>
      </c>
      <c r="H233" s="6">
        <f t="shared" si="26"/>
        <v>292704.65912597149</v>
      </c>
      <c r="I233" s="6">
        <f t="shared" si="27"/>
        <v>192406.79304409446</v>
      </c>
      <c r="J233" s="6">
        <f t="shared" si="22"/>
        <v>136167.34087402851</v>
      </c>
      <c r="K233" s="6">
        <f>IF(L233&gt;Inputs!$E$12,Inputs!$E$10*Inputs!$E$5/12,0)</f>
        <v>0</v>
      </c>
      <c r="L233" s="15">
        <f>D233/Inputs!$E$5</f>
        <v>0.19699699095559239</v>
      </c>
    </row>
    <row r="234" spans="2:12" ht="13" x14ac:dyDescent="0.3">
      <c r="B234" s="13">
        <f t="shared" si="23"/>
        <v>230</v>
      </c>
      <c r="C234" s="14">
        <f t="shared" si="24"/>
        <v>52841</v>
      </c>
      <c r="D234" s="6">
        <f t="shared" si="25"/>
        <v>136167.34087402851</v>
      </c>
      <c r="E234" s="6">
        <f>PMT((Inputs!$E$7/12),(Inputs!$E$8*12),-Inputs!$E$6)</f>
        <v>2118.3906208299832</v>
      </c>
      <c r="F234" s="6">
        <f>D234*(Inputs!$E$7/12)</f>
        <v>382.97064620820521</v>
      </c>
      <c r="G234" s="6">
        <f t="shared" si="21"/>
        <v>1735.419974621778</v>
      </c>
      <c r="H234" s="6">
        <f t="shared" si="26"/>
        <v>294440.07910059328</v>
      </c>
      <c r="I234" s="6">
        <f t="shared" si="27"/>
        <v>192789.76369030267</v>
      </c>
      <c r="J234" s="6">
        <f t="shared" si="22"/>
        <v>134431.92089940674</v>
      </c>
      <c r="K234" s="6">
        <f>IF(L234&gt;Inputs!$E$12,Inputs!$E$10*Inputs!$E$5/12,0)</f>
        <v>0</v>
      </c>
      <c r="L234" s="15">
        <f>D234/Inputs!$E$5</f>
        <v>0.19452477267718357</v>
      </c>
    </row>
    <row r="235" spans="2:12" ht="13" x14ac:dyDescent="0.3">
      <c r="B235" s="13">
        <f t="shared" si="23"/>
        <v>231</v>
      </c>
      <c r="C235" s="14">
        <f t="shared" si="24"/>
        <v>52871</v>
      </c>
      <c r="D235" s="6">
        <f t="shared" si="25"/>
        <v>134431.92089940674</v>
      </c>
      <c r="E235" s="6">
        <f>PMT((Inputs!$E$7/12),(Inputs!$E$8*12),-Inputs!$E$6)</f>
        <v>2118.3906208299832</v>
      </c>
      <c r="F235" s="6">
        <f>D235*(Inputs!$E$7/12)</f>
        <v>378.08977752958151</v>
      </c>
      <c r="G235" s="6">
        <f t="shared" si="21"/>
        <v>1740.3008433004015</v>
      </c>
      <c r="H235" s="6">
        <f t="shared" si="26"/>
        <v>296180.3799438937</v>
      </c>
      <c r="I235" s="6">
        <f t="shared" si="27"/>
        <v>193167.85346783226</v>
      </c>
      <c r="J235" s="6">
        <f t="shared" si="22"/>
        <v>132691.62005610633</v>
      </c>
      <c r="K235" s="6">
        <f>IF(L235&gt;Inputs!$E$12,Inputs!$E$10*Inputs!$E$5/12,0)</f>
        <v>0</v>
      </c>
      <c r="L235" s="15">
        <f>D235/Inputs!$E$5</f>
        <v>0.19204560128486678</v>
      </c>
    </row>
    <row r="236" spans="2:12" ht="13" x14ac:dyDescent="0.3">
      <c r="B236" s="13">
        <f t="shared" si="23"/>
        <v>232</v>
      </c>
      <c r="C236" s="14">
        <f t="shared" si="24"/>
        <v>52902</v>
      </c>
      <c r="D236" s="6">
        <f t="shared" si="25"/>
        <v>132691.62005610633</v>
      </c>
      <c r="E236" s="6">
        <f>PMT((Inputs!$E$7/12),(Inputs!$E$8*12),-Inputs!$E$6)</f>
        <v>2118.3906208299832</v>
      </c>
      <c r="F236" s="6">
        <f>D236*(Inputs!$E$7/12)</f>
        <v>373.19518140779911</v>
      </c>
      <c r="G236" s="6">
        <f t="shared" si="21"/>
        <v>1745.1954394221841</v>
      </c>
      <c r="H236" s="6">
        <f t="shared" si="26"/>
        <v>297925.57538331591</v>
      </c>
      <c r="I236" s="6">
        <f t="shared" si="27"/>
        <v>193541.04864924005</v>
      </c>
      <c r="J236" s="6">
        <f t="shared" si="22"/>
        <v>130946.42461668415</v>
      </c>
      <c r="K236" s="6">
        <f>IF(L236&gt;Inputs!$E$12,Inputs!$E$10*Inputs!$E$5/12,0)</f>
        <v>0</v>
      </c>
      <c r="L236" s="15">
        <f>D236/Inputs!$E$5</f>
        <v>0.18955945722300904</v>
      </c>
    </row>
    <row r="237" spans="2:12" ht="13" x14ac:dyDescent="0.3">
      <c r="B237" s="13">
        <f t="shared" si="23"/>
        <v>233</v>
      </c>
      <c r="C237" s="14">
        <f t="shared" si="24"/>
        <v>52932</v>
      </c>
      <c r="D237" s="6">
        <f t="shared" si="25"/>
        <v>130946.42461668415</v>
      </c>
      <c r="E237" s="6">
        <f>PMT((Inputs!$E$7/12),(Inputs!$E$8*12),-Inputs!$E$6)</f>
        <v>2118.3906208299832</v>
      </c>
      <c r="F237" s="6">
        <f>D237*(Inputs!$E$7/12)</f>
        <v>368.28681923442423</v>
      </c>
      <c r="G237" s="6">
        <f t="shared" si="21"/>
        <v>1750.1038015955589</v>
      </c>
      <c r="H237" s="6">
        <f t="shared" si="26"/>
        <v>299675.67918491148</v>
      </c>
      <c r="I237" s="6">
        <f t="shared" si="27"/>
        <v>193909.33546847448</v>
      </c>
      <c r="J237" s="6">
        <f t="shared" si="22"/>
        <v>129196.32081508859</v>
      </c>
      <c r="K237" s="6">
        <f>IF(L237&gt;Inputs!$E$12,Inputs!$E$10*Inputs!$E$5/12,0)</f>
        <v>0</v>
      </c>
      <c r="L237" s="15">
        <f>D237/Inputs!$E$5</f>
        <v>0.18706632088097735</v>
      </c>
    </row>
    <row r="238" spans="2:12" ht="13" x14ac:dyDescent="0.3">
      <c r="B238" s="13">
        <f t="shared" si="23"/>
        <v>234</v>
      </c>
      <c r="C238" s="14">
        <f t="shared" si="24"/>
        <v>52963</v>
      </c>
      <c r="D238" s="6">
        <f t="shared" si="25"/>
        <v>129196.32081508859</v>
      </c>
      <c r="E238" s="6">
        <f>PMT((Inputs!$E$7/12),(Inputs!$E$8*12),-Inputs!$E$6)</f>
        <v>2118.3906208299832</v>
      </c>
      <c r="F238" s="6">
        <f>D238*(Inputs!$E$7/12)</f>
        <v>363.36465229243669</v>
      </c>
      <c r="G238" s="6">
        <f t="shared" si="21"/>
        <v>1755.0259685375465</v>
      </c>
      <c r="H238" s="6">
        <f t="shared" si="26"/>
        <v>301430.70515344903</v>
      </c>
      <c r="I238" s="6">
        <f t="shared" si="27"/>
        <v>194272.70012076691</v>
      </c>
      <c r="J238" s="6">
        <f t="shared" si="22"/>
        <v>127441.29484655104</v>
      </c>
      <c r="K238" s="6">
        <f>IF(L238&gt;Inputs!$E$12,Inputs!$E$10*Inputs!$E$5/12,0)</f>
        <v>0</v>
      </c>
      <c r="L238" s="15">
        <f>D238/Inputs!$E$5</f>
        <v>0.18456617259298369</v>
      </c>
    </row>
    <row r="239" spans="2:12" ht="13" x14ac:dyDescent="0.3">
      <c r="B239" s="13">
        <f t="shared" si="23"/>
        <v>235</v>
      </c>
      <c r="C239" s="14">
        <f t="shared" si="24"/>
        <v>52994</v>
      </c>
      <c r="D239" s="6">
        <f t="shared" si="25"/>
        <v>127441.29484655104</v>
      </c>
      <c r="E239" s="6">
        <f>PMT((Inputs!$E$7/12),(Inputs!$E$8*12),-Inputs!$E$6)</f>
        <v>2118.3906208299832</v>
      </c>
      <c r="F239" s="6">
        <f>D239*(Inputs!$E$7/12)</f>
        <v>358.42864175592484</v>
      </c>
      <c r="G239" s="6">
        <f t="shared" si="21"/>
        <v>1759.9619790740583</v>
      </c>
      <c r="H239" s="6">
        <f t="shared" si="26"/>
        <v>303190.66713252309</v>
      </c>
      <c r="I239" s="6">
        <f t="shared" si="27"/>
        <v>194631.12876252283</v>
      </c>
      <c r="J239" s="6">
        <f t="shared" si="22"/>
        <v>125681.33286747699</v>
      </c>
      <c r="K239" s="6">
        <f>IF(L239&gt;Inputs!$E$12,Inputs!$E$10*Inputs!$E$5/12,0)</f>
        <v>0</v>
      </c>
      <c r="L239" s="15">
        <f>D239/Inputs!$E$5</f>
        <v>0.18205899263793007</v>
      </c>
    </row>
    <row r="240" spans="2:12" ht="13" x14ac:dyDescent="0.3">
      <c r="B240" s="13">
        <f t="shared" si="23"/>
        <v>236</v>
      </c>
      <c r="C240" s="14">
        <f t="shared" si="24"/>
        <v>53022</v>
      </c>
      <c r="D240" s="6">
        <f t="shared" si="25"/>
        <v>125681.33286747699</v>
      </c>
      <c r="E240" s="6">
        <f>PMT((Inputs!$E$7/12),(Inputs!$E$8*12),-Inputs!$E$6)</f>
        <v>2118.3906208299832</v>
      </c>
      <c r="F240" s="6">
        <f>D240*(Inputs!$E$7/12)</f>
        <v>353.47874868977908</v>
      </c>
      <c r="G240" s="6">
        <f t="shared" si="21"/>
        <v>1764.9118721402042</v>
      </c>
      <c r="H240" s="6">
        <f t="shared" si="26"/>
        <v>304955.57900466328</v>
      </c>
      <c r="I240" s="6">
        <f t="shared" si="27"/>
        <v>194984.60751121261</v>
      </c>
      <c r="J240" s="6">
        <f t="shared" si="22"/>
        <v>123916.42099533678</v>
      </c>
      <c r="K240" s="6">
        <f>IF(L240&gt;Inputs!$E$12,Inputs!$E$10*Inputs!$E$5/12,0)</f>
        <v>0</v>
      </c>
      <c r="L240" s="15">
        <f>D240/Inputs!$E$5</f>
        <v>0.17954476123925284</v>
      </c>
    </row>
    <row r="241" spans="2:12" ht="13" x14ac:dyDescent="0.3">
      <c r="B241" s="13">
        <f t="shared" si="23"/>
        <v>237</v>
      </c>
      <c r="C241" s="14">
        <f t="shared" si="24"/>
        <v>53053</v>
      </c>
      <c r="D241" s="6">
        <f t="shared" si="25"/>
        <v>123916.42099533678</v>
      </c>
      <c r="E241" s="6">
        <f>PMT((Inputs!$E$7/12),(Inputs!$E$8*12),-Inputs!$E$6)</f>
        <v>2118.3906208299832</v>
      </c>
      <c r="F241" s="6">
        <f>D241*(Inputs!$E$7/12)</f>
        <v>348.51493404938475</v>
      </c>
      <c r="G241" s="6">
        <f t="shared" si="21"/>
        <v>1769.8756867805985</v>
      </c>
      <c r="H241" s="6">
        <f t="shared" si="26"/>
        <v>306725.45469144388</v>
      </c>
      <c r="I241" s="6">
        <f t="shared" si="27"/>
        <v>195333.12244526201</v>
      </c>
      <c r="J241" s="6">
        <f t="shared" si="22"/>
        <v>122146.54530855619</v>
      </c>
      <c r="K241" s="6">
        <f>IF(L241&gt;Inputs!$E$12,Inputs!$E$10*Inputs!$E$5/12,0)</f>
        <v>0</v>
      </c>
      <c r="L241" s="15">
        <f>D241/Inputs!$E$5</f>
        <v>0.17702345856476684</v>
      </c>
    </row>
    <row r="242" spans="2:12" ht="13" x14ac:dyDescent="0.3">
      <c r="B242" s="13">
        <f t="shared" si="23"/>
        <v>238</v>
      </c>
      <c r="C242" s="14">
        <f t="shared" si="24"/>
        <v>53083</v>
      </c>
      <c r="D242" s="6">
        <f t="shared" si="25"/>
        <v>122146.54530855619</v>
      </c>
      <c r="E242" s="6">
        <f>PMT((Inputs!$E$7/12),(Inputs!$E$8*12),-Inputs!$E$6)</f>
        <v>2118.3906208299832</v>
      </c>
      <c r="F242" s="6">
        <f>D242*(Inputs!$E$7/12)</f>
        <v>343.53715868031435</v>
      </c>
      <c r="G242" s="6">
        <f t="shared" si="21"/>
        <v>1774.8534621496688</v>
      </c>
      <c r="H242" s="6">
        <f t="shared" si="26"/>
        <v>308500.30815359356</v>
      </c>
      <c r="I242" s="6">
        <f t="shared" si="27"/>
        <v>195676.65960394233</v>
      </c>
      <c r="J242" s="6">
        <f t="shared" si="22"/>
        <v>120371.69184640652</v>
      </c>
      <c r="K242" s="6">
        <f>IF(L242&gt;Inputs!$E$12,Inputs!$E$10*Inputs!$E$5/12,0)</f>
        <v>0</v>
      </c>
      <c r="L242" s="15">
        <f>D242/Inputs!$E$5</f>
        <v>0.17449506472650883</v>
      </c>
    </row>
    <row r="243" spans="2:12" ht="13" x14ac:dyDescent="0.3">
      <c r="B243" s="13">
        <f t="shared" si="23"/>
        <v>239</v>
      </c>
      <c r="C243" s="14">
        <f t="shared" si="24"/>
        <v>53114</v>
      </c>
      <c r="D243" s="6">
        <f t="shared" si="25"/>
        <v>120371.69184640652</v>
      </c>
      <c r="E243" s="6">
        <f>PMT((Inputs!$E$7/12),(Inputs!$E$8*12),-Inputs!$E$6)</f>
        <v>2118.3906208299832</v>
      </c>
      <c r="F243" s="6">
        <f>D243*(Inputs!$E$7/12)</f>
        <v>338.54538331801837</v>
      </c>
      <c r="G243" s="6">
        <f t="shared" si="21"/>
        <v>1779.8452375119648</v>
      </c>
      <c r="H243" s="6">
        <f t="shared" si="26"/>
        <v>310280.15339110553</v>
      </c>
      <c r="I243" s="6">
        <f t="shared" si="27"/>
        <v>196015.20498726034</v>
      </c>
      <c r="J243" s="6">
        <f t="shared" si="22"/>
        <v>118591.84660889456</v>
      </c>
      <c r="K243" s="6">
        <f>IF(L243&gt;Inputs!$E$12,Inputs!$E$10*Inputs!$E$5/12,0)</f>
        <v>0</v>
      </c>
      <c r="L243" s="15">
        <f>D243/Inputs!$E$5</f>
        <v>0.17195955978058075</v>
      </c>
    </row>
    <row r="244" spans="2:12" ht="13" x14ac:dyDescent="0.3">
      <c r="B244" s="13">
        <f t="shared" si="23"/>
        <v>240</v>
      </c>
      <c r="C244" s="14">
        <f t="shared" si="24"/>
        <v>53144</v>
      </c>
      <c r="D244" s="6">
        <f t="shared" si="25"/>
        <v>118591.84660889456</v>
      </c>
      <c r="E244" s="6">
        <f>PMT((Inputs!$E$7/12),(Inputs!$E$8*12),-Inputs!$E$6)</f>
        <v>2118.3906208299832</v>
      </c>
      <c r="F244" s="6">
        <f>D244*(Inputs!$E$7/12)</f>
        <v>333.53956858751599</v>
      </c>
      <c r="G244" s="6">
        <f t="shared" si="21"/>
        <v>1784.8510522424672</v>
      </c>
      <c r="H244" s="6">
        <f t="shared" si="26"/>
        <v>312065.00444334798</v>
      </c>
      <c r="I244" s="6">
        <f t="shared" si="27"/>
        <v>196348.74455584786</v>
      </c>
      <c r="J244" s="6">
        <f t="shared" si="22"/>
        <v>116806.99555665209</v>
      </c>
      <c r="K244" s="6">
        <f>IF(L244&gt;Inputs!$E$12,Inputs!$E$10*Inputs!$E$5/12,0)</f>
        <v>0</v>
      </c>
      <c r="L244" s="15">
        <f>D244/Inputs!$E$5</f>
        <v>0.16941692372699221</v>
      </c>
    </row>
    <row r="245" spans="2:12" ht="13" x14ac:dyDescent="0.3">
      <c r="B245" s="13">
        <f t="shared" si="23"/>
        <v>241</v>
      </c>
      <c r="C245" s="14">
        <f t="shared" si="24"/>
        <v>53175</v>
      </c>
      <c r="D245" s="6">
        <f t="shared" si="25"/>
        <v>116806.99555665209</v>
      </c>
      <c r="E245" s="6">
        <f>PMT((Inputs!$E$7/12),(Inputs!$E$8*12),-Inputs!$E$6)</f>
        <v>2118.3906208299832</v>
      </c>
      <c r="F245" s="6">
        <f>D245*(Inputs!$E$7/12)</f>
        <v>328.51967500308405</v>
      </c>
      <c r="G245" s="6">
        <f t="shared" si="21"/>
        <v>1789.8709458268991</v>
      </c>
      <c r="H245" s="6">
        <f t="shared" si="26"/>
        <v>313854.87538917485</v>
      </c>
      <c r="I245" s="6">
        <f t="shared" si="27"/>
        <v>196677.26423085094</v>
      </c>
      <c r="J245" s="6">
        <f t="shared" si="22"/>
        <v>115017.12461082519</v>
      </c>
      <c r="K245" s="6">
        <f>IF(L245&gt;Inputs!$E$12,Inputs!$E$10*Inputs!$E$5/12,0)</f>
        <v>0</v>
      </c>
      <c r="L245" s="15">
        <f>D245/Inputs!$E$5</f>
        <v>0.16686713650950299</v>
      </c>
    </row>
    <row r="246" spans="2:12" ht="13" x14ac:dyDescent="0.3">
      <c r="B246" s="13">
        <f t="shared" si="23"/>
        <v>242</v>
      </c>
      <c r="C246" s="14">
        <f t="shared" si="24"/>
        <v>53206</v>
      </c>
      <c r="D246" s="6">
        <f t="shared" si="25"/>
        <v>115017.12461082519</v>
      </c>
      <c r="E246" s="6">
        <f>PMT((Inputs!$E$7/12),(Inputs!$E$8*12),-Inputs!$E$6)</f>
        <v>2118.3906208299832</v>
      </c>
      <c r="F246" s="6">
        <f>D246*(Inputs!$E$7/12)</f>
        <v>323.48566296794587</v>
      </c>
      <c r="G246" s="6">
        <f t="shared" si="21"/>
        <v>1794.9049578620372</v>
      </c>
      <c r="H246" s="6">
        <f t="shared" si="26"/>
        <v>315649.7803470369</v>
      </c>
      <c r="I246" s="6">
        <f t="shared" si="27"/>
        <v>197000.74989381889</v>
      </c>
      <c r="J246" s="6">
        <f t="shared" si="22"/>
        <v>113222.21965296316</v>
      </c>
      <c r="K246" s="6">
        <f>IF(L246&gt;Inputs!$E$12,Inputs!$E$10*Inputs!$E$5/12,0)</f>
        <v>0</v>
      </c>
      <c r="L246" s="15">
        <f>D246/Inputs!$E$5</f>
        <v>0.16431017801546458</v>
      </c>
    </row>
    <row r="247" spans="2:12" ht="13" x14ac:dyDescent="0.3">
      <c r="B247" s="13">
        <f t="shared" si="23"/>
        <v>243</v>
      </c>
      <c r="C247" s="14">
        <f t="shared" si="24"/>
        <v>53236</v>
      </c>
      <c r="D247" s="6">
        <f t="shared" si="25"/>
        <v>113222.21965296316</v>
      </c>
      <c r="E247" s="6">
        <f>PMT((Inputs!$E$7/12),(Inputs!$E$8*12),-Inputs!$E$6)</f>
        <v>2118.3906208299832</v>
      </c>
      <c r="F247" s="6">
        <f>D247*(Inputs!$E$7/12)</f>
        <v>318.43749277395892</v>
      </c>
      <c r="G247" s="6">
        <f t="shared" si="21"/>
        <v>1799.9531280560243</v>
      </c>
      <c r="H247" s="6">
        <f t="shared" si="26"/>
        <v>317449.73347509291</v>
      </c>
      <c r="I247" s="6">
        <f t="shared" si="27"/>
        <v>197319.18738659285</v>
      </c>
      <c r="J247" s="6">
        <f t="shared" si="22"/>
        <v>111422.26652490714</v>
      </c>
      <c r="K247" s="6">
        <f>IF(L247&gt;Inputs!$E$12,Inputs!$E$10*Inputs!$E$5/12,0)</f>
        <v>0</v>
      </c>
      <c r="L247" s="15">
        <f>D247/Inputs!$E$5</f>
        <v>0.16174602807566166</v>
      </c>
    </row>
    <row r="248" spans="2:12" ht="13" x14ac:dyDescent="0.3">
      <c r="B248" s="13">
        <f t="shared" si="23"/>
        <v>244</v>
      </c>
      <c r="C248" s="14">
        <f t="shared" si="24"/>
        <v>53267</v>
      </c>
      <c r="D248" s="6">
        <f t="shared" si="25"/>
        <v>111422.26652490714</v>
      </c>
      <c r="E248" s="6">
        <f>PMT((Inputs!$E$7/12),(Inputs!$E$8*12),-Inputs!$E$6)</f>
        <v>2118.3906208299832</v>
      </c>
      <c r="F248" s="6">
        <f>D248*(Inputs!$E$7/12)</f>
        <v>313.37512460130137</v>
      </c>
      <c r="G248" s="6">
        <f t="shared" si="21"/>
        <v>1805.0154962286817</v>
      </c>
      <c r="H248" s="6">
        <f t="shared" si="26"/>
        <v>319254.74897132162</v>
      </c>
      <c r="I248" s="6">
        <f t="shared" si="27"/>
        <v>197632.56251119415</v>
      </c>
      <c r="J248" s="6">
        <f t="shared" si="22"/>
        <v>109617.25102867847</v>
      </c>
      <c r="K248" s="6">
        <f>IF(L248&gt;Inputs!$E$12,Inputs!$E$10*Inputs!$E$5/12,0)</f>
        <v>0</v>
      </c>
      <c r="L248" s="15">
        <f>D248/Inputs!$E$5</f>
        <v>0.15917466646415307</v>
      </c>
    </row>
    <row r="249" spans="2:12" ht="13" x14ac:dyDescent="0.3">
      <c r="B249" s="13">
        <f t="shared" si="23"/>
        <v>245</v>
      </c>
      <c r="C249" s="14">
        <f t="shared" si="24"/>
        <v>53297</v>
      </c>
      <c r="D249" s="6">
        <f t="shared" si="25"/>
        <v>109617.25102867847</v>
      </c>
      <c r="E249" s="6">
        <f>PMT((Inputs!$E$7/12),(Inputs!$E$8*12),-Inputs!$E$6)</f>
        <v>2118.3906208299832</v>
      </c>
      <c r="F249" s="6">
        <f>D249*(Inputs!$E$7/12)</f>
        <v>308.29851851815823</v>
      </c>
      <c r="G249" s="6">
        <f t="shared" si="21"/>
        <v>1810.0921023118249</v>
      </c>
      <c r="H249" s="6">
        <f t="shared" si="26"/>
        <v>321064.84107363346</v>
      </c>
      <c r="I249" s="6">
        <f t="shared" si="27"/>
        <v>197940.86102971231</v>
      </c>
      <c r="J249" s="6">
        <f t="shared" si="22"/>
        <v>107807.15892636664</v>
      </c>
      <c r="K249" s="6">
        <f>IF(L249&gt;Inputs!$E$12,Inputs!$E$10*Inputs!$E$5/12,0)</f>
        <v>0</v>
      </c>
      <c r="L249" s="15">
        <f>D249/Inputs!$E$5</f>
        <v>0.15659607289811209</v>
      </c>
    </row>
    <row r="250" spans="2:12" ht="13" x14ac:dyDescent="0.3">
      <c r="B250" s="13">
        <f t="shared" si="23"/>
        <v>246</v>
      </c>
      <c r="C250" s="14">
        <f t="shared" si="24"/>
        <v>53328</v>
      </c>
      <c r="D250" s="6">
        <f t="shared" si="25"/>
        <v>107807.15892636664</v>
      </c>
      <c r="E250" s="6">
        <f>PMT((Inputs!$E$7/12),(Inputs!$E$8*12),-Inputs!$E$6)</f>
        <v>2118.3906208299832</v>
      </c>
      <c r="F250" s="6">
        <f>D250*(Inputs!$E$7/12)</f>
        <v>303.20763448040623</v>
      </c>
      <c r="G250" s="6">
        <f t="shared" si="21"/>
        <v>1815.1829863495768</v>
      </c>
      <c r="H250" s="6">
        <f t="shared" si="26"/>
        <v>322880.02405998303</v>
      </c>
      <c r="I250" s="6">
        <f t="shared" si="27"/>
        <v>198244.06866419272</v>
      </c>
      <c r="J250" s="6">
        <f t="shared" si="22"/>
        <v>105991.97594001706</v>
      </c>
      <c r="K250" s="6">
        <f>IF(L250&gt;Inputs!$E$12,Inputs!$E$10*Inputs!$E$5/12,0)</f>
        <v>0</v>
      </c>
      <c r="L250" s="15">
        <f>D250/Inputs!$E$5</f>
        <v>0.15401022703766662</v>
      </c>
    </row>
    <row r="251" spans="2:12" ht="13" x14ac:dyDescent="0.3">
      <c r="B251" s="13">
        <f t="shared" si="23"/>
        <v>247</v>
      </c>
      <c r="C251" s="14">
        <f t="shared" si="24"/>
        <v>53359</v>
      </c>
      <c r="D251" s="6">
        <f t="shared" si="25"/>
        <v>105991.97594001706</v>
      </c>
      <c r="E251" s="6">
        <f>PMT((Inputs!$E$7/12),(Inputs!$E$8*12),-Inputs!$E$6)</f>
        <v>2118.3906208299832</v>
      </c>
      <c r="F251" s="6">
        <f>D251*(Inputs!$E$7/12)</f>
        <v>298.10243233129802</v>
      </c>
      <c r="G251" s="6">
        <f t="shared" si="21"/>
        <v>1820.288188498685</v>
      </c>
      <c r="H251" s="6">
        <f t="shared" si="26"/>
        <v>324700.31224848173</v>
      </c>
      <c r="I251" s="6">
        <f t="shared" si="27"/>
        <v>198542.17109652402</v>
      </c>
      <c r="J251" s="6">
        <f t="shared" si="22"/>
        <v>104171.68775151837</v>
      </c>
      <c r="K251" s="6">
        <f>IF(L251&gt;Inputs!$E$12,Inputs!$E$10*Inputs!$E$5/12,0)</f>
        <v>0</v>
      </c>
      <c r="L251" s="15">
        <f>D251/Inputs!$E$5</f>
        <v>0.15141710848573867</v>
      </c>
    </row>
    <row r="252" spans="2:12" ht="13" x14ac:dyDescent="0.3">
      <c r="B252" s="13">
        <f t="shared" si="23"/>
        <v>248</v>
      </c>
      <c r="C252" s="14">
        <f t="shared" si="24"/>
        <v>53387</v>
      </c>
      <c r="D252" s="6">
        <f t="shared" si="25"/>
        <v>104171.68775151837</v>
      </c>
      <c r="E252" s="6">
        <f>PMT((Inputs!$E$7/12),(Inputs!$E$8*12),-Inputs!$E$6)</f>
        <v>2118.3906208299832</v>
      </c>
      <c r="F252" s="6">
        <f>D252*(Inputs!$E$7/12)</f>
        <v>292.98287180114545</v>
      </c>
      <c r="G252" s="6">
        <f t="shared" si="21"/>
        <v>1825.4077490288378</v>
      </c>
      <c r="H252" s="6">
        <f t="shared" si="26"/>
        <v>326525.71999751055</v>
      </c>
      <c r="I252" s="6">
        <f t="shared" si="27"/>
        <v>198835.15396832518</v>
      </c>
      <c r="J252" s="6">
        <f t="shared" si="22"/>
        <v>102346.28000248954</v>
      </c>
      <c r="K252" s="6">
        <f>IF(L252&gt;Inputs!$E$12,Inputs!$E$10*Inputs!$E$5/12,0)</f>
        <v>0</v>
      </c>
      <c r="L252" s="15">
        <f>D252/Inputs!$E$5</f>
        <v>0.1488166967878834</v>
      </c>
    </row>
    <row r="253" spans="2:12" ht="13" x14ac:dyDescent="0.3">
      <c r="B253" s="13">
        <f t="shared" si="23"/>
        <v>249</v>
      </c>
      <c r="C253" s="14">
        <f t="shared" si="24"/>
        <v>53418</v>
      </c>
      <c r="D253" s="6">
        <f t="shared" si="25"/>
        <v>102346.28000248954</v>
      </c>
      <c r="E253" s="6">
        <f>PMT((Inputs!$E$7/12),(Inputs!$E$8*12),-Inputs!$E$6)</f>
        <v>2118.3906208299832</v>
      </c>
      <c r="F253" s="6">
        <f>D253*(Inputs!$E$7/12)</f>
        <v>287.84891250700184</v>
      </c>
      <c r="G253" s="6">
        <f t="shared" si="21"/>
        <v>1830.5417083229813</v>
      </c>
      <c r="H253" s="6">
        <f t="shared" si="26"/>
        <v>328356.26170583355</v>
      </c>
      <c r="I253" s="6">
        <f t="shared" si="27"/>
        <v>199123.00288083218</v>
      </c>
      <c r="J253" s="6">
        <f t="shared" si="22"/>
        <v>100515.73829416656</v>
      </c>
      <c r="K253" s="6">
        <f>IF(L253&gt;Inputs!$E$12,Inputs!$E$10*Inputs!$E$5/12,0)</f>
        <v>0</v>
      </c>
      <c r="L253" s="15">
        <f>D253/Inputs!$E$5</f>
        <v>0.14620897143212791</v>
      </c>
    </row>
    <row r="254" spans="2:12" ht="13" x14ac:dyDescent="0.3">
      <c r="B254" s="13">
        <f t="shared" si="23"/>
        <v>250</v>
      </c>
      <c r="C254" s="14">
        <f t="shared" si="24"/>
        <v>53448</v>
      </c>
      <c r="D254" s="6">
        <f t="shared" si="25"/>
        <v>100515.73829416656</v>
      </c>
      <c r="E254" s="6">
        <f>PMT((Inputs!$E$7/12),(Inputs!$E$8*12),-Inputs!$E$6)</f>
        <v>2118.3906208299832</v>
      </c>
      <c r="F254" s="6">
        <f>D254*(Inputs!$E$7/12)</f>
        <v>282.7005139523435</v>
      </c>
      <c r="G254" s="6">
        <f t="shared" si="21"/>
        <v>1835.6901068776397</v>
      </c>
      <c r="H254" s="6">
        <f t="shared" si="26"/>
        <v>330191.9518127112</v>
      </c>
      <c r="I254" s="6">
        <f t="shared" si="27"/>
        <v>199405.70339478453</v>
      </c>
      <c r="J254" s="6">
        <f t="shared" si="22"/>
        <v>98680.048187288921</v>
      </c>
      <c r="K254" s="6">
        <f>IF(L254&gt;Inputs!$E$12,Inputs!$E$10*Inputs!$E$5/12,0)</f>
        <v>0</v>
      </c>
      <c r="L254" s="15">
        <f>D254/Inputs!$E$5</f>
        <v>0.14359391184880937</v>
      </c>
    </row>
    <row r="255" spans="2:12" ht="13" x14ac:dyDescent="0.3">
      <c r="B255" s="13">
        <f t="shared" si="23"/>
        <v>251</v>
      </c>
      <c r="C255" s="14">
        <f t="shared" si="24"/>
        <v>53479</v>
      </c>
      <c r="D255" s="6">
        <f t="shared" si="25"/>
        <v>98680.048187288921</v>
      </c>
      <c r="E255" s="6">
        <f>PMT((Inputs!$E$7/12),(Inputs!$E$8*12),-Inputs!$E$6)</f>
        <v>2118.3906208299832</v>
      </c>
      <c r="F255" s="6">
        <f>D255*(Inputs!$E$7/12)</f>
        <v>277.53763552675014</v>
      </c>
      <c r="G255" s="6">
        <f t="shared" si="21"/>
        <v>1840.852985303233</v>
      </c>
      <c r="H255" s="6">
        <f t="shared" si="26"/>
        <v>332032.8047980144</v>
      </c>
      <c r="I255" s="6">
        <f t="shared" si="27"/>
        <v>199683.24103031127</v>
      </c>
      <c r="J255" s="6">
        <f t="shared" si="22"/>
        <v>96839.195201985684</v>
      </c>
      <c r="K255" s="6">
        <f>IF(L255&gt;Inputs!$E$12,Inputs!$E$10*Inputs!$E$5/12,0)</f>
        <v>0</v>
      </c>
      <c r="L255" s="15">
        <f>D255/Inputs!$E$5</f>
        <v>0.14097149741041273</v>
      </c>
    </row>
    <row r="256" spans="2:12" ht="13" x14ac:dyDescent="0.3">
      <c r="B256" s="13">
        <f t="shared" si="23"/>
        <v>252</v>
      </c>
      <c r="C256" s="14">
        <f t="shared" si="24"/>
        <v>53509</v>
      </c>
      <c r="D256" s="6">
        <f t="shared" si="25"/>
        <v>96839.195201985684</v>
      </c>
      <c r="E256" s="6">
        <f>PMT((Inputs!$E$7/12),(Inputs!$E$8*12),-Inputs!$E$6)</f>
        <v>2118.3906208299832</v>
      </c>
      <c r="F256" s="6">
        <f>D256*(Inputs!$E$7/12)</f>
        <v>272.36023650558479</v>
      </c>
      <c r="G256" s="6">
        <f t="shared" si="21"/>
        <v>1846.0303843243983</v>
      </c>
      <c r="H256" s="6">
        <f t="shared" si="26"/>
        <v>333878.83518233878</v>
      </c>
      <c r="I256" s="6">
        <f t="shared" si="27"/>
        <v>199955.60126681684</v>
      </c>
      <c r="J256" s="6">
        <f t="shared" si="22"/>
        <v>94993.16481766128</v>
      </c>
      <c r="K256" s="6">
        <f>IF(L256&gt;Inputs!$E$12,Inputs!$E$10*Inputs!$E$5/12,0)</f>
        <v>0</v>
      </c>
      <c r="L256" s="15">
        <f>D256/Inputs!$E$5</f>
        <v>0.13834170743140811</v>
      </c>
    </row>
    <row r="257" spans="2:12" ht="13" x14ac:dyDescent="0.3">
      <c r="B257" s="13">
        <f t="shared" si="23"/>
        <v>253</v>
      </c>
      <c r="C257" s="14">
        <f t="shared" si="24"/>
        <v>53540</v>
      </c>
      <c r="D257" s="6">
        <f t="shared" si="25"/>
        <v>94993.16481766128</v>
      </c>
      <c r="E257" s="6">
        <f>PMT((Inputs!$E$7/12),(Inputs!$E$8*12),-Inputs!$E$6)</f>
        <v>2118.3906208299832</v>
      </c>
      <c r="F257" s="6">
        <f>D257*(Inputs!$E$7/12)</f>
        <v>267.16827604967239</v>
      </c>
      <c r="G257" s="6">
        <f t="shared" si="21"/>
        <v>1851.2223447803108</v>
      </c>
      <c r="H257" s="6">
        <f t="shared" si="26"/>
        <v>335730.05752711906</v>
      </c>
      <c r="I257" s="6">
        <f t="shared" si="27"/>
        <v>200222.7695428665</v>
      </c>
      <c r="J257" s="6">
        <f t="shared" si="22"/>
        <v>93141.942472880968</v>
      </c>
      <c r="K257" s="6">
        <f>IF(L257&gt;Inputs!$E$12,Inputs!$E$10*Inputs!$E$5/12,0)</f>
        <v>0</v>
      </c>
      <c r="L257" s="15">
        <f>D257/Inputs!$E$5</f>
        <v>0.13570452116808754</v>
      </c>
    </row>
    <row r="258" spans="2:12" ht="13" x14ac:dyDescent="0.3">
      <c r="B258" s="13">
        <f t="shared" si="23"/>
        <v>254</v>
      </c>
      <c r="C258" s="14">
        <f t="shared" si="24"/>
        <v>53571</v>
      </c>
      <c r="D258" s="6">
        <f t="shared" si="25"/>
        <v>93141.942472880968</v>
      </c>
      <c r="E258" s="6">
        <f>PMT((Inputs!$E$7/12),(Inputs!$E$8*12),-Inputs!$E$6)</f>
        <v>2118.3906208299832</v>
      </c>
      <c r="F258" s="6">
        <f>D258*(Inputs!$E$7/12)</f>
        <v>261.96171320497774</v>
      </c>
      <c r="G258" s="6">
        <f t="shared" si="21"/>
        <v>1856.4289076250054</v>
      </c>
      <c r="H258" s="6">
        <f t="shared" si="26"/>
        <v>337586.48643474409</v>
      </c>
      <c r="I258" s="6">
        <f t="shared" si="27"/>
        <v>200484.73125607148</v>
      </c>
      <c r="J258" s="6">
        <f t="shared" si="22"/>
        <v>91285.513565255969</v>
      </c>
      <c r="K258" s="6">
        <f>IF(L258&gt;Inputs!$E$12,Inputs!$E$10*Inputs!$E$5/12,0)</f>
        <v>0</v>
      </c>
      <c r="L258" s="15">
        <f>D258/Inputs!$E$5</f>
        <v>0.13305991781840137</v>
      </c>
    </row>
    <row r="259" spans="2:12" ht="13" x14ac:dyDescent="0.3">
      <c r="B259" s="13">
        <f t="shared" si="23"/>
        <v>255</v>
      </c>
      <c r="C259" s="14">
        <f t="shared" si="24"/>
        <v>53601</v>
      </c>
      <c r="D259" s="6">
        <f t="shared" si="25"/>
        <v>91285.513565255969</v>
      </c>
      <c r="E259" s="6">
        <f>PMT((Inputs!$E$7/12),(Inputs!$E$8*12),-Inputs!$E$6)</f>
        <v>2118.3906208299832</v>
      </c>
      <c r="F259" s="6">
        <f>D259*(Inputs!$E$7/12)</f>
        <v>256.74050690228245</v>
      </c>
      <c r="G259" s="6">
        <f t="shared" si="21"/>
        <v>1861.6501139277007</v>
      </c>
      <c r="H259" s="6">
        <f t="shared" si="26"/>
        <v>339448.13654867181</v>
      </c>
      <c r="I259" s="6">
        <f t="shared" si="27"/>
        <v>200741.47176297376</v>
      </c>
      <c r="J259" s="6">
        <f t="shared" si="22"/>
        <v>89423.863451328274</v>
      </c>
      <c r="K259" s="6">
        <f>IF(L259&gt;Inputs!$E$12,Inputs!$E$10*Inputs!$E$5/12,0)</f>
        <v>0</v>
      </c>
      <c r="L259" s="15">
        <f>D259/Inputs!$E$5</f>
        <v>0.13040787652179425</v>
      </c>
    </row>
    <row r="260" spans="2:12" ht="13" x14ac:dyDescent="0.3">
      <c r="B260" s="13">
        <f t="shared" si="23"/>
        <v>256</v>
      </c>
      <c r="C260" s="14">
        <f t="shared" si="24"/>
        <v>53632</v>
      </c>
      <c r="D260" s="6">
        <f t="shared" si="25"/>
        <v>89423.863451328274</v>
      </c>
      <c r="E260" s="6">
        <f>PMT((Inputs!$E$7/12),(Inputs!$E$8*12),-Inputs!$E$6)</f>
        <v>2118.3906208299832</v>
      </c>
      <c r="F260" s="6">
        <f>D260*(Inputs!$E$7/12)</f>
        <v>251.50461595686079</v>
      </c>
      <c r="G260" s="6">
        <f t="shared" si="21"/>
        <v>1866.8860048731224</v>
      </c>
      <c r="H260" s="6">
        <f t="shared" si="26"/>
        <v>341315.02255354496</v>
      </c>
      <c r="I260" s="6">
        <f t="shared" si="27"/>
        <v>200992.97637893062</v>
      </c>
      <c r="J260" s="6">
        <f t="shared" si="22"/>
        <v>87556.977446455145</v>
      </c>
      <c r="K260" s="6">
        <f>IF(L260&gt;Inputs!$E$12,Inputs!$E$10*Inputs!$E$5/12,0)</f>
        <v>0</v>
      </c>
      <c r="L260" s="15">
        <f>D260/Inputs!$E$5</f>
        <v>0.12774837635904041</v>
      </c>
    </row>
    <row r="261" spans="2:12" ht="13" x14ac:dyDescent="0.3">
      <c r="B261" s="13">
        <f t="shared" si="23"/>
        <v>257</v>
      </c>
      <c r="C261" s="14">
        <f t="shared" si="24"/>
        <v>53662</v>
      </c>
      <c r="D261" s="6">
        <f t="shared" si="25"/>
        <v>87556.977446455145</v>
      </c>
      <c r="E261" s="6">
        <f>PMT((Inputs!$E$7/12),(Inputs!$E$8*12),-Inputs!$E$6)</f>
        <v>2118.3906208299832</v>
      </c>
      <c r="F261" s="6">
        <f>D261*(Inputs!$E$7/12)</f>
        <v>246.25399906815511</v>
      </c>
      <c r="G261" s="6">
        <f t="shared" si="21"/>
        <v>1872.1366217618281</v>
      </c>
      <c r="H261" s="6">
        <f t="shared" si="26"/>
        <v>343187.15917530679</v>
      </c>
      <c r="I261" s="6">
        <f t="shared" si="27"/>
        <v>201239.23037799879</v>
      </c>
      <c r="J261" s="6">
        <f t="shared" si="22"/>
        <v>85684.84082469331</v>
      </c>
      <c r="K261" s="6">
        <f>IF(L261&gt;Inputs!$E$12,Inputs!$E$10*Inputs!$E$5/12,0)</f>
        <v>0</v>
      </c>
      <c r="L261" s="15">
        <f>D261/Inputs!$E$5</f>
        <v>0.12508139635207877</v>
      </c>
    </row>
    <row r="262" spans="2:12" ht="13" x14ac:dyDescent="0.3">
      <c r="B262" s="13">
        <f t="shared" si="23"/>
        <v>258</v>
      </c>
      <c r="C262" s="14">
        <f t="shared" si="24"/>
        <v>53693</v>
      </c>
      <c r="D262" s="6">
        <f t="shared" si="25"/>
        <v>85684.84082469331</v>
      </c>
      <c r="E262" s="6">
        <f>PMT((Inputs!$E$7/12),(Inputs!$E$8*12),-Inputs!$E$6)</f>
        <v>2118.3906208299832</v>
      </c>
      <c r="F262" s="6">
        <f>D262*(Inputs!$E$7/12)</f>
        <v>240.98861481944996</v>
      </c>
      <c r="G262" s="6">
        <f t="shared" ref="G262:G325" si="28">E262-F262</f>
        <v>1877.4020060105331</v>
      </c>
      <c r="H262" s="6">
        <f t="shared" si="26"/>
        <v>345064.56118131732</v>
      </c>
      <c r="I262" s="6">
        <f t="shared" si="27"/>
        <v>201480.21899281823</v>
      </c>
      <c r="J262" s="6">
        <f t="shared" ref="J262:J325" si="29">IF(D262-G262&lt;0.01,0,D262-G262)</f>
        <v>83807.438818682771</v>
      </c>
      <c r="K262" s="6">
        <f>IF(L262&gt;Inputs!$E$12,Inputs!$E$10*Inputs!$E$5/12,0)</f>
        <v>0</v>
      </c>
      <c r="L262" s="15">
        <f>D262/Inputs!$E$5</f>
        <v>0.12240691546384759</v>
      </c>
    </row>
    <row r="263" spans="2:12" ht="13" x14ac:dyDescent="0.3">
      <c r="B263" s="13">
        <f t="shared" ref="B263:B326" si="30">B262+1</f>
        <v>259</v>
      </c>
      <c r="C263" s="14">
        <f t="shared" ref="C263:C326" si="31">EDATE(C262,1)</f>
        <v>53724</v>
      </c>
      <c r="D263" s="6">
        <f t="shared" ref="D263:D326" si="32">J262</f>
        <v>83807.438818682771</v>
      </c>
      <c r="E263" s="6">
        <f>PMT((Inputs!$E$7/12),(Inputs!$E$8*12),-Inputs!$E$6)</f>
        <v>2118.3906208299832</v>
      </c>
      <c r="F263" s="6">
        <f>D263*(Inputs!$E$7/12)</f>
        <v>235.70842167754532</v>
      </c>
      <c r="G263" s="6">
        <f t="shared" si="28"/>
        <v>1882.6821991524378</v>
      </c>
      <c r="H263" s="6">
        <f t="shared" ref="H263:H326" si="33">G263+H262</f>
        <v>346947.24338046974</v>
      </c>
      <c r="I263" s="6">
        <f t="shared" ref="I263:I326" si="34">I262+F263</f>
        <v>201715.92741449579</v>
      </c>
      <c r="J263" s="6">
        <f t="shared" si="29"/>
        <v>81924.756619530337</v>
      </c>
      <c r="K263" s="6">
        <f>IF(L263&gt;Inputs!$E$12,Inputs!$E$10*Inputs!$E$5/12,0)</f>
        <v>0</v>
      </c>
      <c r="L263" s="15">
        <f>D263/Inputs!$E$5</f>
        <v>0.11972491259811824</v>
      </c>
    </row>
    <row r="264" spans="2:12" ht="13" x14ac:dyDescent="0.3">
      <c r="B264" s="13">
        <f t="shared" si="30"/>
        <v>260</v>
      </c>
      <c r="C264" s="14">
        <f t="shared" si="31"/>
        <v>53752</v>
      </c>
      <c r="D264" s="6">
        <f t="shared" si="32"/>
        <v>81924.756619530337</v>
      </c>
      <c r="E264" s="6">
        <f>PMT((Inputs!$E$7/12),(Inputs!$E$8*12),-Inputs!$E$6)</f>
        <v>2118.3906208299832</v>
      </c>
      <c r="F264" s="6">
        <f>D264*(Inputs!$E$7/12)</f>
        <v>230.4133779924291</v>
      </c>
      <c r="G264" s="6">
        <f t="shared" si="28"/>
        <v>1887.9772428375541</v>
      </c>
      <c r="H264" s="6">
        <f t="shared" si="33"/>
        <v>348835.22062330728</v>
      </c>
      <c r="I264" s="6">
        <f t="shared" si="34"/>
        <v>201946.34079248822</v>
      </c>
      <c r="J264" s="6">
        <f t="shared" si="29"/>
        <v>80036.779376692779</v>
      </c>
      <c r="K264" s="6">
        <f>IF(L264&gt;Inputs!$E$12,Inputs!$E$10*Inputs!$E$5/12,0)</f>
        <v>0</v>
      </c>
      <c r="L264" s="15">
        <f>D264/Inputs!$E$5</f>
        <v>0.11703536659932905</v>
      </c>
    </row>
    <row r="265" spans="2:12" ht="13" x14ac:dyDescent="0.3">
      <c r="B265" s="13">
        <f t="shared" si="30"/>
        <v>261</v>
      </c>
      <c r="C265" s="14">
        <f t="shared" si="31"/>
        <v>53783</v>
      </c>
      <c r="D265" s="6">
        <f t="shared" si="32"/>
        <v>80036.779376692779</v>
      </c>
      <c r="E265" s="6">
        <f>PMT((Inputs!$E$7/12),(Inputs!$E$8*12),-Inputs!$E$6)</f>
        <v>2118.3906208299832</v>
      </c>
      <c r="F265" s="6">
        <f>D265*(Inputs!$E$7/12)</f>
        <v>225.10344199694848</v>
      </c>
      <c r="G265" s="6">
        <f t="shared" si="28"/>
        <v>1893.2871788330347</v>
      </c>
      <c r="H265" s="6">
        <f t="shared" si="33"/>
        <v>350728.50780214032</v>
      </c>
      <c r="I265" s="6">
        <f t="shared" si="34"/>
        <v>202171.44423448516</v>
      </c>
      <c r="J265" s="6">
        <f t="shared" si="29"/>
        <v>78143.492197859741</v>
      </c>
      <c r="K265" s="6">
        <f>IF(L265&gt;Inputs!$E$12,Inputs!$E$10*Inputs!$E$5/12,0)</f>
        <v>0</v>
      </c>
      <c r="L265" s="15">
        <f>D265/Inputs!$E$5</f>
        <v>0.11433825625241825</v>
      </c>
    </row>
    <row r="266" spans="2:12" ht="13" x14ac:dyDescent="0.3">
      <c r="B266" s="13">
        <f t="shared" si="30"/>
        <v>262</v>
      </c>
      <c r="C266" s="14">
        <f t="shared" si="31"/>
        <v>53813</v>
      </c>
      <c r="D266" s="6">
        <f t="shared" si="32"/>
        <v>78143.492197859741</v>
      </c>
      <c r="E266" s="6">
        <f>PMT((Inputs!$E$7/12),(Inputs!$E$8*12),-Inputs!$E$6)</f>
        <v>2118.3906208299832</v>
      </c>
      <c r="F266" s="6">
        <f>D266*(Inputs!$E$7/12)</f>
        <v>219.77857180648056</v>
      </c>
      <c r="G266" s="6">
        <f t="shared" si="28"/>
        <v>1898.6120490235025</v>
      </c>
      <c r="H266" s="6">
        <f t="shared" si="33"/>
        <v>352627.11985116382</v>
      </c>
      <c r="I266" s="6">
        <f t="shared" si="34"/>
        <v>202391.22280629163</v>
      </c>
      <c r="J266" s="6">
        <f t="shared" si="29"/>
        <v>76244.880148836237</v>
      </c>
      <c r="K266" s="6">
        <f>IF(L266&gt;Inputs!$E$12,Inputs!$E$10*Inputs!$E$5/12,0)</f>
        <v>0</v>
      </c>
      <c r="L266" s="15">
        <f>D266/Inputs!$E$5</f>
        <v>0.11163356028265678</v>
      </c>
    </row>
    <row r="267" spans="2:12" ht="13" x14ac:dyDescent="0.3">
      <c r="B267" s="13">
        <f t="shared" si="30"/>
        <v>263</v>
      </c>
      <c r="C267" s="14">
        <f t="shared" si="31"/>
        <v>53844</v>
      </c>
      <c r="D267" s="6">
        <f t="shared" si="32"/>
        <v>76244.880148836237</v>
      </c>
      <c r="E267" s="6">
        <f>PMT((Inputs!$E$7/12),(Inputs!$E$8*12),-Inputs!$E$6)</f>
        <v>2118.3906208299832</v>
      </c>
      <c r="F267" s="6">
        <f>D267*(Inputs!$E$7/12)</f>
        <v>214.43872541860193</v>
      </c>
      <c r="G267" s="6">
        <f t="shared" si="28"/>
        <v>1903.9518954113812</v>
      </c>
      <c r="H267" s="6">
        <f t="shared" si="33"/>
        <v>354531.07174657518</v>
      </c>
      <c r="I267" s="6">
        <f t="shared" si="34"/>
        <v>202605.66153171024</v>
      </c>
      <c r="J267" s="6">
        <f t="shared" si="29"/>
        <v>74340.928253424849</v>
      </c>
      <c r="K267" s="6">
        <f>IF(L267&gt;Inputs!$E$12,Inputs!$E$10*Inputs!$E$5/12,0)</f>
        <v>0</v>
      </c>
      <c r="L267" s="15">
        <f>D267/Inputs!$E$5</f>
        <v>0.10892125735548033</v>
      </c>
    </row>
    <row r="268" spans="2:12" ht="13" x14ac:dyDescent="0.3">
      <c r="B268" s="13">
        <f t="shared" si="30"/>
        <v>264</v>
      </c>
      <c r="C268" s="14">
        <f t="shared" si="31"/>
        <v>53874</v>
      </c>
      <c r="D268" s="6">
        <f t="shared" si="32"/>
        <v>74340.928253424849</v>
      </c>
      <c r="E268" s="6">
        <f>PMT((Inputs!$E$7/12),(Inputs!$E$8*12),-Inputs!$E$6)</f>
        <v>2118.3906208299832</v>
      </c>
      <c r="F268" s="6">
        <f>D268*(Inputs!$E$7/12)</f>
        <v>209.0838607127574</v>
      </c>
      <c r="G268" s="6">
        <f t="shared" si="28"/>
        <v>1909.3067601172258</v>
      </c>
      <c r="H268" s="6">
        <f t="shared" si="33"/>
        <v>356440.37850669242</v>
      </c>
      <c r="I268" s="6">
        <f t="shared" si="34"/>
        <v>202814.74539242301</v>
      </c>
      <c r="J268" s="6">
        <f t="shared" si="29"/>
        <v>72431.621493307626</v>
      </c>
      <c r="K268" s="6">
        <f>IF(L268&gt;Inputs!$E$12,Inputs!$E$10*Inputs!$E$5/12,0)</f>
        <v>0</v>
      </c>
      <c r="L268" s="15">
        <f>D268/Inputs!$E$5</f>
        <v>0.10620132607632121</v>
      </c>
    </row>
    <row r="269" spans="2:12" ht="13" x14ac:dyDescent="0.3">
      <c r="B269" s="13">
        <f t="shared" si="30"/>
        <v>265</v>
      </c>
      <c r="C269" s="14">
        <f t="shared" si="31"/>
        <v>53905</v>
      </c>
      <c r="D269" s="6">
        <f t="shared" si="32"/>
        <v>72431.621493307626</v>
      </c>
      <c r="E269" s="6">
        <f>PMT((Inputs!$E$7/12),(Inputs!$E$8*12),-Inputs!$E$6)</f>
        <v>2118.3906208299832</v>
      </c>
      <c r="F269" s="6">
        <f>D269*(Inputs!$E$7/12)</f>
        <v>203.71393544992773</v>
      </c>
      <c r="G269" s="6">
        <f t="shared" si="28"/>
        <v>1914.6766853800555</v>
      </c>
      <c r="H269" s="6">
        <f t="shared" si="33"/>
        <v>358355.05519207247</v>
      </c>
      <c r="I269" s="6">
        <f t="shared" si="34"/>
        <v>203018.45932787293</v>
      </c>
      <c r="J269" s="6">
        <f t="shared" si="29"/>
        <v>70516.944807927575</v>
      </c>
      <c r="K269" s="6">
        <f>IF(L269&gt;Inputs!$E$12,Inputs!$E$10*Inputs!$E$5/12,0)</f>
        <v>0</v>
      </c>
      <c r="L269" s="15">
        <f>D269/Inputs!$E$5</f>
        <v>0.10347374499043947</v>
      </c>
    </row>
    <row r="270" spans="2:12" ht="13" x14ac:dyDescent="0.3">
      <c r="B270" s="13">
        <f t="shared" si="30"/>
        <v>266</v>
      </c>
      <c r="C270" s="14">
        <f t="shared" si="31"/>
        <v>53936</v>
      </c>
      <c r="D270" s="6">
        <f t="shared" si="32"/>
        <v>70516.944807927575</v>
      </c>
      <c r="E270" s="6">
        <f>PMT((Inputs!$E$7/12),(Inputs!$E$8*12),-Inputs!$E$6)</f>
        <v>2118.3906208299832</v>
      </c>
      <c r="F270" s="6">
        <f>D270*(Inputs!$E$7/12)</f>
        <v>198.32890727229633</v>
      </c>
      <c r="G270" s="6">
        <f t="shared" si="28"/>
        <v>1920.0617135576867</v>
      </c>
      <c r="H270" s="6">
        <f t="shared" si="33"/>
        <v>360275.11690563016</v>
      </c>
      <c r="I270" s="6">
        <f t="shared" si="34"/>
        <v>203216.78823514521</v>
      </c>
      <c r="J270" s="6">
        <f t="shared" si="29"/>
        <v>68596.883094369885</v>
      </c>
      <c r="K270" s="6">
        <f>IF(L270&gt;Inputs!$E$12,Inputs!$E$10*Inputs!$E$5/12,0)</f>
        <v>0</v>
      </c>
      <c r="L270" s="15">
        <f>D270/Inputs!$E$5</f>
        <v>0.10073849258275368</v>
      </c>
    </row>
    <row r="271" spans="2:12" ht="13" x14ac:dyDescent="0.3">
      <c r="B271" s="13">
        <f t="shared" si="30"/>
        <v>267</v>
      </c>
      <c r="C271" s="14">
        <f t="shared" si="31"/>
        <v>53966</v>
      </c>
      <c r="D271" s="6">
        <f t="shared" si="32"/>
        <v>68596.883094369885</v>
      </c>
      <c r="E271" s="6">
        <f>PMT((Inputs!$E$7/12),(Inputs!$E$8*12),-Inputs!$E$6)</f>
        <v>2118.3906208299832</v>
      </c>
      <c r="F271" s="6">
        <f>D271*(Inputs!$E$7/12)</f>
        <v>192.92873370291534</v>
      </c>
      <c r="G271" s="6">
        <f t="shared" si="28"/>
        <v>1925.4618871270677</v>
      </c>
      <c r="H271" s="6">
        <f t="shared" si="33"/>
        <v>362200.57879275724</v>
      </c>
      <c r="I271" s="6">
        <f t="shared" si="34"/>
        <v>203409.71696884814</v>
      </c>
      <c r="J271" s="6">
        <f t="shared" si="29"/>
        <v>66671.42120724282</v>
      </c>
      <c r="K271" s="6">
        <f>IF(L271&gt;Inputs!$E$12,Inputs!$E$10*Inputs!$E$5/12,0)</f>
        <v>0</v>
      </c>
      <c r="L271" s="15">
        <f>D271/Inputs!$E$5</f>
        <v>9.7995547277671263E-2</v>
      </c>
    </row>
    <row r="272" spans="2:12" ht="13" x14ac:dyDescent="0.3">
      <c r="B272" s="13">
        <f t="shared" si="30"/>
        <v>268</v>
      </c>
      <c r="C272" s="14">
        <f t="shared" si="31"/>
        <v>53997</v>
      </c>
      <c r="D272" s="6">
        <f t="shared" si="32"/>
        <v>66671.42120724282</v>
      </c>
      <c r="E272" s="6">
        <f>PMT((Inputs!$E$7/12),(Inputs!$E$8*12),-Inputs!$E$6)</f>
        <v>2118.3906208299832</v>
      </c>
      <c r="F272" s="6">
        <f>D272*(Inputs!$E$7/12)</f>
        <v>187.51337214537045</v>
      </c>
      <c r="G272" s="6">
        <f t="shared" si="28"/>
        <v>1930.8772486846128</v>
      </c>
      <c r="H272" s="6">
        <f t="shared" si="33"/>
        <v>364131.45604144182</v>
      </c>
      <c r="I272" s="6">
        <f t="shared" si="34"/>
        <v>203597.2303409935</v>
      </c>
      <c r="J272" s="6">
        <f t="shared" si="29"/>
        <v>64740.543958558206</v>
      </c>
      <c r="K272" s="6">
        <f>IF(L272&gt;Inputs!$E$12,Inputs!$E$10*Inputs!$E$5/12,0)</f>
        <v>0</v>
      </c>
      <c r="L272" s="15">
        <f>D272/Inputs!$E$5</f>
        <v>9.5244887438918319E-2</v>
      </c>
    </row>
    <row r="273" spans="2:12" ht="13" x14ac:dyDescent="0.3">
      <c r="B273" s="13">
        <f t="shared" si="30"/>
        <v>269</v>
      </c>
      <c r="C273" s="14">
        <f t="shared" si="31"/>
        <v>54027</v>
      </c>
      <c r="D273" s="6">
        <f t="shared" si="32"/>
        <v>64740.543958558206</v>
      </c>
      <c r="E273" s="6">
        <f>PMT((Inputs!$E$7/12),(Inputs!$E$8*12),-Inputs!$E$6)</f>
        <v>2118.3906208299832</v>
      </c>
      <c r="F273" s="6">
        <f>D273*(Inputs!$E$7/12)</f>
        <v>182.08277988344497</v>
      </c>
      <c r="G273" s="6">
        <f t="shared" si="28"/>
        <v>1936.3078409465381</v>
      </c>
      <c r="H273" s="6">
        <f t="shared" si="33"/>
        <v>366067.76388238836</v>
      </c>
      <c r="I273" s="6">
        <f t="shared" si="34"/>
        <v>203779.31312087693</v>
      </c>
      <c r="J273" s="6">
        <f t="shared" si="29"/>
        <v>62804.236117611668</v>
      </c>
      <c r="K273" s="6">
        <f>IF(L273&gt;Inputs!$E$12,Inputs!$E$10*Inputs!$E$5/12,0)</f>
        <v>0</v>
      </c>
      <c r="L273" s="15">
        <f>D273/Inputs!$E$5</f>
        <v>9.2486491369368873E-2</v>
      </c>
    </row>
    <row r="274" spans="2:12" ht="13" x14ac:dyDescent="0.3">
      <c r="B274" s="13">
        <f t="shared" si="30"/>
        <v>270</v>
      </c>
      <c r="C274" s="14">
        <f t="shared" si="31"/>
        <v>54058</v>
      </c>
      <c r="D274" s="6">
        <f t="shared" si="32"/>
        <v>62804.236117611668</v>
      </c>
      <c r="E274" s="6">
        <f>PMT((Inputs!$E$7/12),(Inputs!$E$8*12),-Inputs!$E$6)</f>
        <v>2118.3906208299832</v>
      </c>
      <c r="F274" s="6">
        <f>D274*(Inputs!$E$7/12)</f>
        <v>176.63691408078284</v>
      </c>
      <c r="G274" s="6">
        <f t="shared" si="28"/>
        <v>1941.7537067492003</v>
      </c>
      <c r="H274" s="6">
        <f t="shared" si="33"/>
        <v>368009.51758913754</v>
      </c>
      <c r="I274" s="6">
        <f t="shared" si="34"/>
        <v>203955.95003495773</v>
      </c>
      <c r="J274" s="6">
        <f t="shared" si="29"/>
        <v>60862.482410862467</v>
      </c>
      <c r="K274" s="6">
        <f>IF(L274&gt;Inputs!$E$12,Inputs!$E$10*Inputs!$E$5/12,0)</f>
        <v>0</v>
      </c>
      <c r="L274" s="15">
        <f>D274/Inputs!$E$5</f>
        <v>8.972033731087381E-2</v>
      </c>
    </row>
    <row r="275" spans="2:12" ht="13" x14ac:dyDescent="0.3">
      <c r="B275" s="13">
        <f t="shared" si="30"/>
        <v>271</v>
      </c>
      <c r="C275" s="14">
        <f t="shared" si="31"/>
        <v>54089</v>
      </c>
      <c r="D275" s="6">
        <f t="shared" si="32"/>
        <v>60862.482410862467</v>
      </c>
      <c r="E275" s="6">
        <f>PMT((Inputs!$E$7/12),(Inputs!$E$8*12),-Inputs!$E$6)</f>
        <v>2118.3906208299832</v>
      </c>
      <c r="F275" s="6">
        <f>D275*(Inputs!$E$7/12)</f>
        <v>171.17573178055071</v>
      </c>
      <c r="G275" s="6">
        <f t="shared" si="28"/>
        <v>1947.2148890494325</v>
      </c>
      <c r="H275" s="6">
        <f t="shared" si="33"/>
        <v>369956.73247818695</v>
      </c>
      <c r="I275" s="6">
        <f t="shared" si="34"/>
        <v>204127.12576673829</v>
      </c>
      <c r="J275" s="6">
        <f t="shared" si="29"/>
        <v>58915.267521813032</v>
      </c>
      <c r="K275" s="6">
        <f>IF(L275&gt;Inputs!$E$12,Inputs!$E$10*Inputs!$E$5/12,0)</f>
        <v>0</v>
      </c>
      <c r="L275" s="15">
        <f>D275/Inputs!$E$5</f>
        <v>8.6946403444089243E-2</v>
      </c>
    </row>
    <row r="276" spans="2:12" ht="13" x14ac:dyDescent="0.3">
      <c r="B276" s="13">
        <f t="shared" si="30"/>
        <v>272</v>
      </c>
      <c r="C276" s="14">
        <f t="shared" si="31"/>
        <v>54118</v>
      </c>
      <c r="D276" s="6">
        <f t="shared" si="32"/>
        <v>58915.267521813032</v>
      </c>
      <c r="E276" s="6">
        <f>PMT((Inputs!$E$7/12),(Inputs!$E$8*12),-Inputs!$E$6)</f>
        <v>2118.3906208299832</v>
      </c>
      <c r="F276" s="6">
        <f>D276*(Inputs!$E$7/12)</f>
        <v>165.69918990509916</v>
      </c>
      <c r="G276" s="6">
        <f t="shared" si="28"/>
        <v>1952.6914309248841</v>
      </c>
      <c r="H276" s="6">
        <f t="shared" si="33"/>
        <v>371909.42390911182</v>
      </c>
      <c r="I276" s="6">
        <f t="shared" si="34"/>
        <v>204292.8249566434</v>
      </c>
      <c r="J276" s="6">
        <f t="shared" si="29"/>
        <v>56962.576090888149</v>
      </c>
      <c r="K276" s="6">
        <f>IF(L276&gt;Inputs!$E$12,Inputs!$E$10*Inputs!$E$5/12,0)</f>
        <v>0</v>
      </c>
      <c r="L276" s="15">
        <f>D276/Inputs!$E$5</f>
        <v>8.4164667888304331E-2</v>
      </c>
    </row>
    <row r="277" spans="2:12" ht="13" x14ac:dyDescent="0.3">
      <c r="B277" s="13">
        <f t="shared" si="30"/>
        <v>273</v>
      </c>
      <c r="C277" s="14">
        <f t="shared" si="31"/>
        <v>54149</v>
      </c>
      <c r="D277" s="6">
        <f t="shared" si="32"/>
        <v>56962.576090888149</v>
      </c>
      <c r="E277" s="6">
        <f>PMT((Inputs!$E$7/12),(Inputs!$E$8*12),-Inputs!$E$6)</f>
        <v>2118.3906208299832</v>
      </c>
      <c r="F277" s="6">
        <f>D277*(Inputs!$E$7/12)</f>
        <v>160.20724525562295</v>
      </c>
      <c r="G277" s="6">
        <f t="shared" si="28"/>
        <v>1958.1833755743603</v>
      </c>
      <c r="H277" s="6">
        <f t="shared" si="33"/>
        <v>373867.60728468618</v>
      </c>
      <c r="I277" s="6">
        <f t="shared" si="34"/>
        <v>204453.03220189901</v>
      </c>
      <c r="J277" s="6">
        <f t="shared" si="29"/>
        <v>55004.392715313792</v>
      </c>
      <c r="K277" s="6">
        <f>IF(L277&gt;Inputs!$E$12,Inputs!$E$10*Inputs!$E$5/12,0)</f>
        <v>0</v>
      </c>
      <c r="L277" s="15">
        <f>D277/Inputs!$E$5</f>
        <v>8.1375108701268781E-2</v>
      </c>
    </row>
    <row r="278" spans="2:12" ht="13" x14ac:dyDescent="0.3">
      <c r="B278" s="13">
        <f t="shared" si="30"/>
        <v>274</v>
      </c>
      <c r="C278" s="14">
        <f t="shared" si="31"/>
        <v>54179</v>
      </c>
      <c r="D278" s="6">
        <f t="shared" si="32"/>
        <v>55004.392715313792</v>
      </c>
      <c r="E278" s="6">
        <f>PMT((Inputs!$E$7/12),(Inputs!$E$8*12),-Inputs!$E$6)</f>
        <v>2118.3906208299832</v>
      </c>
      <c r="F278" s="6">
        <f>D278*(Inputs!$E$7/12)</f>
        <v>154.69985451182006</v>
      </c>
      <c r="G278" s="6">
        <f t="shared" si="28"/>
        <v>1963.690766318163</v>
      </c>
      <c r="H278" s="6">
        <f t="shared" si="33"/>
        <v>375831.29805100436</v>
      </c>
      <c r="I278" s="6">
        <f t="shared" si="34"/>
        <v>204607.73205641084</v>
      </c>
      <c r="J278" s="6">
        <f t="shared" si="29"/>
        <v>53040.701948995629</v>
      </c>
      <c r="K278" s="6">
        <f>IF(L278&gt;Inputs!$E$12,Inputs!$E$10*Inputs!$E$5/12,0)</f>
        <v>0</v>
      </c>
      <c r="L278" s="15">
        <f>D278/Inputs!$E$5</f>
        <v>7.8577703879019703E-2</v>
      </c>
    </row>
    <row r="279" spans="2:12" ht="13" x14ac:dyDescent="0.3">
      <c r="B279" s="13">
        <f t="shared" si="30"/>
        <v>275</v>
      </c>
      <c r="C279" s="14">
        <f t="shared" si="31"/>
        <v>54210</v>
      </c>
      <c r="D279" s="6">
        <f t="shared" si="32"/>
        <v>53040.701948995629</v>
      </c>
      <c r="E279" s="6">
        <f>PMT((Inputs!$E$7/12),(Inputs!$E$8*12),-Inputs!$E$6)</f>
        <v>2118.3906208299832</v>
      </c>
      <c r="F279" s="6">
        <f>D279*(Inputs!$E$7/12)</f>
        <v>149.17697423155022</v>
      </c>
      <c r="G279" s="6">
        <f t="shared" si="28"/>
        <v>1969.2136465984329</v>
      </c>
      <c r="H279" s="6">
        <f t="shared" si="33"/>
        <v>377800.51169760281</v>
      </c>
      <c r="I279" s="6">
        <f t="shared" si="34"/>
        <v>204756.90903064239</v>
      </c>
      <c r="J279" s="6">
        <f t="shared" si="29"/>
        <v>51071.4883023972</v>
      </c>
      <c r="K279" s="6">
        <f>IF(L279&gt;Inputs!$E$12,Inputs!$E$10*Inputs!$E$5/12,0)</f>
        <v>0</v>
      </c>
      <c r="L279" s="15">
        <f>D279/Inputs!$E$5</f>
        <v>7.5772431355708048E-2</v>
      </c>
    </row>
    <row r="280" spans="2:12" ht="13" x14ac:dyDescent="0.3">
      <c r="B280" s="13">
        <f t="shared" si="30"/>
        <v>276</v>
      </c>
      <c r="C280" s="14">
        <f t="shared" si="31"/>
        <v>54240</v>
      </c>
      <c r="D280" s="6">
        <f t="shared" si="32"/>
        <v>51071.4883023972</v>
      </c>
      <c r="E280" s="6">
        <f>PMT((Inputs!$E$7/12),(Inputs!$E$8*12),-Inputs!$E$6)</f>
        <v>2118.3906208299832</v>
      </c>
      <c r="F280" s="6">
        <f>D280*(Inputs!$E$7/12)</f>
        <v>143.63856085049215</v>
      </c>
      <c r="G280" s="6">
        <f t="shared" si="28"/>
        <v>1974.7520599794909</v>
      </c>
      <c r="H280" s="6">
        <f t="shared" si="33"/>
        <v>379775.26375758229</v>
      </c>
      <c r="I280" s="6">
        <f t="shared" si="34"/>
        <v>204900.54759149288</v>
      </c>
      <c r="J280" s="6">
        <f t="shared" si="29"/>
        <v>49096.736242417712</v>
      </c>
      <c r="K280" s="6">
        <f>IF(L280&gt;Inputs!$E$12,Inputs!$E$10*Inputs!$E$5/12,0)</f>
        <v>0</v>
      </c>
      <c r="L280" s="15">
        <f>D280/Inputs!$E$5</f>
        <v>7.2959269003424573E-2</v>
      </c>
    </row>
    <row r="281" spans="2:12" ht="13" x14ac:dyDescent="0.3">
      <c r="B281" s="13">
        <f t="shared" si="30"/>
        <v>277</v>
      </c>
      <c r="C281" s="14">
        <f t="shared" si="31"/>
        <v>54271</v>
      </c>
      <c r="D281" s="6">
        <f t="shared" si="32"/>
        <v>49096.736242417712</v>
      </c>
      <c r="E281" s="6">
        <f>PMT((Inputs!$E$7/12),(Inputs!$E$8*12),-Inputs!$E$6)</f>
        <v>2118.3906208299832</v>
      </c>
      <c r="F281" s="6">
        <f>D281*(Inputs!$E$7/12)</f>
        <v>138.08457068179982</v>
      </c>
      <c r="G281" s="6">
        <f t="shared" si="28"/>
        <v>1980.3060501481834</v>
      </c>
      <c r="H281" s="6">
        <f t="shared" si="33"/>
        <v>381755.5698077305</v>
      </c>
      <c r="I281" s="6">
        <f t="shared" si="34"/>
        <v>205038.63216217468</v>
      </c>
      <c r="J281" s="6">
        <f t="shared" si="29"/>
        <v>47116.43019226953</v>
      </c>
      <c r="K281" s="6">
        <f>IF(L281&gt;Inputs!$E$12,Inputs!$E$10*Inputs!$E$5/12,0)</f>
        <v>0</v>
      </c>
      <c r="L281" s="15">
        <f>D281/Inputs!$E$5</f>
        <v>7.0138194632025308E-2</v>
      </c>
    </row>
    <row r="282" spans="2:12" ht="13" x14ac:dyDescent="0.3">
      <c r="B282" s="13">
        <f t="shared" si="30"/>
        <v>278</v>
      </c>
      <c r="C282" s="14">
        <f t="shared" si="31"/>
        <v>54302</v>
      </c>
      <c r="D282" s="6">
        <f t="shared" si="32"/>
        <v>47116.43019226953</v>
      </c>
      <c r="E282" s="6">
        <f>PMT((Inputs!$E$7/12),(Inputs!$E$8*12),-Inputs!$E$6)</f>
        <v>2118.3906208299832</v>
      </c>
      <c r="F282" s="6">
        <f>D282*(Inputs!$E$7/12)</f>
        <v>132.51495991575808</v>
      </c>
      <c r="G282" s="6">
        <f t="shared" si="28"/>
        <v>1985.8756609142251</v>
      </c>
      <c r="H282" s="6">
        <f t="shared" si="33"/>
        <v>383741.44546864473</v>
      </c>
      <c r="I282" s="6">
        <f t="shared" si="34"/>
        <v>205171.14712209042</v>
      </c>
      <c r="J282" s="6">
        <f t="shared" si="29"/>
        <v>45130.554531355308</v>
      </c>
      <c r="K282" s="6">
        <f>IF(L282&gt;Inputs!$E$12,Inputs!$E$10*Inputs!$E$5/12,0)</f>
        <v>0</v>
      </c>
      <c r="L282" s="15">
        <f>D282/Inputs!$E$5</f>
        <v>6.7309185988956466E-2</v>
      </c>
    </row>
    <row r="283" spans="2:12" ht="13" x14ac:dyDescent="0.3">
      <c r="B283" s="13">
        <f t="shared" si="30"/>
        <v>279</v>
      </c>
      <c r="C283" s="14">
        <f t="shared" si="31"/>
        <v>54332</v>
      </c>
      <c r="D283" s="6">
        <f t="shared" si="32"/>
        <v>45130.554531355308</v>
      </c>
      <c r="E283" s="6">
        <f>PMT((Inputs!$E$7/12),(Inputs!$E$8*12),-Inputs!$E$6)</f>
        <v>2118.3906208299832</v>
      </c>
      <c r="F283" s="6">
        <f>D283*(Inputs!$E$7/12)</f>
        <v>126.92968461943681</v>
      </c>
      <c r="G283" s="6">
        <f t="shared" si="28"/>
        <v>1991.4609362105464</v>
      </c>
      <c r="H283" s="6">
        <f t="shared" si="33"/>
        <v>385732.90640485525</v>
      </c>
      <c r="I283" s="6">
        <f t="shared" si="34"/>
        <v>205298.07680670987</v>
      </c>
      <c r="J283" s="6">
        <f t="shared" si="29"/>
        <v>43139.093595144761</v>
      </c>
      <c r="K283" s="6">
        <f>IF(L283&gt;Inputs!$E$12,Inputs!$E$10*Inputs!$E$5/12,0)</f>
        <v>0</v>
      </c>
      <c r="L283" s="15">
        <f>D283/Inputs!$E$5</f>
        <v>6.4472220759079019E-2</v>
      </c>
    </row>
    <row r="284" spans="2:12" ht="13" x14ac:dyDescent="0.3">
      <c r="B284" s="13">
        <f t="shared" si="30"/>
        <v>280</v>
      </c>
      <c r="C284" s="14">
        <f t="shared" si="31"/>
        <v>54363</v>
      </c>
      <c r="D284" s="6">
        <f t="shared" si="32"/>
        <v>43139.093595144761</v>
      </c>
      <c r="E284" s="6">
        <f>PMT((Inputs!$E$7/12),(Inputs!$E$8*12),-Inputs!$E$6)</f>
        <v>2118.3906208299832</v>
      </c>
      <c r="F284" s="6">
        <f>D284*(Inputs!$E$7/12)</f>
        <v>121.32870073634466</v>
      </c>
      <c r="G284" s="6">
        <f t="shared" si="28"/>
        <v>1997.0619200936385</v>
      </c>
      <c r="H284" s="6">
        <f t="shared" si="33"/>
        <v>387729.96832494892</v>
      </c>
      <c r="I284" s="6">
        <f t="shared" si="34"/>
        <v>205419.40550744621</v>
      </c>
      <c r="J284" s="6">
        <f t="shared" si="29"/>
        <v>41142.031675051119</v>
      </c>
      <c r="K284" s="6">
        <f>IF(L284&gt;Inputs!$E$12,Inputs!$E$10*Inputs!$E$5/12,0)</f>
        <v>0</v>
      </c>
      <c r="L284" s="15">
        <f>D284/Inputs!$E$5</f>
        <v>6.1627276564492517E-2</v>
      </c>
    </row>
    <row r="285" spans="2:12" ht="13" x14ac:dyDescent="0.3">
      <c r="B285" s="13">
        <f t="shared" si="30"/>
        <v>281</v>
      </c>
      <c r="C285" s="14">
        <f t="shared" si="31"/>
        <v>54393</v>
      </c>
      <c r="D285" s="6">
        <f t="shared" si="32"/>
        <v>41142.031675051119</v>
      </c>
      <c r="E285" s="6">
        <f>PMT((Inputs!$E$7/12),(Inputs!$E$8*12),-Inputs!$E$6)</f>
        <v>2118.3906208299832</v>
      </c>
      <c r="F285" s="6">
        <f>D285*(Inputs!$E$7/12)</f>
        <v>115.71196408608128</v>
      </c>
      <c r="G285" s="6">
        <f t="shared" si="28"/>
        <v>2002.6786567439019</v>
      </c>
      <c r="H285" s="6">
        <f t="shared" si="33"/>
        <v>389732.64698169281</v>
      </c>
      <c r="I285" s="6">
        <f t="shared" si="34"/>
        <v>205535.11747153228</v>
      </c>
      <c r="J285" s="6">
        <f t="shared" si="29"/>
        <v>39139.353018307214</v>
      </c>
      <c r="K285" s="6">
        <f>IF(L285&gt;Inputs!$E$12,Inputs!$E$10*Inputs!$E$5/12,0)</f>
        <v>0</v>
      </c>
      <c r="L285" s="15">
        <f>D285/Inputs!$E$5</f>
        <v>5.8774330964358738E-2</v>
      </c>
    </row>
    <row r="286" spans="2:12" ht="13" x14ac:dyDescent="0.3">
      <c r="B286" s="13">
        <f t="shared" si="30"/>
        <v>282</v>
      </c>
      <c r="C286" s="14">
        <f t="shared" si="31"/>
        <v>54424</v>
      </c>
      <c r="D286" s="6">
        <f t="shared" si="32"/>
        <v>39139.353018307214</v>
      </c>
      <c r="E286" s="6">
        <f>PMT((Inputs!$E$7/12),(Inputs!$E$8*12),-Inputs!$E$6)</f>
        <v>2118.3906208299832</v>
      </c>
      <c r="F286" s="6">
        <f>D286*(Inputs!$E$7/12)</f>
        <v>110.07943036398905</v>
      </c>
      <c r="G286" s="6">
        <f t="shared" si="28"/>
        <v>2008.3111904659941</v>
      </c>
      <c r="H286" s="6">
        <f t="shared" si="33"/>
        <v>391740.9581721588</v>
      </c>
      <c r="I286" s="6">
        <f t="shared" si="34"/>
        <v>205645.19690189627</v>
      </c>
      <c r="J286" s="6">
        <f t="shared" si="29"/>
        <v>37131.041827841218</v>
      </c>
      <c r="K286" s="6">
        <f>IF(L286&gt;Inputs!$E$12,Inputs!$E$10*Inputs!$E$5/12,0)</f>
        <v>0</v>
      </c>
      <c r="L286" s="15">
        <f>D286/Inputs!$E$5</f>
        <v>5.5913361454724593E-2</v>
      </c>
    </row>
    <row r="287" spans="2:12" ht="13" x14ac:dyDescent="0.3">
      <c r="B287" s="13">
        <f t="shared" si="30"/>
        <v>283</v>
      </c>
      <c r="C287" s="14">
        <f t="shared" si="31"/>
        <v>54455</v>
      </c>
      <c r="D287" s="6">
        <f t="shared" si="32"/>
        <v>37131.041827841218</v>
      </c>
      <c r="E287" s="6">
        <f>PMT((Inputs!$E$7/12),(Inputs!$E$8*12),-Inputs!$E$6)</f>
        <v>2118.3906208299832</v>
      </c>
      <c r="F287" s="6">
        <f>D287*(Inputs!$E$7/12)</f>
        <v>104.43105514080344</v>
      </c>
      <c r="G287" s="6">
        <f t="shared" si="28"/>
        <v>2013.9595656891797</v>
      </c>
      <c r="H287" s="6">
        <f t="shared" si="33"/>
        <v>393754.91773784801</v>
      </c>
      <c r="I287" s="6">
        <f t="shared" si="34"/>
        <v>205749.62795703707</v>
      </c>
      <c r="J287" s="6">
        <f t="shared" si="29"/>
        <v>35117.082262152035</v>
      </c>
      <c r="K287" s="6">
        <f>IF(L287&gt;Inputs!$E$12,Inputs!$E$10*Inputs!$E$5/12,0)</f>
        <v>0</v>
      </c>
      <c r="L287" s="15">
        <f>D287/Inputs!$E$5</f>
        <v>5.3044345468344599E-2</v>
      </c>
    </row>
    <row r="288" spans="2:12" ht="13" x14ac:dyDescent="0.3">
      <c r="B288" s="13">
        <f t="shared" si="30"/>
        <v>284</v>
      </c>
      <c r="C288" s="14">
        <f t="shared" si="31"/>
        <v>54483</v>
      </c>
      <c r="D288" s="6">
        <f t="shared" si="32"/>
        <v>35117.082262152035</v>
      </c>
      <c r="E288" s="6">
        <f>PMT((Inputs!$E$7/12),(Inputs!$E$8*12),-Inputs!$E$6)</f>
        <v>2118.3906208299832</v>
      </c>
      <c r="F288" s="6">
        <f>D288*(Inputs!$E$7/12)</f>
        <v>98.766793862302606</v>
      </c>
      <c r="G288" s="6">
        <f t="shared" si="28"/>
        <v>2019.6238269676805</v>
      </c>
      <c r="H288" s="6">
        <f t="shared" si="33"/>
        <v>395774.54156481568</v>
      </c>
      <c r="I288" s="6">
        <f t="shared" si="34"/>
        <v>205848.39475089937</v>
      </c>
      <c r="J288" s="6">
        <f t="shared" si="29"/>
        <v>33097.458435184351</v>
      </c>
      <c r="K288" s="6">
        <f>IF(L288&gt;Inputs!$E$12,Inputs!$E$10*Inputs!$E$5/12,0)</f>
        <v>0</v>
      </c>
      <c r="L288" s="15">
        <f>D288/Inputs!$E$5</f>
        <v>5.0167260374502906E-2</v>
      </c>
    </row>
    <row r="289" spans="2:12" ht="13" x14ac:dyDescent="0.3">
      <c r="B289" s="13">
        <f t="shared" si="30"/>
        <v>285</v>
      </c>
      <c r="C289" s="14">
        <f t="shared" si="31"/>
        <v>54514</v>
      </c>
      <c r="D289" s="6">
        <f t="shared" si="32"/>
        <v>33097.458435184351</v>
      </c>
      <c r="E289" s="6">
        <f>PMT((Inputs!$E$7/12),(Inputs!$E$8*12),-Inputs!$E$6)</f>
        <v>2118.3906208299832</v>
      </c>
      <c r="F289" s="6">
        <f>D289*(Inputs!$E$7/12)</f>
        <v>93.086601848955993</v>
      </c>
      <c r="G289" s="6">
        <f t="shared" si="28"/>
        <v>2025.3040189810272</v>
      </c>
      <c r="H289" s="6">
        <f t="shared" si="33"/>
        <v>397799.84558379673</v>
      </c>
      <c r="I289" s="6">
        <f t="shared" si="34"/>
        <v>205941.48135274832</v>
      </c>
      <c r="J289" s="6">
        <f t="shared" si="29"/>
        <v>31072.154416203324</v>
      </c>
      <c r="K289" s="6">
        <f>IF(L289&gt;Inputs!$E$12,Inputs!$E$10*Inputs!$E$5/12,0)</f>
        <v>0</v>
      </c>
      <c r="L289" s="15">
        <f>D289/Inputs!$E$5</f>
        <v>4.7282083478834787E-2</v>
      </c>
    </row>
    <row r="290" spans="2:12" ht="13" x14ac:dyDescent="0.3">
      <c r="B290" s="13">
        <f t="shared" si="30"/>
        <v>286</v>
      </c>
      <c r="C290" s="14">
        <f t="shared" si="31"/>
        <v>54544</v>
      </c>
      <c r="D290" s="6">
        <f t="shared" si="32"/>
        <v>31072.154416203324</v>
      </c>
      <c r="E290" s="6">
        <f>PMT((Inputs!$E$7/12),(Inputs!$E$8*12),-Inputs!$E$6)</f>
        <v>2118.3906208299832</v>
      </c>
      <c r="F290" s="6">
        <f>D290*(Inputs!$E$7/12)</f>
        <v>87.390434295571865</v>
      </c>
      <c r="G290" s="6">
        <f t="shared" si="28"/>
        <v>2031.0001865344113</v>
      </c>
      <c r="H290" s="6">
        <f t="shared" si="33"/>
        <v>399830.84577033116</v>
      </c>
      <c r="I290" s="6">
        <f t="shared" si="34"/>
        <v>206028.8717870439</v>
      </c>
      <c r="J290" s="6">
        <f t="shared" si="29"/>
        <v>29041.154229668911</v>
      </c>
      <c r="K290" s="6">
        <f>IF(L290&gt;Inputs!$E$12,Inputs!$E$10*Inputs!$E$5/12,0)</f>
        <v>0</v>
      </c>
      <c r="L290" s="15">
        <f>D290/Inputs!$E$5</f>
        <v>4.4388792023147605E-2</v>
      </c>
    </row>
    <row r="291" spans="2:12" ht="13" x14ac:dyDescent="0.3">
      <c r="B291" s="13">
        <f t="shared" si="30"/>
        <v>287</v>
      </c>
      <c r="C291" s="14">
        <f t="shared" si="31"/>
        <v>54575</v>
      </c>
      <c r="D291" s="6">
        <f t="shared" si="32"/>
        <v>29041.154229668911</v>
      </c>
      <c r="E291" s="6">
        <f>PMT((Inputs!$E$7/12),(Inputs!$E$8*12),-Inputs!$E$6)</f>
        <v>2118.3906208299832</v>
      </c>
      <c r="F291" s="6">
        <f>D291*(Inputs!$E$7/12)</f>
        <v>81.678246270943816</v>
      </c>
      <c r="G291" s="6">
        <f t="shared" si="28"/>
        <v>2036.7123745590393</v>
      </c>
      <c r="H291" s="6">
        <f t="shared" si="33"/>
        <v>401867.55814489018</v>
      </c>
      <c r="I291" s="6">
        <f t="shared" si="34"/>
        <v>206110.55003331485</v>
      </c>
      <c r="J291" s="6">
        <f t="shared" si="29"/>
        <v>27004.441855109872</v>
      </c>
      <c r="K291" s="6">
        <f>IF(L291&gt;Inputs!$E$12,Inputs!$E$10*Inputs!$E$5/12,0)</f>
        <v>0</v>
      </c>
      <c r="L291" s="15">
        <f>D291/Inputs!$E$5</f>
        <v>4.1487363185241301E-2</v>
      </c>
    </row>
    <row r="292" spans="2:12" ht="13" x14ac:dyDescent="0.3">
      <c r="B292" s="13">
        <f t="shared" si="30"/>
        <v>288</v>
      </c>
      <c r="C292" s="14">
        <f t="shared" si="31"/>
        <v>54605</v>
      </c>
      <c r="D292" s="6">
        <f t="shared" si="32"/>
        <v>27004.441855109872</v>
      </c>
      <c r="E292" s="6">
        <f>PMT((Inputs!$E$7/12),(Inputs!$E$8*12),-Inputs!$E$6)</f>
        <v>2118.3906208299832</v>
      </c>
      <c r="F292" s="6">
        <f>D292*(Inputs!$E$7/12)</f>
        <v>75.949992717496528</v>
      </c>
      <c r="G292" s="6">
        <f t="shared" si="28"/>
        <v>2042.4406281124866</v>
      </c>
      <c r="H292" s="6">
        <f t="shared" si="33"/>
        <v>403909.99877300265</v>
      </c>
      <c r="I292" s="6">
        <f t="shared" si="34"/>
        <v>206186.50002603236</v>
      </c>
      <c r="J292" s="6">
        <f t="shared" si="29"/>
        <v>24962.001226997385</v>
      </c>
      <c r="K292" s="6">
        <f>IF(L292&gt;Inputs!$E$12,Inputs!$E$10*Inputs!$E$5/12,0)</f>
        <v>0</v>
      </c>
      <c r="L292" s="15">
        <f>D292/Inputs!$E$5</f>
        <v>3.8577774078728387E-2</v>
      </c>
    </row>
    <row r="293" spans="2:12" ht="13" x14ac:dyDescent="0.3">
      <c r="B293" s="13">
        <f t="shared" si="30"/>
        <v>289</v>
      </c>
      <c r="C293" s="14">
        <f t="shared" si="31"/>
        <v>54636</v>
      </c>
      <c r="D293" s="6">
        <f t="shared" si="32"/>
        <v>24962.001226997385</v>
      </c>
      <c r="E293" s="6">
        <f>PMT((Inputs!$E$7/12),(Inputs!$E$8*12),-Inputs!$E$6)</f>
        <v>2118.3906208299832</v>
      </c>
      <c r="F293" s="6">
        <f>D293*(Inputs!$E$7/12)</f>
        <v>70.205628450930149</v>
      </c>
      <c r="G293" s="6">
        <f t="shared" si="28"/>
        <v>2048.1849923790528</v>
      </c>
      <c r="H293" s="6">
        <f t="shared" si="33"/>
        <v>405958.18376538169</v>
      </c>
      <c r="I293" s="6">
        <f t="shared" si="34"/>
        <v>206256.70565448329</v>
      </c>
      <c r="J293" s="6">
        <f t="shared" si="29"/>
        <v>22913.816234618331</v>
      </c>
      <c r="K293" s="6">
        <f>IF(L293&gt;Inputs!$E$12,Inputs!$E$10*Inputs!$E$5/12,0)</f>
        <v>0</v>
      </c>
      <c r="L293" s="15">
        <f>D293/Inputs!$E$5</f>
        <v>3.5660001752853408E-2</v>
      </c>
    </row>
    <row r="294" spans="2:12" ht="13" x14ac:dyDescent="0.3">
      <c r="B294" s="13">
        <f t="shared" si="30"/>
        <v>290</v>
      </c>
      <c r="C294" s="14">
        <f t="shared" si="31"/>
        <v>54667</v>
      </c>
      <c r="D294" s="6">
        <f t="shared" si="32"/>
        <v>22913.816234618331</v>
      </c>
      <c r="E294" s="6">
        <f>PMT((Inputs!$E$7/12),(Inputs!$E$8*12),-Inputs!$E$6)</f>
        <v>2118.3906208299832</v>
      </c>
      <c r="F294" s="6">
        <f>D294*(Inputs!$E$7/12)</f>
        <v>64.445108159864063</v>
      </c>
      <c r="G294" s="6">
        <f t="shared" si="28"/>
        <v>2053.9455126701191</v>
      </c>
      <c r="H294" s="6">
        <f t="shared" si="33"/>
        <v>408012.12927805178</v>
      </c>
      <c r="I294" s="6">
        <f t="shared" si="34"/>
        <v>206321.15076264314</v>
      </c>
      <c r="J294" s="6">
        <f t="shared" si="29"/>
        <v>20859.870721948213</v>
      </c>
      <c r="K294" s="6">
        <f>IF(L294&gt;Inputs!$E$12,Inputs!$E$10*Inputs!$E$5/12,0)</f>
        <v>0</v>
      </c>
      <c r="L294" s="15">
        <f>D294/Inputs!$E$5</f>
        <v>3.2734023192311903E-2</v>
      </c>
    </row>
    <row r="295" spans="2:12" ht="13" x14ac:dyDescent="0.3">
      <c r="B295" s="13">
        <f t="shared" si="30"/>
        <v>291</v>
      </c>
      <c r="C295" s="14">
        <f t="shared" si="31"/>
        <v>54697</v>
      </c>
      <c r="D295" s="6">
        <f t="shared" si="32"/>
        <v>20859.870721948213</v>
      </c>
      <c r="E295" s="6">
        <f>PMT((Inputs!$E$7/12),(Inputs!$E$8*12),-Inputs!$E$6)</f>
        <v>2118.3906208299832</v>
      </c>
      <c r="F295" s="6">
        <f>D295*(Inputs!$E$7/12)</f>
        <v>58.668386405479353</v>
      </c>
      <c r="G295" s="6">
        <f t="shared" si="28"/>
        <v>2059.7222344245038</v>
      </c>
      <c r="H295" s="6">
        <f t="shared" si="33"/>
        <v>410071.85151247628</v>
      </c>
      <c r="I295" s="6">
        <f t="shared" si="34"/>
        <v>206379.81914904862</v>
      </c>
      <c r="J295" s="6">
        <f t="shared" si="29"/>
        <v>18800.148487523707</v>
      </c>
      <c r="K295" s="6">
        <f>IF(L295&gt;Inputs!$E$12,Inputs!$E$10*Inputs!$E$5/12,0)</f>
        <v>0</v>
      </c>
      <c r="L295" s="15">
        <f>D295/Inputs!$E$5</f>
        <v>2.9799815317068875E-2</v>
      </c>
    </row>
    <row r="296" spans="2:12" ht="13" x14ac:dyDescent="0.3">
      <c r="B296" s="13">
        <f t="shared" si="30"/>
        <v>292</v>
      </c>
      <c r="C296" s="14">
        <f t="shared" si="31"/>
        <v>54728</v>
      </c>
      <c r="D296" s="6">
        <f t="shared" si="32"/>
        <v>18800.148487523707</v>
      </c>
      <c r="E296" s="6">
        <f>PMT((Inputs!$E$7/12),(Inputs!$E$8*12),-Inputs!$E$6)</f>
        <v>2118.3906208299832</v>
      </c>
      <c r="F296" s="6">
        <f>D296*(Inputs!$E$7/12)</f>
        <v>52.87541762116043</v>
      </c>
      <c r="G296" s="6">
        <f t="shared" si="28"/>
        <v>2065.5152032088226</v>
      </c>
      <c r="H296" s="6">
        <f t="shared" si="33"/>
        <v>412137.36671568512</v>
      </c>
      <c r="I296" s="6">
        <f t="shared" si="34"/>
        <v>206432.69456666979</v>
      </c>
      <c r="J296" s="6">
        <f t="shared" si="29"/>
        <v>16734.633284314885</v>
      </c>
      <c r="K296" s="6">
        <f>IF(L296&gt;Inputs!$E$12,Inputs!$E$10*Inputs!$E$5/12,0)</f>
        <v>0</v>
      </c>
      <c r="L296" s="15">
        <f>D296/Inputs!$E$5</f>
        <v>2.6857354982176725E-2</v>
      </c>
    </row>
    <row r="297" spans="2:12" ht="13" x14ac:dyDescent="0.3">
      <c r="B297" s="13">
        <f t="shared" si="30"/>
        <v>293</v>
      </c>
      <c r="C297" s="14">
        <f t="shared" si="31"/>
        <v>54758</v>
      </c>
      <c r="D297" s="6">
        <f t="shared" si="32"/>
        <v>16734.633284314885</v>
      </c>
      <c r="E297" s="6">
        <f>PMT((Inputs!$E$7/12),(Inputs!$E$8*12),-Inputs!$E$6)</f>
        <v>2118.3906208299832</v>
      </c>
      <c r="F297" s="6">
        <f>D297*(Inputs!$E$7/12)</f>
        <v>47.066156112135616</v>
      </c>
      <c r="G297" s="6">
        <f t="shared" si="28"/>
        <v>2071.3244647178476</v>
      </c>
      <c r="H297" s="6">
        <f t="shared" si="33"/>
        <v>414208.69118040294</v>
      </c>
      <c r="I297" s="6">
        <f t="shared" si="34"/>
        <v>206479.76072278191</v>
      </c>
      <c r="J297" s="6">
        <f t="shared" si="29"/>
        <v>14663.308819597038</v>
      </c>
      <c r="K297" s="6">
        <f>IF(L297&gt;Inputs!$E$12,Inputs!$E$10*Inputs!$E$5/12,0)</f>
        <v>0</v>
      </c>
      <c r="L297" s="15">
        <f>D297/Inputs!$E$5</f>
        <v>2.3906618977592692E-2</v>
      </c>
    </row>
    <row r="298" spans="2:12" ht="13" x14ac:dyDescent="0.3">
      <c r="B298" s="13">
        <f t="shared" si="30"/>
        <v>294</v>
      </c>
      <c r="C298" s="14">
        <f t="shared" si="31"/>
        <v>54789</v>
      </c>
      <c r="D298" s="6">
        <f t="shared" si="32"/>
        <v>14663.308819597038</v>
      </c>
      <c r="E298" s="6">
        <f>PMT((Inputs!$E$7/12),(Inputs!$E$8*12),-Inputs!$E$6)</f>
        <v>2118.3906208299832</v>
      </c>
      <c r="F298" s="6">
        <f>D298*(Inputs!$E$7/12)</f>
        <v>41.24055605511667</v>
      </c>
      <c r="G298" s="6">
        <f t="shared" si="28"/>
        <v>2077.1500647748667</v>
      </c>
      <c r="H298" s="6">
        <f t="shared" si="33"/>
        <v>416285.84124517778</v>
      </c>
      <c r="I298" s="6">
        <f t="shared" si="34"/>
        <v>206521.00127883704</v>
      </c>
      <c r="J298" s="6">
        <f t="shared" si="29"/>
        <v>12586.158754822171</v>
      </c>
      <c r="K298" s="6">
        <f>IF(L298&gt;Inputs!$E$12,Inputs!$E$10*Inputs!$E$5/12,0)</f>
        <v>0</v>
      </c>
      <c r="L298" s="15">
        <f>D298/Inputs!$E$5</f>
        <v>2.0947584027995767E-2</v>
      </c>
    </row>
    <row r="299" spans="2:12" ht="13" x14ac:dyDescent="0.3">
      <c r="B299" s="13">
        <f t="shared" si="30"/>
        <v>295</v>
      </c>
      <c r="C299" s="14">
        <f t="shared" si="31"/>
        <v>54820</v>
      </c>
      <c r="D299" s="6">
        <f t="shared" si="32"/>
        <v>12586.158754822171</v>
      </c>
      <c r="E299" s="6">
        <f>PMT((Inputs!$E$7/12),(Inputs!$E$8*12),-Inputs!$E$6)</f>
        <v>2118.3906208299832</v>
      </c>
      <c r="F299" s="6">
        <f>D299*(Inputs!$E$7/12)</f>
        <v>35.398571497937361</v>
      </c>
      <c r="G299" s="6">
        <f t="shared" si="28"/>
        <v>2082.992049332046</v>
      </c>
      <c r="H299" s="6">
        <f t="shared" si="33"/>
        <v>418368.83329450985</v>
      </c>
      <c r="I299" s="6">
        <f t="shared" si="34"/>
        <v>206556.39985033497</v>
      </c>
      <c r="J299" s="6">
        <f t="shared" si="29"/>
        <v>10503.166705490125</v>
      </c>
      <c r="K299" s="6">
        <f>IF(L299&gt;Inputs!$E$12,Inputs!$E$10*Inputs!$E$5/12,0)</f>
        <v>0</v>
      </c>
      <c r="L299" s="15">
        <f>D299/Inputs!$E$5</f>
        <v>1.79802267926031E-2</v>
      </c>
    </row>
    <row r="300" spans="2:12" ht="13" x14ac:dyDescent="0.3">
      <c r="B300" s="13">
        <f t="shared" si="30"/>
        <v>296</v>
      </c>
      <c r="C300" s="14">
        <f t="shared" si="31"/>
        <v>54848</v>
      </c>
      <c r="D300" s="6">
        <f t="shared" si="32"/>
        <v>10503.166705490125</v>
      </c>
      <c r="E300" s="6">
        <f>PMT((Inputs!$E$7/12),(Inputs!$E$8*12),-Inputs!$E$6)</f>
        <v>2118.3906208299832</v>
      </c>
      <c r="F300" s="6">
        <f>D300*(Inputs!$E$7/12)</f>
        <v>29.540156359190977</v>
      </c>
      <c r="G300" s="6">
        <f t="shared" si="28"/>
        <v>2088.8504644707923</v>
      </c>
      <c r="H300" s="6">
        <f t="shared" si="33"/>
        <v>420457.68375898065</v>
      </c>
      <c r="I300" s="6">
        <f t="shared" si="34"/>
        <v>206585.94000669417</v>
      </c>
      <c r="J300" s="6">
        <f t="shared" si="29"/>
        <v>8414.3162410193327</v>
      </c>
      <c r="K300" s="6">
        <f>IF(L300&gt;Inputs!$E$12,Inputs!$E$10*Inputs!$E$5/12,0)</f>
        <v>0</v>
      </c>
      <c r="L300" s="15">
        <f>D300/Inputs!$E$5</f>
        <v>1.5004523864985892E-2</v>
      </c>
    </row>
    <row r="301" spans="2:12" ht="13" x14ac:dyDescent="0.3">
      <c r="B301" s="13">
        <f t="shared" si="30"/>
        <v>297</v>
      </c>
      <c r="C301" s="14">
        <f t="shared" si="31"/>
        <v>54879</v>
      </c>
      <c r="D301" s="6">
        <f t="shared" si="32"/>
        <v>8414.3162410193327</v>
      </c>
      <c r="E301" s="6">
        <f>PMT((Inputs!$E$7/12),(Inputs!$E$8*12),-Inputs!$E$6)</f>
        <v>2118.3906208299832</v>
      </c>
      <c r="F301" s="6">
        <f>D301*(Inputs!$E$7/12)</f>
        <v>23.665264427866877</v>
      </c>
      <c r="G301" s="6">
        <f t="shared" si="28"/>
        <v>2094.7253564021162</v>
      </c>
      <c r="H301" s="6">
        <f t="shared" si="33"/>
        <v>422552.40911538276</v>
      </c>
      <c r="I301" s="6">
        <f t="shared" si="34"/>
        <v>206609.60527112204</v>
      </c>
      <c r="J301" s="6">
        <f t="shared" si="29"/>
        <v>6319.5908846172169</v>
      </c>
      <c r="K301" s="6">
        <f>IF(L301&gt;Inputs!$E$12,Inputs!$E$10*Inputs!$E$5/12,0)</f>
        <v>0</v>
      </c>
      <c r="L301" s="15">
        <f>D301/Inputs!$E$5</f>
        <v>1.2020451772884761E-2</v>
      </c>
    </row>
    <row r="302" spans="2:12" ht="13" x14ac:dyDescent="0.3">
      <c r="B302" s="13">
        <f t="shared" si="30"/>
        <v>298</v>
      </c>
      <c r="C302" s="14">
        <f t="shared" si="31"/>
        <v>54909</v>
      </c>
      <c r="D302" s="6">
        <f t="shared" si="32"/>
        <v>6319.5908846172169</v>
      </c>
      <c r="E302" s="6">
        <f>PMT((Inputs!$E$7/12),(Inputs!$E$8*12),-Inputs!$E$6)</f>
        <v>2118.3906208299832</v>
      </c>
      <c r="F302" s="6">
        <f>D302*(Inputs!$E$7/12)</f>
        <v>17.773849362985924</v>
      </c>
      <c r="G302" s="6">
        <f t="shared" si="28"/>
        <v>2100.6167714669973</v>
      </c>
      <c r="H302" s="6">
        <f t="shared" si="33"/>
        <v>424653.02588684973</v>
      </c>
      <c r="I302" s="6">
        <f t="shared" si="34"/>
        <v>206627.37912048501</v>
      </c>
      <c r="J302" s="6">
        <f t="shared" si="29"/>
        <v>4218.9741131502196</v>
      </c>
      <c r="K302" s="6">
        <f>IF(L302&gt;Inputs!$E$12,Inputs!$E$10*Inputs!$E$5/12,0)</f>
        <v>0</v>
      </c>
      <c r="L302" s="15">
        <f>D302/Inputs!$E$5</f>
        <v>9.0279869780245953E-3</v>
      </c>
    </row>
    <row r="303" spans="2:12" ht="13" x14ac:dyDescent="0.3">
      <c r="B303" s="13">
        <f t="shared" si="30"/>
        <v>299</v>
      </c>
      <c r="C303" s="14">
        <f t="shared" si="31"/>
        <v>54940</v>
      </c>
      <c r="D303" s="6">
        <f t="shared" si="32"/>
        <v>4218.9741131502196</v>
      </c>
      <c r="E303" s="6">
        <f>PMT((Inputs!$E$7/12),(Inputs!$E$8*12),-Inputs!$E$6)</f>
        <v>2118.3906208299832</v>
      </c>
      <c r="F303" s="6">
        <f>D303*(Inputs!$E$7/12)</f>
        <v>11.865864693234995</v>
      </c>
      <c r="G303" s="6">
        <f t="shared" si="28"/>
        <v>2106.5247561367482</v>
      </c>
      <c r="H303" s="6">
        <f t="shared" si="33"/>
        <v>426759.55064298649</v>
      </c>
      <c r="I303" s="6">
        <f t="shared" si="34"/>
        <v>206639.24498517826</v>
      </c>
      <c r="J303" s="6">
        <f t="shared" si="29"/>
        <v>2112.4493570134714</v>
      </c>
      <c r="K303" s="6">
        <f>IF(L303&gt;Inputs!$E$12,Inputs!$E$10*Inputs!$E$5/12,0)</f>
        <v>0</v>
      </c>
      <c r="L303" s="15">
        <f>D303/Inputs!$E$5</f>
        <v>6.0271058759288855E-3</v>
      </c>
    </row>
    <row r="304" spans="2:12" ht="13" x14ac:dyDescent="0.3">
      <c r="B304" s="13">
        <f t="shared" si="30"/>
        <v>300</v>
      </c>
      <c r="C304" s="14">
        <f t="shared" si="31"/>
        <v>54970</v>
      </c>
      <c r="D304" s="6">
        <f t="shared" si="32"/>
        <v>2112.4493570134714</v>
      </c>
      <c r="E304" s="6">
        <f>PMT((Inputs!$E$7/12),(Inputs!$E$8*12),-Inputs!$E$6)</f>
        <v>2118.3906208299832</v>
      </c>
      <c r="F304" s="6">
        <f>D304*(Inputs!$E$7/12)</f>
        <v>5.9412638166003893</v>
      </c>
      <c r="G304" s="6">
        <f t="shared" si="28"/>
        <v>2112.4493570133827</v>
      </c>
      <c r="H304" s="6">
        <f t="shared" si="33"/>
        <v>428871.99999999988</v>
      </c>
      <c r="I304" s="6">
        <f t="shared" si="34"/>
        <v>206645.18624899487</v>
      </c>
      <c r="J304" s="6">
        <f t="shared" si="29"/>
        <v>0</v>
      </c>
      <c r="K304" s="6">
        <f>IF(L304&gt;Inputs!$E$12,Inputs!$E$10*Inputs!$E$5/12,0)</f>
        <v>0</v>
      </c>
      <c r="L304" s="15">
        <f>D304/Inputs!$E$5</f>
        <v>3.0177847957335306E-3</v>
      </c>
    </row>
    <row r="305" spans="2:12" ht="13" x14ac:dyDescent="0.3">
      <c r="B305" s="13">
        <f t="shared" si="30"/>
        <v>301</v>
      </c>
      <c r="C305" s="14">
        <f t="shared" si="31"/>
        <v>55001</v>
      </c>
      <c r="D305" s="6">
        <f t="shared" si="32"/>
        <v>0</v>
      </c>
      <c r="E305" s="6">
        <f>PMT((Inputs!$E$7/12),(Inputs!$E$8*12),-Inputs!$E$6)</f>
        <v>2118.3906208299832</v>
      </c>
      <c r="F305" s="6">
        <f>D305*(Inputs!$E$7/12)</f>
        <v>0</v>
      </c>
      <c r="G305" s="6">
        <f t="shared" si="28"/>
        <v>2118.3906208299832</v>
      </c>
      <c r="H305" s="6">
        <f t="shared" si="33"/>
        <v>430990.39062082989</v>
      </c>
      <c r="I305" s="6">
        <f t="shared" si="34"/>
        <v>206645.18624899487</v>
      </c>
      <c r="J305" s="6">
        <f t="shared" si="29"/>
        <v>0</v>
      </c>
      <c r="K305" s="6">
        <f>IF(L305&gt;Inputs!$E$12,Inputs!$E$10*Inputs!$E$5/12,0)</f>
        <v>0</v>
      </c>
      <c r="L305" s="15">
        <f>D305/Inputs!$E$5</f>
        <v>0</v>
      </c>
    </row>
    <row r="306" spans="2:12" ht="13" x14ac:dyDescent="0.3">
      <c r="B306" s="13">
        <f t="shared" si="30"/>
        <v>302</v>
      </c>
      <c r="C306" s="14">
        <f t="shared" si="31"/>
        <v>55032</v>
      </c>
      <c r="D306" s="6">
        <f t="shared" si="32"/>
        <v>0</v>
      </c>
      <c r="E306" s="6">
        <f>PMT((Inputs!$E$7/12),(Inputs!$E$8*12),-Inputs!$E$6)</f>
        <v>2118.3906208299832</v>
      </c>
      <c r="F306" s="6">
        <f>D306*(Inputs!$E$7/12)</f>
        <v>0</v>
      </c>
      <c r="G306" s="6">
        <f t="shared" si="28"/>
        <v>2118.3906208299832</v>
      </c>
      <c r="H306" s="6">
        <f t="shared" si="33"/>
        <v>433108.78124165989</v>
      </c>
      <c r="I306" s="6">
        <f t="shared" si="34"/>
        <v>206645.18624899487</v>
      </c>
      <c r="J306" s="6">
        <f t="shared" si="29"/>
        <v>0</v>
      </c>
      <c r="K306" s="6">
        <f>IF(L306&gt;Inputs!$E$12,Inputs!$E$10*Inputs!$E$5/12,0)</f>
        <v>0</v>
      </c>
      <c r="L306" s="15">
        <f>D306/Inputs!$E$5</f>
        <v>0</v>
      </c>
    </row>
    <row r="307" spans="2:12" ht="13" x14ac:dyDescent="0.3">
      <c r="B307" s="13">
        <f t="shared" si="30"/>
        <v>303</v>
      </c>
      <c r="C307" s="14">
        <f t="shared" si="31"/>
        <v>55062</v>
      </c>
      <c r="D307" s="6">
        <f t="shared" si="32"/>
        <v>0</v>
      </c>
      <c r="E307" s="6">
        <f>PMT((Inputs!$E$7/12),(Inputs!$E$8*12),-Inputs!$E$6)</f>
        <v>2118.3906208299832</v>
      </c>
      <c r="F307" s="6">
        <f>D307*(Inputs!$E$7/12)</f>
        <v>0</v>
      </c>
      <c r="G307" s="6">
        <f t="shared" si="28"/>
        <v>2118.3906208299832</v>
      </c>
      <c r="H307" s="6">
        <f t="shared" si="33"/>
        <v>435227.17186248989</v>
      </c>
      <c r="I307" s="6">
        <f t="shared" si="34"/>
        <v>206645.18624899487</v>
      </c>
      <c r="J307" s="6">
        <f t="shared" si="29"/>
        <v>0</v>
      </c>
      <c r="K307" s="6">
        <f>IF(L307&gt;Inputs!$E$12,Inputs!$E$10*Inputs!$E$5/12,0)</f>
        <v>0</v>
      </c>
      <c r="L307" s="15">
        <f>D307/Inputs!$E$5</f>
        <v>0</v>
      </c>
    </row>
    <row r="308" spans="2:12" ht="13" x14ac:dyDescent="0.3">
      <c r="B308" s="13">
        <f t="shared" si="30"/>
        <v>304</v>
      </c>
      <c r="C308" s="14">
        <f t="shared" si="31"/>
        <v>55093</v>
      </c>
      <c r="D308" s="6">
        <f t="shared" si="32"/>
        <v>0</v>
      </c>
      <c r="E308" s="6">
        <f>PMT((Inputs!$E$7/12),(Inputs!$E$8*12),-Inputs!$E$6)</f>
        <v>2118.3906208299832</v>
      </c>
      <c r="F308" s="6">
        <f>D308*(Inputs!$E$7/12)</f>
        <v>0</v>
      </c>
      <c r="G308" s="6">
        <f t="shared" si="28"/>
        <v>2118.3906208299832</v>
      </c>
      <c r="H308" s="6">
        <f t="shared" si="33"/>
        <v>437345.5624833199</v>
      </c>
      <c r="I308" s="6">
        <f t="shared" si="34"/>
        <v>206645.18624899487</v>
      </c>
      <c r="J308" s="6">
        <f t="shared" si="29"/>
        <v>0</v>
      </c>
      <c r="K308" s="6">
        <f>IF(L308&gt;Inputs!$E$12,Inputs!$E$10*Inputs!$E$5/12,0)</f>
        <v>0</v>
      </c>
      <c r="L308" s="15">
        <f>D308/Inputs!$E$5</f>
        <v>0</v>
      </c>
    </row>
    <row r="309" spans="2:12" ht="13" x14ac:dyDescent="0.3">
      <c r="B309" s="13">
        <f t="shared" si="30"/>
        <v>305</v>
      </c>
      <c r="C309" s="14">
        <f t="shared" si="31"/>
        <v>55123</v>
      </c>
      <c r="D309" s="6">
        <f t="shared" si="32"/>
        <v>0</v>
      </c>
      <c r="E309" s="6">
        <f>PMT((Inputs!$E$7/12),(Inputs!$E$8*12),-Inputs!$E$6)</f>
        <v>2118.3906208299832</v>
      </c>
      <c r="F309" s="6">
        <f>D309*(Inputs!$E$7/12)</f>
        <v>0</v>
      </c>
      <c r="G309" s="6">
        <f t="shared" si="28"/>
        <v>2118.3906208299832</v>
      </c>
      <c r="H309" s="6">
        <f t="shared" si="33"/>
        <v>439463.9531041499</v>
      </c>
      <c r="I309" s="6">
        <f t="shared" si="34"/>
        <v>206645.18624899487</v>
      </c>
      <c r="J309" s="6">
        <f t="shared" si="29"/>
        <v>0</v>
      </c>
      <c r="K309" s="6">
        <f>IF(L309&gt;Inputs!$E$12,Inputs!$E$10*Inputs!$E$5/12,0)</f>
        <v>0</v>
      </c>
      <c r="L309" s="15">
        <f>D309/Inputs!$E$5</f>
        <v>0</v>
      </c>
    </row>
    <row r="310" spans="2:12" ht="13" x14ac:dyDescent="0.3">
      <c r="B310" s="13">
        <f t="shared" si="30"/>
        <v>306</v>
      </c>
      <c r="C310" s="14">
        <f t="shared" si="31"/>
        <v>55154</v>
      </c>
      <c r="D310" s="6">
        <f t="shared" si="32"/>
        <v>0</v>
      </c>
      <c r="E310" s="6">
        <f>PMT((Inputs!$E$7/12),(Inputs!$E$8*12),-Inputs!$E$6)</f>
        <v>2118.3906208299832</v>
      </c>
      <c r="F310" s="6">
        <f>D310*(Inputs!$E$7/12)</f>
        <v>0</v>
      </c>
      <c r="G310" s="6">
        <f t="shared" si="28"/>
        <v>2118.3906208299832</v>
      </c>
      <c r="H310" s="6">
        <f t="shared" si="33"/>
        <v>441582.3437249799</v>
      </c>
      <c r="I310" s="6">
        <f t="shared" si="34"/>
        <v>206645.18624899487</v>
      </c>
      <c r="J310" s="6">
        <f t="shared" si="29"/>
        <v>0</v>
      </c>
      <c r="K310" s="6">
        <f>IF(L310&gt;Inputs!$E$12,Inputs!$E$10*Inputs!$E$5/12,0)</f>
        <v>0</v>
      </c>
      <c r="L310" s="15">
        <f>D310/Inputs!$E$5</f>
        <v>0</v>
      </c>
    </row>
    <row r="311" spans="2:12" ht="13" x14ac:dyDescent="0.3">
      <c r="B311" s="13">
        <f t="shared" si="30"/>
        <v>307</v>
      </c>
      <c r="C311" s="14">
        <f t="shared" si="31"/>
        <v>55185</v>
      </c>
      <c r="D311" s="6">
        <f t="shared" si="32"/>
        <v>0</v>
      </c>
      <c r="E311" s="6">
        <f>PMT((Inputs!$E$7/12),(Inputs!$E$8*12),-Inputs!$E$6)</f>
        <v>2118.3906208299832</v>
      </c>
      <c r="F311" s="6">
        <f>D311*(Inputs!$E$7/12)</f>
        <v>0</v>
      </c>
      <c r="G311" s="6">
        <f t="shared" si="28"/>
        <v>2118.3906208299832</v>
      </c>
      <c r="H311" s="6">
        <f t="shared" si="33"/>
        <v>443700.73434580991</v>
      </c>
      <c r="I311" s="6">
        <f t="shared" si="34"/>
        <v>206645.18624899487</v>
      </c>
      <c r="J311" s="6">
        <f t="shared" si="29"/>
        <v>0</v>
      </c>
      <c r="K311" s="6">
        <f>IF(L311&gt;Inputs!$E$12,Inputs!$E$10*Inputs!$E$5/12,0)</f>
        <v>0</v>
      </c>
      <c r="L311" s="15">
        <f>D311/Inputs!$E$5</f>
        <v>0</v>
      </c>
    </row>
    <row r="312" spans="2:12" ht="13" x14ac:dyDescent="0.3">
      <c r="B312" s="13">
        <f t="shared" si="30"/>
        <v>308</v>
      </c>
      <c r="C312" s="14">
        <f t="shared" si="31"/>
        <v>55213</v>
      </c>
      <c r="D312" s="6">
        <f t="shared" si="32"/>
        <v>0</v>
      </c>
      <c r="E312" s="6">
        <f>PMT((Inputs!$E$7/12),(Inputs!$E$8*12),-Inputs!$E$6)</f>
        <v>2118.3906208299832</v>
      </c>
      <c r="F312" s="6">
        <f>D312*(Inputs!$E$7/12)</f>
        <v>0</v>
      </c>
      <c r="G312" s="6">
        <f t="shared" si="28"/>
        <v>2118.3906208299832</v>
      </c>
      <c r="H312" s="6">
        <f t="shared" si="33"/>
        <v>445819.12496663991</v>
      </c>
      <c r="I312" s="6">
        <f t="shared" si="34"/>
        <v>206645.18624899487</v>
      </c>
      <c r="J312" s="6">
        <f t="shared" si="29"/>
        <v>0</v>
      </c>
      <c r="K312" s="6">
        <f>IF(L312&gt;Inputs!$E$12,Inputs!$E$10*Inputs!$E$5/12,0)</f>
        <v>0</v>
      </c>
      <c r="L312" s="15">
        <f>D312/Inputs!$E$5</f>
        <v>0</v>
      </c>
    </row>
    <row r="313" spans="2:12" ht="13" x14ac:dyDescent="0.3">
      <c r="B313" s="13">
        <f t="shared" si="30"/>
        <v>309</v>
      </c>
      <c r="C313" s="14">
        <f t="shared" si="31"/>
        <v>55244</v>
      </c>
      <c r="D313" s="6">
        <f t="shared" si="32"/>
        <v>0</v>
      </c>
      <c r="E313" s="6">
        <f>PMT((Inputs!$E$7/12),(Inputs!$E$8*12),-Inputs!$E$6)</f>
        <v>2118.3906208299832</v>
      </c>
      <c r="F313" s="6">
        <f>D313*(Inputs!$E$7/12)</f>
        <v>0</v>
      </c>
      <c r="G313" s="6">
        <f t="shared" si="28"/>
        <v>2118.3906208299832</v>
      </c>
      <c r="H313" s="6">
        <f t="shared" si="33"/>
        <v>447937.51558746991</v>
      </c>
      <c r="I313" s="6">
        <f t="shared" si="34"/>
        <v>206645.18624899487</v>
      </c>
      <c r="J313" s="6">
        <f t="shared" si="29"/>
        <v>0</v>
      </c>
      <c r="K313" s="6">
        <f>IF(L313&gt;Inputs!$E$12,Inputs!$E$10*Inputs!$E$5/12,0)</f>
        <v>0</v>
      </c>
      <c r="L313" s="15">
        <f>D313/Inputs!$E$5</f>
        <v>0</v>
      </c>
    </row>
    <row r="314" spans="2:12" ht="13" x14ac:dyDescent="0.3">
      <c r="B314" s="13">
        <f t="shared" si="30"/>
        <v>310</v>
      </c>
      <c r="C314" s="14">
        <f t="shared" si="31"/>
        <v>55274</v>
      </c>
      <c r="D314" s="6">
        <f t="shared" si="32"/>
        <v>0</v>
      </c>
      <c r="E314" s="6">
        <f>PMT((Inputs!$E$7/12),(Inputs!$E$8*12),-Inputs!$E$6)</f>
        <v>2118.3906208299832</v>
      </c>
      <c r="F314" s="6">
        <f>D314*(Inputs!$E$7/12)</f>
        <v>0</v>
      </c>
      <c r="G314" s="6">
        <f t="shared" si="28"/>
        <v>2118.3906208299832</v>
      </c>
      <c r="H314" s="6">
        <f t="shared" si="33"/>
        <v>450055.90620829992</v>
      </c>
      <c r="I314" s="6">
        <f t="shared" si="34"/>
        <v>206645.18624899487</v>
      </c>
      <c r="J314" s="6">
        <f t="shared" si="29"/>
        <v>0</v>
      </c>
      <c r="K314" s="6">
        <f>IF(L314&gt;Inputs!$E$12,Inputs!$E$10*Inputs!$E$5/12,0)</f>
        <v>0</v>
      </c>
      <c r="L314" s="15">
        <f>D314/Inputs!$E$5</f>
        <v>0</v>
      </c>
    </row>
    <row r="315" spans="2:12" ht="13" x14ac:dyDescent="0.3">
      <c r="B315" s="13">
        <f t="shared" si="30"/>
        <v>311</v>
      </c>
      <c r="C315" s="14">
        <f t="shared" si="31"/>
        <v>55305</v>
      </c>
      <c r="D315" s="6">
        <f t="shared" si="32"/>
        <v>0</v>
      </c>
      <c r="E315" s="6">
        <f>PMT((Inputs!$E$7/12),(Inputs!$E$8*12),-Inputs!$E$6)</f>
        <v>2118.3906208299832</v>
      </c>
      <c r="F315" s="6">
        <f>D315*(Inputs!$E$7/12)</f>
        <v>0</v>
      </c>
      <c r="G315" s="6">
        <f t="shared" si="28"/>
        <v>2118.3906208299832</v>
      </c>
      <c r="H315" s="6">
        <f t="shared" si="33"/>
        <v>452174.29682912992</v>
      </c>
      <c r="I315" s="6">
        <f t="shared" si="34"/>
        <v>206645.18624899487</v>
      </c>
      <c r="J315" s="6">
        <f t="shared" si="29"/>
        <v>0</v>
      </c>
      <c r="K315" s="6">
        <f>IF(L315&gt;Inputs!$E$12,Inputs!$E$10*Inputs!$E$5/12,0)</f>
        <v>0</v>
      </c>
      <c r="L315" s="15">
        <f>D315/Inputs!$E$5</f>
        <v>0</v>
      </c>
    </row>
    <row r="316" spans="2:12" ht="13" x14ac:dyDescent="0.3">
      <c r="B316" s="13">
        <f t="shared" si="30"/>
        <v>312</v>
      </c>
      <c r="C316" s="14">
        <f t="shared" si="31"/>
        <v>55335</v>
      </c>
      <c r="D316" s="6">
        <f t="shared" si="32"/>
        <v>0</v>
      </c>
      <c r="E316" s="6">
        <f>PMT((Inputs!$E$7/12),(Inputs!$E$8*12),-Inputs!$E$6)</f>
        <v>2118.3906208299832</v>
      </c>
      <c r="F316" s="6">
        <f>D316*(Inputs!$E$7/12)</f>
        <v>0</v>
      </c>
      <c r="G316" s="6">
        <f t="shared" si="28"/>
        <v>2118.3906208299832</v>
      </c>
      <c r="H316" s="6">
        <f t="shared" si="33"/>
        <v>454292.68744995992</v>
      </c>
      <c r="I316" s="6">
        <f t="shared" si="34"/>
        <v>206645.18624899487</v>
      </c>
      <c r="J316" s="6">
        <f t="shared" si="29"/>
        <v>0</v>
      </c>
      <c r="K316" s="6">
        <f>IF(L316&gt;Inputs!$E$12,Inputs!$E$10*Inputs!$E$5/12,0)</f>
        <v>0</v>
      </c>
      <c r="L316" s="15">
        <f>D316/Inputs!$E$5</f>
        <v>0</v>
      </c>
    </row>
    <row r="317" spans="2:12" ht="13" x14ac:dyDescent="0.3">
      <c r="B317" s="13">
        <f t="shared" si="30"/>
        <v>313</v>
      </c>
      <c r="C317" s="14">
        <f t="shared" si="31"/>
        <v>55366</v>
      </c>
      <c r="D317" s="6">
        <f t="shared" si="32"/>
        <v>0</v>
      </c>
      <c r="E317" s="6">
        <f>PMT((Inputs!$E$7/12),(Inputs!$E$8*12),-Inputs!$E$6)</f>
        <v>2118.3906208299832</v>
      </c>
      <c r="F317" s="6">
        <f>D317*(Inputs!$E$7/12)</f>
        <v>0</v>
      </c>
      <c r="G317" s="6">
        <f t="shared" si="28"/>
        <v>2118.3906208299832</v>
      </c>
      <c r="H317" s="6">
        <f t="shared" si="33"/>
        <v>456411.07807078992</v>
      </c>
      <c r="I317" s="6">
        <f t="shared" si="34"/>
        <v>206645.18624899487</v>
      </c>
      <c r="J317" s="6">
        <f t="shared" si="29"/>
        <v>0</v>
      </c>
      <c r="K317" s="6">
        <f>IF(L317&gt;Inputs!$E$12,Inputs!$E$10*Inputs!$E$5/12,0)</f>
        <v>0</v>
      </c>
      <c r="L317" s="15">
        <f>D317/Inputs!$E$5</f>
        <v>0</v>
      </c>
    </row>
    <row r="318" spans="2:12" ht="13" x14ac:dyDescent="0.3">
      <c r="B318" s="13">
        <f t="shared" si="30"/>
        <v>314</v>
      </c>
      <c r="C318" s="14">
        <f t="shared" si="31"/>
        <v>55397</v>
      </c>
      <c r="D318" s="6">
        <f t="shared" si="32"/>
        <v>0</v>
      </c>
      <c r="E318" s="6">
        <f>PMT((Inputs!$E$7/12),(Inputs!$E$8*12),-Inputs!$E$6)</f>
        <v>2118.3906208299832</v>
      </c>
      <c r="F318" s="6">
        <f>D318*(Inputs!$E$7/12)</f>
        <v>0</v>
      </c>
      <c r="G318" s="6">
        <f t="shared" si="28"/>
        <v>2118.3906208299832</v>
      </c>
      <c r="H318" s="6">
        <f t="shared" si="33"/>
        <v>458529.46869161993</v>
      </c>
      <c r="I318" s="6">
        <f t="shared" si="34"/>
        <v>206645.18624899487</v>
      </c>
      <c r="J318" s="6">
        <f t="shared" si="29"/>
        <v>0</v>
      </c>
      <c r="K318" s="6">
        <f>IF(L318&gt;Inputs!$E$12,Inputs!$E$10*Inputs!$E$5/12,0)</f>
        <v>0</v>
      </c>
      <c r="L318" s="15">
        <f>D318/Inputs!$E$5</f>
        <v>0</v>
      </c>
    </row>
    <row r="319" spans="2:12" ht="13" x14ac:dyDescent="0.3">
      <c r="B319" s="13">
        <f t="shared" si="30"/>
        <v>315</v>
      </c>
      <c r="C319" s="14">
        <f t="shared" si="31"/>
        <v>55427</v>
      </c>
      <c r="D319" s="6">
        <f t="shared" si="32"/>
        <v>0</v>
      </c>
      <c r="E319" s="6">
        <f>PMT((Inputs!$E$7/12),(Inputs!$E$8*12),-Inputs!$E$6)</f>
        <v>2118.3906208299832</v>
      </c>
      <c r="F319" s="6">
        <f>D319*(Inputs!$E$7/12)</f>
        <v>0</v>
      </c>
      <c r="G319" s="6">
        <f t="shared" si="28"/>
        <v>2118.3906208299832</v>
      </c>
      <c r="H319" s="6">
        <f t="shared" si="33"/>
        <v>460647.85931244993</v>
      </c>
      <c r="I319" s="6">
        <f t="shared" si="34"/>
        <v>206645.18624899487</v>
      </c>
      <c r="J319" s="6">
        <f t="shared" si="29"/>
        <v>0</v>
      </c>
      <c r="K319" s="6">
        <f>IF(L319&gt;Inputs!$E$12,Inputs!$E$10*Inputs!$E$5/12,0)</f>
        <v>0</v>
      </c>
      <c r="L319" s="15">
        <f>D319/Inputs!$E$5</f>
        <v>0</v>
      </c>
    </row>
    <row r="320" spans="2:12" ht="13" x14ac:dyDescent="0.3">
      <c r="B320" s="13">
        <f t="shared" si="30"/>
        <v>316</v>
      </c>
      <c r="C320" s="14">
        <f t="shared" si="31"/>
        <v>55458</v>
      </c>
      <c r="D320" s="6">
        <f t="shared" si="32"/>
        <v>0</v>
      </c>
      <c r="E320" s="6">
        <f>PMT((Inputs!$E$7/12),(Inputs!$E$8*12),-Inputs!$E$6)</f>
        <v>2118.3906208299832</v>
      </c>
      <c r="F320" s="6">
        <f>D320*(Inputs!$E$7/12)</f>
        <v>0</v>
      </c>
      <c r="G320" s="6">
        <f t="shared" si="28"/>
        <v>2118.3906208299832</v>
      </c>
      <c r="H320" s="6">
        <f t="shared" si="33"/>
        <v>462766.24993327993</v>
      </c>
      <c r="I320" s="6">
        <f t="shared" si="34"/>
        <v>206645.18624899487</v>
      </c>
      <c r="J320" s="6">
        <f t="shared" si="29"/>
        <v>0</v>
      </c>
      <c r="K320" s="6">
        <f>IF(L320&gt;Inputs!$E$12,Inputs!$E$10*Inputs!$E$5/12,0)</f>
        <v>0</v>
      </c>
      <c r="L320" s="15">
        <f>D320/Inputs!$E$5</f>
        <v>0</v>
      </c>
    </row>
    <row r="321" spans="2:12" ht="13" x14ac:dyDescent="0.3">
      <c r="B321" s="13">
        <f t="shared" si="30"/>
        <v>317</v>
      </c>
      <c r="C321" s="14">
        <f t="shared" si="31"/>
        <v>55488</v>
      </c>
      <c r="D321" s="6">
        <f t="shared" si="32"/>
        <v>0</v>
      </c>
      <c r="E321" s="6">
        <f>PMT((Inputs!$E$7/12),(Inputs!$E$8*12),-Inputs!$E$6)</f>
        <v>2118.3906208299832</v>
      </c>
      <c r="F321" s="6">
        <f>D321*(Inputs!$E$7/12)</f>
        <v>0</v>
      </c>
      <c r="G321" s="6">
        <f t="shared" si="28"/>
        <v>2118.3906208299832</v>
      </c>
      <c r="H321" s="6">
        <f t="shared" si="33"/>
        <v>464884.64055410994</v>
      </c>
      <c r="I321" s="6">
        <f t="shared" si="34"/>
        <v>206645.18624899487</v>
      </c>
      <c r="J321" s="6">
        <f t="shared" si="29"/>
        <v>0</v>
      </c>
      <c r="K321" s="6">
        <f>IF(L321&gt;Inputs!$E$12,Inputs!$E$10*Inputs!$E$5/12,0)</f>
        <v>0</v>
      </c>
      <c r="L321" s="15">
        <f>D321/Inputs!$E$5</f>
        <v>0</v>
      </c>
    </row>
    <row r="322" spans="2:12" ht="13" x14ac:dyDescent="0.3">
      <c r="B322" s="13">
        <f t="shared" si="30"/>
        <v>318</v>
      </c>
      <c r="C322" s="14">
        <f t="shared" si="31"/>
        <v>55519</v>
      </c>
      <c r="D322" s="6">
        <f t="shared" si="32"/>
        <v>0</v>
      </c>
      <c r="E322" s="6">
        <f>PMT((Inputs!$E$7/12),(Inputs!$E$8*12),-Inputs!$E$6)</f>
        <v>2118.3906208299832</v>
      </c>
      <c r="F322" s="6">
        <f>D322*(Inputs!$E$7/12)</f>
        <v>0</v>
      </c>
      <c r="G322" s="6">
        <f t="shared" si="28"/>
        <v>2118.3906208299832</v>
      </c>
      <c r="H322" s="6">
        <f t="shared" si="33"/>
        <v>467003.03117493994</v>
      </c>
      <c r="I322" s="6">
        <f t="shared" si="34"/>
        <v>206645.18624899487</v>
      </c>
      <c r="J322" s="6">
        <f t="shared" si="29"/>
        <v>0</v>
      </c>
      <c r="K322" s="6">
        <f>IF(L322&gt;Inputs!$E$12,Inputs!$E$10*Inputs!$E$5/12,0)</f>
        <v>0</v>
      </c>
      <c r="L322" s="15">
        <f>D322/Inputs!$E$5</f>
        <v>0</v>
      </c>
    </row>
    <row r="323" spans="2:12" ht="13" x14ac:dyDescent="0.3">
      <c r="B323" s="13">
        <f t="shared" si="30"/>
        <v>319</v>
      </c>
      <c r="C323" s="14">
        <f t="shared" si="31"/>
        <v>55550</v>
      </c>
      <c r="D323" s="6">
        <f t="shared" si="32"/>
        <v>0</v>
      </c>
      <c r="E323" s="6">
        <f>PMT((Inputs!$E$7/12),(Inputs!$E$8*12),-Inputs!$E$6)</f>
        <v>2118.3906208299832</v>
      </c>
      <c r="F323" s="6">
        <f>D323*(Inputs!$E$7/12)</f>
        <v>0</v>
      </c>
      <c r="G323" s="6">
        <f t="shared" si="28"/>
        <v>2118.3906208299832</v>
      </c>
      <c r="H323" s="6">
        <f t="shared" si="33"/>
        <v>469121.42179576994</v>
      </c>
      <c r="I323" s="6">
        <f t="shared" si="34"/>
        <v>206645.18624899487</v>
      </c>
      <c r="J323" s="6">
        <f t="shared" si="29"/>
        <v>0</v>
      </c>
      <c r="K323" s="6">
        <f>IF(L323&gt;Inputs!$E$12,Inputs!$E$10*Inputs!$E$5/12,0)</f>
        <v>0</v>
      </c>
      <c r="L323" s="15">
        <f>D323/Inputs!$E$5</f>
        <v>0</v>
      </c>
    </row>
    <row r="324" spans="2:12" ht="13" x14ac:dyDescent="0.3">
      <c r="B324" s="13">
        <f t="shared" si="30"/>
        <v>320</v>
      </c>
      <c r="C324" s="14">
        <f t="shared" si="31"/>
        <v>55579</v>
      </c>
      <c r="D324" s="6">
        <f t="shared" si="32"/>
        <v>0</v>
      </c>
      <c r="E324" s="6">
        <f>PMT((Inputs!$E$7/12),(Inputs!$E$8*12),-Inputs!$E$6)</f>
        <v>2118.3906208299832</v>
      </c>
      <c r="F324" s="6">
        <f>D324*(Inputs!$E$7/12)</f>
        <v>0</v>
      </c>
      <c r="G324" s="6">
        <f t="shared" si="28"/>
        <v>2118.3906208299832</v>
      </c>
      <c r="H324" s="6">
        <f t="shared" si="33"/>
        <v>471239.81241659995</v>
      </c>
      <c r="I324" s="6">
        <f t="shared" si="34"/>
        <v>206645.18624899487</v>
      </c>
      <c r="J324" s="6">
        <f t="shared" si="29"/>
        <v>0</v>
      </c>
      <c r="K324" s="6">
        <f>IF(L324&gt;Inputs!$E$12,Inputs!$E$10*Inputs!$E$5/12,0)</f>
        <v>0</v>
      </c>
      <c r="L324" s="15">
        <f>D324/Inputs!$E$5</f>
        <v>0</v>
      </c>
    </row>
    <row r="325" spans="2:12" ht="13" x14ac:dyDescent="0.3">
      <c r="B325" s="13">
        <f t="shared" si="30"/>
        <v>321</v>
      </c>
      <c r="C325" s="14">
        <f t="shared" si="31"/>
        <v>55610</v>
      </c>
      <c r="D325" s="6">
        <f t="shared" si="32"/>
        <v>0</v>
      </c>
      <c r="E325" s="6">
        <f>PMT((Inputs!$E$7/12),(Inputs!$E$8*12),-Inputs!$E$6)</f>
        <v>2118.3906208299832</v>
      </c>
      <c r="F325" s="6">
        <f>D325*(Inputs!$E$7/12)</f>
        <v>0</v>
      </c>
      <c r="G325" s="6">
        <f t="shared" si="28"/>
        <v>2118.3906208299832</v>
      </c>
      <c r="H325" s="6">
        <f t="shared" si="33"/>
        <v>473358.20303742995</v>
      </c>
      <c r="I325" s="6">
        <f t="shared" si="34"/>
        <v>206645.18624899487</v>
      </c>
      <c r="J325" s="6">
        <f t="shared" si="29"/>
        <v>0</v>
      </c>
      <c r="K325" s="6">
        <f>IF(L325&gt;Inputs!$E$12,Inputs!$E$10*Inputs!$E$5/12,0)</f>
        <v>0</v>
      </c>
      <c r="L325" s="15">
        <f>D325/Inputs!$E$5</f>
        <v>0</v>
      </c>
    </row>
    <row r="326" spans="2:12" ht="13" x14ac:dyDescent="0.3">
      <c r="B326" s="13">
        <f t="shared" si="30"/>
        <v>322</v>
      </c>
      <c r="C326" s="14">
        <f t="shared" si="31"/>
        <v>55640</v>
      </c>
      <c r="D326" s="6">
        <f t="shared" si="32"/>
        <v>0</v>
      </c>
      <c r="E326" s="6">
        <f>PMT((Inputs!$E$7/12),(Inputs!$E$8*12),-Inputs!$E$6)</f>
        <v>2118.3906208299832</v>
      </c>
      <c r="F326" s="6">
        <f>D326*(Inputs!$E$7/12)</f>
        <v>0</v>
      </c>
      <c r="G326" s="6">
        <f t="shared" ref="G326:G364" si="35">E326-F326</f>
        <v>2118.3906208299832</v>
      </c>
      <c r="H326" s="6">
        <f t="shared" si="33"/>
        <v>475476.59365825995</v>
      </c>
      <c r="I326" s="6">
        <f t="shared" si="34"/>
        <v>206645.18624899487</v>
      </c>
      <c r="J326" s="6">
        <f t="shared" ref="J326:J364" si="36">IF(D326-G326&lt;0.01,0,D326-G326)</f>
        <v>0</v>
      </c>
      <c r="K326" s="6">
        <f>IF(L326&gt;Inputs!$E$12,Inputs!$E$10*Inputs!$E$5/12,0)</f>
        <v>0</v>
      </c>
      <c r="L326" s="15">
        <f>D326/Inputs!$E$5</f>
        <v>0</v>
      </c>
    </row>
    <row r="327" spans="2:12" ht="13" x14ac:dyDescent="0.3">
      <c r="B327" s="13">
        <f t="shared" ref="B327:B364" si="37">B326+1</f>
        <v>323</v>
      </c>
      <c r="C327" s="14">
        <f t="shared" ref="C327:C364" si="38">EDATE(C326,1)</f>
        <v>55671</v>
      </c>
      <c r="D327" s="6">
        <f t="shared" ref="D327:D364" si="39">J326</f>
        <v>0</v>
      </c>
      <c r="E327" s="6">
        <f>PMT((Inputs!$E$7/12),(Inputs!$E$8*12),-Inputs!$E$6)</f>
        <v>2118.3906208299832</v>
      </c>
      <c r="F327" s="6">
        <f>D327*(Inputs!$E$7/12)</f>
        <v>0</v>
      </c>
      <c r="G327" s="6">
        <f t="shared" si="35"/>
        <v>2118.3906208299832</v>
      </c>
      <c r="H327" s="6">
        <f t="shared" ref="H327:H364" si="40">G327+H326</f>
        <v>477594.98427908996</v>
      </c>
      <c r="I327" s="6">
        <f t="shared" ref="I327:I364" si="41">I326+F327</f>
        <v>206645.18624899487</v>
      </c>
      <c r="J327" s="6">
        <f t="shared" si="36"/>
        <v>0</v>
      </c>
      <c r="K327" s="6">
        <f>IF(L327&gt;Inputs!$E$12,Inputs!$E$10*Inputs!$E$5/12,0)</f>
        <v>0</v>
      </c>
      <c r="L327" s="15">
        <f>D327/Inputs!$E$5</f>
        <v>0</v>
      </c>
    </row>
    <row r="328" spans="2:12" ht="13" x14ac:dyDescent="0.3">
      <c r="B328" s="13">
        <f t="shared" si="37"/>
        <v>324</v>
      </c>
      <c r="C328" s="14">
        <f t="shared" si="38"/>
        <v>55701</v>
      </c>
      <c r="D328" s="6">
        <f t="shared" si="39"/>
        <v>0</v>
      </c>
      <c r="E328" s="6">
        <f>PMT((Inputs!$E$7/12),(Inputs!$E$8*12),-Inputs!$E$6)</f>
        <v>2118.3906208299832</v>
      </c>
      <c r="F328" s="6">
        <f>D328*(Inputs!$E$7/12)</f>
        <v>0</v>
      </c>
      <c r="G328" s="6">
        <f t="shared" si="35"/>
        <v>2118.3906208299832</v>
      </c>
      <c r="H328" s="6">
        <f t="shared" si="40"/>
        <v>479713.37489991996</v>
      </c>
      <c r="I328" s="6">
        <f t="shared" si="41"/>
        <v>206645.18624899487</v>
      </c>
      <c r="J328" s="6">
        <f t="shared" si="36"/>
        <v>0</v>
      </c>
      <c r="K328" s="6">
        <f>IF(L328&gt;Inputs!$E$12,Inputs!$E$10*Inputs!$E$5/12,0)</f>
        <v>0</v>
      </c>
      <c r="L328" s="15">
        <f>D328/Inputs!$E$5</f>
        <v>0</v>
      </c>
    </row>
    <row r="329" spans="2:12" ht="13" x14ac:dyDescent="0.3">
      <c r="B329" s="13">
        <f t="shared" si="37"/>
        <v>325</v>
      </c>
      <c r="C329" s="14">
        <f t="shared" si="38"/>
        <v>55732</v>
      </c>
      <c r="D329" s="6">
        <f t="shared" si="39"/>
        <v>0</v>
      </c>
      <c r="E329" s="6">
        <f>PMT((Inputs!$E$7/12),(Inputs!$E$8*12),-Inputs!$E$6)</f>
        <v>2118.3906208299832</v>
      </c>
      <c r="F329" s="6">
        <f>D329*(Inputs!$E$7/12)</f>
        <v>0</v>
      </c>
      <c r="G329" s="6">
        <f t="shared" si="35"/>
        <v>2118.3906208299832</v>
      </c>
      <c r="H329" s="6">
        <f t="shared" si="40"/>
        <v>481831.76552074996</v>
      </c>
      <c r="I329" s="6">
        <f t="shared" si="41"/>
        <v>206645.18624899487</v>
      </c>
      <c r="J329" s="6">
        <f t="shared" si="36"/>
        <v>0</v>
      </c>
      <c r="K329" s="6">
        <f>IF(L329&gt;Inputs!$E$12,Inputs!$E$10*Inputs!$E$5/12,0)</f>
        <v>0</v>
      </c>
      <c r="L329" s="15">
        <f>D329/Inputs!$E$5</f>
        <v>0</v>
      </c>
    </row>
    <row r="330" spans="2:12" ht="13" x14ac:dyDescent="0.3">
      <c r="B330" s="13">
        <f t="shared" si="37"/>
        <v>326</v>
      </c>
      <c r="C330" s="14">
        <f t="shared" si="38"/>
        <v>55763</v>
      </c>
      <c r="D330" s="6">
        <f t="shared" si="39"/>
        <v>0</v>
      </c>
      <c r="E330" s="6">
        <f>PMT((Inputs!$E$7/12),(Inputs!$E$8*12),-Inputs!$E$6)</f>
        <v>2118.3906208299832</v>
      </c>
      <c r="F330" s="6">
        <f>D330*(Inputs!$E$7/12)</f>
        <v>0</v>
      </c>
      <c r="G330" s="6">
        <f t="shared" si="35"/>
        <v>2118.3906208299832</v>
      </c>
      <c r="H330" s="6">
        <f t="shared" si="40"/>
        <v>483950.15614157997</v>
      </c>
      <c r="I330" s="6">
        <f t="shared" si="41"/>
        <v>206645.18624899487</v>
      </c>
      <c r="J330" s="6">
        <f t="shared" si="36"/>
        <v>0</v>
      </c>
      <c r="K330" s="6">
        <f>IF(L330&gt;Inputs!$E$12,Inputs!$E$10*Inputs!$E$5/12,0)</f>
        <v>0</v>
      </c>
      <c r="L330" s="15">
        <f>D330/Inputs!$E$5</f>
        <v>0</v>
      </c>
    </row>
    <row r="331" spans="2:12" ht="13" x14ac:dyDescent="0.3">
      <c r="B331" s="13">
        <f t="shared" si="37"/>
        <v>327</v>
      </c>
      <c r="C331" s="14">
        <f t="shared" si="38"/>
        <v>55793</v>
      </c>
      <c r="D331" s="6">
        <f t="shared" si="39"/>
        <v>0</v>
      </c>
      <c r="E331" s="6">
        <f>PMT((Inputs!$E$7/12),(Inputs!$E$8*12),-Inputs!$E$6)</f>
        <v>2118.3906208299832</v>
      </c>
      <c r="F331" s="6">
        <f>D331*(Inputs!$E$7/12)</f>
        <v>0</v>
      </c>
      <c r="G331" s="6">
        <f t="shared" si="35"/>
        <v>2118.3906208299832</v>
      </c>
      <c r="H331" s="6">
        <f t="shared" si="40"/>
        <v>486068.54676240997</v>
      </c>
      <c r="I331" s="6">
        <f t="shared" si="41"/>
        <v>206645.18624899487</v>
      </c>
      <c r="J331" s="6">
        <f t="shared" si="36"/>
        <v>0</v>
      </c>
      <c r="K331" s="6">
        <f>IF(L331&gt;Inputs!$E$12,Inputs!$E$10*Inputs!$E$5/12,0)</f>
        <v>0</v>
      </c>
      <c r="L331" s="15">
        <f>D331/Inputs!$E$5</f>
        <v>0</v>
      </c>
    </row>
    <row r="332" spans="2:12" ht="13" x14ac:dyDescent="0.3">
      <c r="B332" s="13">
        <f t="shared" si="37"/>
        <v>328</v>
      </c>
      <c r="C332" s="14">
        <f t="shared" si="38"/>
        <v>55824</v>
      </c>
      <c r="D332" s="6">
        <f t="shared" si="39"/>
        <v>0</v>
      </c>
      <c r="E332" s="6">
        <f>PMT((Inputs!$E$7/12),(Inputs!$E$8*12),-Inputs!$E$6)</f>
        <v>2118.3906208299832</v>
      </c>
      <c r="F332" s="6">
        <f>D332*(Inputs!$E$7/12)</f>
        <v>0</v>
      </c>
      <c r="G332" s="6">
        <f t="shared" si="35"/>
        <v>2118.3906208299832</v>
      </c>
      <c r="H332" s="6">
        <f t="shared" si="40"/>
        <v>488186.93738323997</v>
      </c>
      <c r="I332" s="6">
        <f t="shared" si="41"/>
        <v>206645.18624899487</v>
      </c>
      <c r="J332" s="6">
        <f t="shared" si="36"/>
        <v>0</v>
      </c>
      <c r="K332" s="6">
        <f>IF(L332&gt;Inputs!$E$12,Inputs!$E$10*Inputs!$E$5/12,0)</f>
        <v>0</v>
      </c>
      <c r="L332" s="15">
        <f>D332/Inputs!$E$5</f>
        <v>0</v>
      </c>
    </row>
    <row r="333" spans="2:12" ht="13" x14ac:dyDescent="0.3">
      <c r="B333" s="13">
        <f t="shared" si="37"/>
        <v>329</v>
      </c>
      <c r="C333" s="14">
        <f t="shared" si="38"/>
        <v>55854</v>
      </c>
      <c r="D333" s="6">
        <f t="shared" si="39"/>
        <v>0</v>
      </c>
      <c r="E333" s="6">
        <f>PMT((Inputs!$E$7/12),(Inputs!$E$8*12),-Inputs!$E$6)</f>
        <v>2118.3906208299832</v>
      </c>
      <c r="F333" s="6">
        <f>D333*(Inputs!$E$7/12)</f>
        <v>0</v>
      </c>
      <c r="G333" s="6">
        <f t="shared" si="35"/>
        <v>2118.3906208299832</v>
      </c>
      <c r="H333" s="6">
        <f t="shared" si="40"/>
        <v>490305.32800406998</v>
      </c>
      <c r="I333" s="6">
        <f t="shared" si="41"/>
        <v>206645.18624899487</v>
      </c>
      <c r="J333" s="6">
        <f t="shared" si="36"/>
        <v>0</v>
      </c>
      <c r="K333" s="6">
        <f>IF(L333&gt;Inputs!$E$12,Inputs!$E$10*Inputs!$E$5/12,0)</f>
        <v>0</v>
      </c>
      <c r="L333" s="15">
        <f>D333/Inputs!$E$5</f>
        <v>0</v>
      </c>
    </row>
    <row r="334" spans="2:12" ht="13" x14ac:dyDescent="0.3">
      <c r="B334" s="13">
        <f t="shared" si="37"/>
        <v>330</v>
      </c>
      <c r="C334" s="14">
        <f t="shared" si="38"/>
        <v>55885</v>
      </c>
      <c r="D334" s="6">
        <f t="shared" si="39"/>
        <v>0</v>
      </c>
      <c r="E334" s="6">
        <f>PMT((Inputs!$E$7/12),(Inputs!$E$8*12),-Inputs!$E$6)</f>
        <v>2118.3906208299832</v>
      </c>
      <c r="F334" s="6">
        <f>D334*(Inputs!$E$7/12)</f>
        <v>0</v>
      </c>
      <c r="G334" s="6">
        <f t="shared" si="35"/>
        <v>2118.3906208299832</v>
      </c>
      <c r="H334" s="6">
        <f t="shared" si="40"/>
        <v>492423.71862489998</v>
      </c>
      <c r="I334" s="6">
        <f t="shared" si="41"/>
        <v>206645.18624899487</v>
      </c>
      <c r="J334" s="6">
        <f t="shared" si="36"/>
        <v>0</v>
      </c>
      <c r="K334" s="6">
        <f>IF(L334&gt;Inputs!$E$12,Inputs!$E$10*Inputs!$E$5/12,0)</f>
        <v>0</v>
      </c>
      <c r="L334" s="15">
        <f>D334/Inputs!$E$5</f>
        <v>0</v>
      </c>
    </row>
    <row r="335" spans="2:12" ht="13" x14ac:dyDescent="0.3">
      <c r="B335" s="13">
        <f t="shared" si="37"/>
        <v>331</v>
      </c>
      <c r="C335" s="14">
        <f t="shared" si="38"/>
        <v>55916</v>
      </c>
      <c r="D335" s="6">
        <f t="shared" si="39"/>
        <v>0</v>
      </c>
      <c r="E335" s="6">
        <f>PMT((Inputs!$E$7/12),(Inputs!$E$8*12),-Inputs!$E$6)</f>
        <v>2118.3906208299832</v>
      </c>
      <c r="F335" s="6">
        <f>D335*(Inputs!$E$7/12)</f>
        <v>0</v>
      </c>
      <c r="G335" s="6">
        <f t="shared" si="35"/>
        <v>2118.3906208299832</v>
      </c>
      <c r="H335" s="6">
        <f t="shared" si="40"/>
        <v>494542.10924572998</v>
      </c>
      <c r="I335" s="6">
        <f t="shared" si="41"/>
        <v>206645.18624899487</v>
      </c>
      <c r="J335" s="6">
        <f t="shared" si="36"/>
        <v>0</v>
      </c>
      <c r="K335" s="6">
        <f>IF(L335&gt;Inputs!$E$12,Inputs!$E$10*Inputs!$E$5/12,0)</f>
        <v>0</v>
      </c>
      <c r="L335" s="15">
        <f>D335/Inputs!$E$5</f>
        <v>0</v>
      </c>
    </row>
    <row r="336" spans="2:12" ht="13" x14ac:dyDescent="0.3">
      <c r="B336" s="13">
        <f t="shared" si="37"/>
        <v>332</v>
      </c>
      <c r="C336" s="14">
        <f t="shared" si="38"/>
        <v>55944</v>
      </c>
      <c r="D336" s="6">
        <f t="shared" si="39"/>
        <v>0</v>
      </c>
      <c r="E336" s="6">
        <f>PMT((Inputs!$E$7/12),(Inputs!$E$8*12),-Inputs!$E$6)</f>
        <v>2118.3906208299832</v>
      </c>
      <c r="F336" s="6">
        <f>D336*(Inputs!$E$7/12)</f>
        <v>0</v>
      </c>
      <c r="G336" s="6">
        <f t="shared" si="35"/>
        <v>2118.3906208299832</v>
      </c>
      <c r="H336" s="6">
        <f t="shared" si="40"/>
        <v>496660.49986655999</v>
      </c>
      <c r="I336" s="6">
        <f t="shared" si="41"/>
        <v>206645.18624899487</v>
      </c>
      <c r="J336" s="6">
        <f t="shared" si="36"/>
        <v>0</v>
      </c>
      <c r="K336" s="6">
        <f>IF(L336&gt;Inputs!$E$12,Inputs!$E$10*Inputs!$E$5/12,0)</f>
        <v>0</v>
      </c>
      <c r="L336" s="15">
        <f>D336/Inputs!$E$5</f>
        <v>0</v>
      </c>
    </row>
    <row r="337" spans="2:12" ht="13" x14ac:dyDescent="0.3">
      <c r="B337" s="13">
        <f t="shared" si="37"/>
        <v>333</v>
      </c>
      <c r="C337" s="14">
        <f t="shared" si="38"/>
        <v>55975</v>
      </c>
      <c r="D337" s="6">
        <f t="shared" si="39"/>
        <v>0</v>
      </c>
      <c r="E337" s="6">
        <f>PMT((Inputs!$E$7/12),(Inputs!$E$8*12),-Inputs!$E$6)</f>
        <v>2118.3906208299832</v>
      </c>
      <c r="F337" s="6">
        <f>D337*(Inputs!$E$7/12)</f>
        <v>0</v>
      </c>
      <c r="G337" s="6">
        <f t="shared" si="35"/>
        <v>2118.3906208299832</v>
      </c>
      <c r="H337" s="6">
        <f t="shared" si="40"/>
        <v>498778.89048738999</v>
      </c>
      <c r="I337" s="6">
        <f t="shared" si="41"/>
        <v>206645.18624899487</v>
      </c>
      <c r="J337" s="6">
        <f t="shared" si="36"/>
        <v>0</v>
      </c>
      <c r="K337" s="6">
        <f>IF(L337&gt;Inputs!$E$12,Inputs!$E$10*Inputs!$E$5/12,0)</f>
        <v>0</v>
      </c>
      <c r="L337" s="15">
        <f>D337/Inputs!$E$5</f>
        <v>0</v>
      </c>
    </row>
    <row r="338" spans="2:12" ht="13" x14ac:dyDescent="0.3">
      <c r="B338" s="13">
        <f t="shared" si="37"/>
        <v>334</v>
      </c>
      <c r="C338" s="14">
        <f t="shared" si="38"/>
        <v>56005</v>
      </c>
      <c r="D338" s="6">
        <f t="shared" si="39"/>
        <v>0</v>
      </c>
      <c r="E338" s="6">
        <f>PMT((Inputs!$E$7/12),(Inputs!$E$8*12),-Inputs!$E$6)</f>
        <v>2118.3906208299832</v>
      </c>
      <c r="F338" s="6">
        <f>D338*(Inputs!$E$7/12)</f>
        <v>0</v>
      </c>
      <c r="G338" s="6">
        <f t="shared" si="35"/>
        <v>2118.3906208299832</v>
      </c>
      <c r="H338" s="6">
        <f t="shared" si="40"/>
        <v>500897.28110821999</v>
      </c>
      <c r="I338" s="6">
        <f t="shared" si="41"/>
        <v>206645.18624899487</v>
      </c>
      <c r="J338" s="6">
        <f t="shared" si="36"/>
        <v>0</v>
      </c>
      <c r="K338" s="6">
        <f>IF(L338&gt;Inputs!$E$12,Inputs!$E$10*Inputs!$E$5/12,0)</f>
        <v>0</v>
      </c>
      <c r="L338" s="15">
        <f>D338/Inputs!$E$5</f>
        <v>0</v>
      </c>
    </row>
    <row r="339" spans="2:12" ht="13" x14ac:dyDescent="0.3">
      <c r="B339" s="13">
        <f t="shared" si="37"/>
        <v>335</v>
      </c>
      <c r="C339" s="14">
        <f t="shared" si="38"/>
        <v>56036</v>
      </c>
      <c r="D339" s="6">
        <f t="shared" si="39"/>
        <v>0</v>
      </c>
      <c r="E339" s="6">
        <f>PMT((Inputs!$E$7/12),(Inputs!$E$8*12),-Inputs!$E$6)</f>
        <v>2118.3906208299832</v>
      </c>
      <c r="F339" s="6">
        <f>D339*(Inputs!$E$7/12)</f>
        <v>0</v>
      </c>
      <c r="G339" s="6">
        <f t="shared" si="35"/>
        <v>2118.3906208299832</v>
      </c>
      <c r="H339" s="6">
        <f t="shared" si="40"/>
        <v>503015.67172904999</v>
      </c>
      <c r="I339" s="6">
        <f t="shared" si="41"/>
        <v>206645.18624899487</v>
      </c>
      <c r="J339" s="6">
        <f t="shared" si="36"/>
        <v>0</v>
      </c>
      <c r="K339" s="6">
        <f>IF(L339&gt;Inputs!$E$12,Inputs!$E$10*Inputs!$E$5/12,0)</f>
        <v>0</v>
      </c>
      <c r="L339" s="15">
        <f>D339/Inputs!$E$5</f>
        <v>0</v>
      </c>
    </row>
    <row r="340" spans="2:12" ht="13" x14ac:dyDescent="0.3">
      <c r="B340" s="13">
        <f t="shared" si="37"/>
        <v>336</v>
      </c>
      <c r="C340" s="14">
        <f t="shared" si="38"/>
        <v>56066</v>
      </c>
      <c r="D340" s="6">
        <f t="shared" si="39"/>
        <v>0</v>
      </c>
      <c r="E340" s="6">
        <f>PMT((Inputs!$E$7/12),(Inputs!$E$8*12),-Inputs!$E$6)</f>
        <v>2118.3906208299832</v>
      </c>
      <c r="F340" s="6">
        <f>D340*(Inputs!$E$7/12)</f>
        <v>0</v>
      </c>
      <c r="G340" s="6">
        <f t="shared" si="35"/>
        <v>2118.3906208299832</v>
      </c>
      <c r="H340" s="6">
        <f t="shared" si="40"/>
        <v>505134.06234988</v>
      </c>
      <c r="I340" s="6">
        <f t="shared" si="41"/>
        <v>206645.18624899487</v>
      </c>
      <c r="J340" s="6">
        <f t="shared" si="36"/>
        <v>0</v>
      </c>
      <c r="K340" s="6">
        <f>IF(L340&gt;Inputs!$E$12,Inputs!$E$10*Inputs!$E$5/12,0)</f>
        <v>0</v>
      </c>
      <c r="L340" s="15">
        <f>D340/Inputs!$E$5</f>
        <v>0</v>
      </c>
    </row>
    <row r="341" spans="2:12" ht="13" x14ac:dyDescent="0.3">
      <c r="B341" s="13">
        <f t="shared" si="37"/>
        <v>337</v>
      </c>
      <c r="C341" s="14">
        <f t="shared" si="38"/>
        <v>56097</v>
      </c>
      <c r="D341" s="6">
        <f t="shared" si="39"/>
        <v>0</v>
      </c>
      <c r="E341" s="6">
        <f>PMT((Inputs!$E$7/12),(Inputs!$E$8*12),-Inputs!$E$6)</f>
        <v>2118.3906208299832</v>
      </c>
      <c r="F341" s="6">
        <f>D341*(Inputs!$E$7/12)</f>
        <v>0</v>
      </c>
      <c r="G341" s="6">
        <f t="shared" si="35"/>
        <v>2118.3906208299832</v>
      </c>
      <c r="H341" s="6">
        <f t="shared" si="40"/>
        <v>507252.45297071</v>
      </c>
      <c r="I341" s="6">
        <f t="shared" si="41"/>
        <v>206645.18624899487</v>
      </c>
      <c r="J341" s="6">
        <f t="shared" si="36"/>
        <v>0</v>
      </c>
      <c r="K341" s="6">
        <f>IF(L341&gt;Inputs!$E$12,Inputs!$E$10*Inputs!$E$5/12,0)</f>
        <v>0</v>
      </c>
      <c r="L341" s="15">
        <f>D341/Inputs!$E$5</f>
        <v>0</v>
      </c>
    </row>
    <row r="342" spans="2:12" ht="13" x14ac:dyDescent="0.3">
      <c r="B342" s="13">
        <f t="shared" si="37"/>
        <v>338</v>
      </c>
      <c r="C342" s="14">
        <f t="shared" si="38"/>
        <v>56128</v>
      </c>
      <c r="D342" s="6">
        <f t="shared" si="39"/>
        <v>0</v>
      </c>
      <c r="E342" s="6">
        <f>PMT((Inputs!$E$7/12),(Inputs!$E$8*12),-Inputs!$E$6)</f>
        <v>2118.3906208299832</v>
      </c>
      <c r="F342" s="6">
        <f>D342*(Inputs!$E$7/12)</f>
        <v>0</v>
      </c>
      <c r="G342" s="6">
        <f t="shared" si="35"/>
        <v>2118.3906208299832</v>
      </c>
      <c r="H342" s="6">
        <f t="shared" si="40"/>
        <v>509370.84359154</v>
      </c>
      <c r="I342" s="6">
        <f t="shared" si="41"/>
        <v>206645.18624899487</v>
      </c>
      <c r="J342" s="6">
        <f t="shared" si="36"/>
        <v>0</v>
      </c>
      <c r="K342" s="6">
        <f>IF(L342&gt;Inputs!$E$12,Inputs!$E$10*Inputs!$E$5/12,0)</f>
        <v>0</v>
      </c>
      <c r="L342" s="15">
        <f>D342/Inputs!$E$5</f>
        <v>0</v>
      </c>
    </row>
    <row r="343" spans="2:12" ht="13" x14ac:dyDescent="0.3">
      <c r="B343" s="13">
        <f t="shared" si="37"/>
        <v>339</v>
      </c>
      <c r="C343" s="14">
        <f t="shared" si="38"/>
        <v>56158</v>
      </c>
      <c r="D343" s="6">
        <f t="shared" si="39"/>
        <v>0</v>
      </c>
      <c r="E343" s="6">
        <f>PMT((Inputs!$E$7/12),(Inputs!$E$8*12),-Inputs!$E$6)</f>
        <v>2118.3906208299832</v>
      </c>
      <c r="F343" s="6">
        <f>D343*(Inputs!$E$7/12)</f>
        <v>0</v>
      </c>
      <c r="G343" s="6">
        <f t="shared" si="35"/>
        <v>2118.3906208299832</v>
      </c>
      <c r="H343" s="6">
        <f t="shared" si="40"/>
        <v>511489.23421237001</v>
      </c>
      <c r="I343" s="6">
        <f t="shared" si="41"/>
        <v>206645.18624899487</v>
      </c>
      <c r="J343" s="6">
        <f t="shared" si="36"/>
        <v>0</v>
      </c>
      <c r="K343" s="6">
        <f>IF(L343&gt;Inputs!$E$12,Inputs!$E$10*Inputs!$E$5/12,0)</f>
        <v>0</v>
      </c>
      <c r="L343" s="15">
        <f>D343/Inputs!$E$5</f>
        <v>0</v>
      </c>
    </row>
    <row r="344" spans="2:12" ht="13" x14ac:dyDescent="0.3">
      <c r="B344" s="13">
        <f t="shared" si="37"/>
        <v>340</v>
      </c>
      <c r="C344" s="14">
        <f t="shared" si="38"/>
        <v>56189</v>
      </c>
      <c r="D344" s="6">
        <f t="shared" si="39"/>
        <v>0</v>
      </c>
      <c r="E344" s="6">
        <f>PMT((Inputs!$E$7/12),(Inputs!$E$8*12),-Inputs!$E$6)</f>
        <v>2118.3906208299832</v>
      </c>
      <c r="F344" s="6">
        <f>D344*(Inputs!$E$7/12)</f>
        <v>0</v>
      </c>
      <c r="G344" s="6">
        <f t="shared" si="35"/>
        <v>2118.3906208299832</v>
      </c>
      <c r="H344" s="6">
        <f t="shared" si="40"/>
        <v>513607.62483320001</v>
      </c>
      <c r="I344" s="6">
        <f t="shared" si="41"/>
        <v>206645.18624899487</v>
      </c>
      <c r="J344" s="6">
        <f t="shared" si="36"/>
        <v>0</v>
      </c>
      <c r="K344" s="6">
        <f>IF(L344&gt;Inputs!$E$12,Inputs!$E$10*Inputs!$E$5/12,0)</f>
        <v>0</v>
      </c>
      <c r="L344" s="15">
        <f>D344/Inputs!$E$5</f>
        <v>0</v>
      </c>
    </row>
    <row r="345" spans="2:12" ht="13" x14ac:dyDescent="0.3">
      <c r="B345" s="13">
        <f t="shared" si="37"/>
        <v>341</v>
      </c>
      <c r="C345" s="14">
        <f t="shared" si="38"/>
        <v>56219</v>
      </c>
      <c r="D345" s="6">
        <f t="shared" si="39"/>
        <v>0</v>
      </c>
      <c r="E345" s="6">
        <f>PMT((Inputs!$E$7/12),(Inputs!$E$8*12),-Inputs!$E$6)</f>
        <v>2118.3906208299832</v>
      </c>
      <c r="F345" s="6">
        <f>D345*(Inputs!$E$7/12)</f>
        <v>0</v>
      </c>
      <c r="G345" s="6">
        <f t="shared" si="35"/>
        <v>2118.3906208299832</v>
      </c>
      <c r="H345" s="6">
        <f t="shared" si="40"/>
        <v>515726.01545403001</v>
      </c>
      <c r="I345" s="6">
        <f t="shared" si="41"/>
        <v>206645.18624899487</v>
      </c>
      <c r="J345" s="6">
        <f>IF(D345-G345&lt;0.01,0,D345-G345)</f>
        <v>0</v>
      </c>
      <c r="K345" s="6">
        <f>IF(L345&gt;Inputs!$E$12,Inputs!$E$10*Inputs!$E$5/12,0)</f>
        <v>0</v>
      </c>
      <c r="L345" s="15">
        <f>D345/Inputs!$E$5</f>
        <v>0</v>
      </c>
    </row>
    <row r="346" spans="2:12" ht="13" x14ac:dyDescent="0.3">
      <c r="B346" s="13">
        <f t="shared" si="37"/>
        <v>342</v>
      </c>
      <c r="C346" s="14">
        <f t="shared" si="38"/>
        <v>56250</v>
      </c>
      <c r="D346" s="6">
        <f t="shared" si="39"/>
        <v>0</v>
      </c>
      <c r="E346" s="6">
        <f>PMT((Inputs!$E$7/12),(Inputs!$E$8*12),-Inputs!$E$6)</f>
        <v>2118.3906208299832</v>
      </c>
      <c r="F346" s="6">
        <f>D346*(Inputs!$E$7/12)</f>
        <v>0</v>
      </c>
      <c r="G346" s="6">
        <f t="shared" si="35"/>
        <v>2118.3906208299832</v>
      </c>
      <c r="H346" s="6">
        <f t="shared" si="40"/>
        <v>517844.40607486002</v>
      </c>
      <c r="I346" s="6">
        <f t="shared" si="41"/>
        <v>206645.18624899487</v>
      </c>
      <c r="J346" s="6">
        <f t="shared" si="36"/>
        <v>0</v>
      </c>
      <c r="K346" s="6">
        <f>IF(L346&gt;Inputs!$E$12,Inputs!$E$10*Inputs!$E$5/12,0)</f>
        <v>0</v>
      </c>
      <c r="L346" s="15">
        <f>D346/Inputs!$E$5</f>
        <v>0</v>
      </c>
    </row>
    <row r="347" spans="2:12" ht="13" x14ac:dyDescent="0.3">
      <c r="B347" s="13">
        <f t="shared" si="37"/>
        <v>343</v>
      </c>
      <c r="C347" s="14">
        <f t="shared" si="38"/>
        <v>56281</v>
      </c>
      <c r="D347" s="6">
        <f t="shared" si="39"/>
        <v>0</v>
      </c>
      <c r="E347" s="6">
        <f>PMT((Inputs!$E$7/12),(Inputs!$E$8*12),-Inputs!$E$6)</f>
        <v>2118.3906208299832</v>
      </c>
      <c r="F347" s="6">
        <f>D347*(Inputs!$E$7/12)</f>
        <v>0</v>
      </c>
      <c r="G347" s="6">
        <f t="shared" si="35"/>
        <v>2118.3906208299832</v>
      </c>
      <c r="H347" s="6">
        <f t="shared" si="40"/>
        <v>519962.79669569002</v>
      </c>
      <c r="I347" s="6">
        <f t="shared" si="41"/>
        <v>206645.18624899487</v>
      </c>
      <c r="J347" s="6">
        <f t="shared" si="36"/>
        <v>0</v>
      </c>
      <c r="K347" s="6">
        <f>IF(L347&gt;Inputs!$E$12,Inputs!$E$10*Inputs!$E$5/12,0)</f>
        <v>0</v>
      </c>
      <c r="L347" s="15">
        <f>D347/Inputs!$E$5</f>
        <v>0</v>
      </c>
    </row>
    <row r="348" spans="2:12" ht="13" x14ac:dyDescent="0.3">
      <c r="B348" s="13">
        <f t="shared" si="37"/>
        <v>344</v>
      </c>
      <c r="C348" s="14">
        <f t="shared" si="38"/>
        <v>56309</v>
      </c>
      <c r="D348" s="6">
        <f t="shared" si="39"/>
        <v>0</v>
      </c>
      <c r="E348" s="6">
        <f>PMT((Inputs!$E$7/12),(Inputs!$E$8*12),-Inputs!$E$6)</f>
        <v>2118.3906208299832</v>
      </c>
      <c r="F348" s="6">
        <f>D348*(Inputs!$E$7/12)</f>
        <v>0</v>
      </c>
      <c r="G348" s="6">
        <f t="shared" si="35"/>
        <v>2118.3906208299832</v>
      </c>
      <c r="H348" s="6">
        <f t="shared" si="40"/>
        <v>522081.18731652002</v>
      </c>
      <c r="I348" s="6">
        <f t="shared" si="41"/>
        <v>206645.18624899487</v>
      </c>
      <c r="J348" s="6">
        <f t="shared" si="36"/>
        <v>0</v>
      </c>
      <c r="K348" s="6">
        <f>IF(L348&gt;Inputs!$E$12,Inputs!$E$10*Inputs!$E$5/12,0)</f>
        <v>0</v>
      </c>
      <c r="L348" s="15">
        <f>D348/Inputs!$E$5</f>
        <v>0</v>
      </c>
    </row>
    <row r="349" spans="2:12" ht="13" x14ac:dyDescent="0.3">
      <c r="B349" s="13">
        <f t="shared" si="37"/>
        <v>345</v>
      </c>
      <c r="C349" s="14">
        <f t="shared" si="38"/>
        <v>56340</v>
      </c>
      <c r="D349" s="6">
        <f t="shared" si="39"/>
        <v>0</v>
      </c>
      <c r="E349" s="6">
        <f>PMT((Inputs!$E$7/12),(Inputs!$E$8*12),-Inputs!$E$6)</f>
        <v>2118.3906208299832</v>
      </c>
      <c r="F349" s="6">
        <f>D349*(Inputs!$E$7/12)</f>
        <v>0</v>
      </c>
      <c r="G349" s="6">
        <f t="shared" si="35"/>
        <v>2118.3906208299832</v>
      </c>
      <c r="H349" s="6">
        <f t="shared" si="40"/>
        <v>524199.57793735003</v>
      </c>
      <c r="I349" s="6">
        <f t="shared" si="41"/>
        <v>206645.18624899487</v>
      </c>
      <c r="J349" s="6">
        <f t="shared" si="36"/>
        <v>0</v>
      </c>
      <c r="K349" s="6">
        <f>IF(L349&gt;Inputs!$E$12,Inputs!$E$10*Inputs!$E$5/12,0)</f>
        <v>0</v>
      </c>
      <c r="L349" s="15">
        <f>D349/Inputs!$E$5</f>
        <v>0</v>
      </c>
    </row>
    <row r="350" spans="2:12" ht="13" x14ac:dyDescent="0.3">
      <c r="B350" s="13">
        <f t="shared" si="37"/>
        <v>346</v>
      </c>
      <c r="C350" s="14">
        <f t="shared" si="38"/>
        <v>56370</v>
      </c>
      <c r="D350" s="6">
        <f t="shared" si="39"/>
        <v>0</v>
      </c>
      <c r="E350" s="6">
        <f>PMT((Inputs!$E$7/12),(Inputs!$E$8*12),-Inputs!$E$6)</f>
        <v>2118.3906208299832</v>
      </c>
      <c r="F350" s="6">
        <f>D350*(Inputs!$E$7/12)</f>
        <v>0</v>
      </c>
      <c r="G350" s="6">
        <f t="shared" si="35"/>
        <v>2118.3906208299832</v>
      </c>
      <c r="H350" s="6">
        <f t="shared" si="40"/>
        <v>526317.96855818003</v>
      </c>
      <c r="I350" s="6">
        <f t="shared" si="41"/>
        <v>206645.18624899487</v>
      </c>
      <c r="J350" s="6">
        <f t="shared" si="36"/>
        <v>0</v>
      </c>
      <c r="K350" s="6">
        <f>IF(L350&gt;Inputs!$E$12,Inputs!$E$10*Inputs!$E$5/12,0)</f>
        <v>0</v>
      </c>
      <c r="L350" s="15">
        <f>D350/Inputs!$E$5</f>
        <v>0</v>
      </c>
    </row>
    <row r="351" spans="2:12" ht="13" x14ac:dyDescent="0.3">
      <c r="B351" s="13">
        <f t="shared" si="37"/>
        <v>347</v>
      </c>
      <c r="C351" s="14">
        <f t="shared" si="38"/>
        <v>56401</v>
      </c>
      <c r="D351" s="6">
        <f t="shared" si="39"/>
        <v>0</v>
      </c>
      <c r="E351" s="6">
        <f>PMT((Inputs!$E$7/12),(Inputs!$E$8*12),-Inputs!$E$6)</f>
        <v>2118.3906208299832</v>
      </c>
      <c r="F351" s="6">
        <f>D351*(Inputs!$E$7/12)</f>
        <v>0</v>
      </c>
      <c r="G351" s="6">
        <f t="shared" si="35"/>
        <v>2118.3906208299832</v>
      </c>
      <c r="H351" s="6">
        <f t="shared" si="40"/>
        <v>528436.35917901003</v>
      </c>
      <c r="I351" s="6">
        <f t="shared" si="41"/>
        <v>206645.18624899487</v>
      </c>
      <c r="J351" s="6">
        <f t="shared" si="36"/>
        <v>0</v>
      </c>
      <c r="K351" s="6">
        <f>IF(L351&gt;Inputs!$E$12,Inputs!$E$10*Inputs!$E$5/12,0)</f>
        <v>0</v>
      </c>
      <c r="L351" s="15">
        <f>D351/Inputs!$E$5</f>
        <v>0</v>
      </c>
    </row>
    <row r="352" spans="2:12" ht="13" x14ac:dyDescent="0.3">
      <c r="B352" s="13">
        <f t="shared" si="37"/>
        <v>348</v>
      </c>
      <c r="C352" s="14">
        <f t="shared" si="38"/>
        <v>56431</v>
      </c>
      <c r="D352" s="6">
        <f t="shared" si="39"/>
        <v>0</v>
      </c>
      <c r="E352" s="6">
        <f>PMT((Inputs!$E$7/12),(Inputs!$E$8*12),-Inputs!$E$6)</f>
        <v>2118.3906208299832</v>
      </c>
      <c r="F352" s="6">
        <f>D352*(Inputs!$E$7/12)</f>
        <v>0</v>
      </c>
      <c r="G352" s="6">
        <f t="shared" si="35"/>
        <v>2118.3906208299832</v>
      </c>
      <c r="H352" s="6">
        <f t="shared" si="40"/>
        <v>530554.74979984004</v>
      </c>
      <c r="I352" s="6">
        <f t="shared" si="41"/>
        <v>206645.18624899487</v>
      </c>
      <c r="J352" s="6">
        <f t="shared" si="36"/>
        <v>0</v>
      </c>
      <c r="K352" s="6">
        <f>IF(L352&gt;Inputs!$E$12,Inputs!$E$10*Inputs!$E$5/12,0)</f>
        <v>0</v>
      </c>
      <c r="L352" s="15">
        <f>D352/Inputs!$E$5</f>
        <v>0</v>
      </c>
    </row>
    <row r="353" spans="2:12" ht="13" x14ac:dyDescent="0.3">
      <c r="B353" s="13">
        <f t="shared" si="37"/>
        <v>349</v>
      </c>
      <c r="C353" s="14">
        <f t="shared" si="38"/>
        <v>56462</v>
      </c>
      <c r="D353" s="6">
        <f t="shared" si="39"/>
        <v>0</v>
      </c>
      <c r="E353" s="6">
        <f>PMT((Inputs!$E$7/12),(Inputs!$E$8*12),-Inputs!$E$6)</f>
        <v>2118.3906208299832</v>
      </c>
      <c r="F353" s="6">
        <f>D353*(Inputs!$E$7/12)</f>
        <v>0</v>
      </c>
      <c r="G353" s="6">
        <f t="shared" si="35"/>
        <v>2118.3906208299832</v>
      </c>
      <c r="H353" s="6">
        <f t="shared" si="40"/>
        <v>532673.14042067004</v>
      </c>
      <c r="I353" s="6">
        <f t="shared" si="41"/>
        <v>206645.18624899487</v>
      </c>
      <c r="J353" s="6">
        <f t="shared" si="36"/>
        <v>0</v>
      </c>
      <c r="K353" s="6">
        <f>IF(L353&gt;Inputs!$E$12,Inputs!$E$10*Inputs!$E$5/12,0)</f>
        <v>0</v>
      </c>
      <c r="L353" s="15">
        <f>D353/Inputs!$E$5</f>
        <v>0</v>
      </c>
    </row>
    <row r="354" spans="2:12" ht="13" x14ac:dyDescent="0.3">
      <c r="B354" s="13">
        <f t="shared" si="37"/>
        <v>350</v>
      </c>
      <c r="C354" s="14">
        <f t="shared" si="38"/>
        <v>56493</v>
      </c>
      <c r="D354" s="6">
        <f t="shared" si="39"/>
        <v>0</v>
      </c>
      <c r="E354" s="6">
        <f>PMT((Inputs!$E$7/12),(Inputs!$E$8*12),-Inputs!$E$6)</f>
        <v>2118.3906208299832</v>
      </c>
      <c r="F354" s="6">
        <f>D354*(Inputs!$E$7/12)</f>
        <v>0</v>
      </c>
      <c r="G354" s="6">
        <f t="shared" si="35"/>
        <v>2118.3906208299832</v>
      </c>
      <c r="H354" s="6">
        <f t="shared" si="40"/>
        <v>534791.53104150004</v>
      </c>
      <c r="I354" s="6">
        <f t="shared" si="41"/>
        <v>206645.18624899487</v>
      </c>
      <c r="J354" s="6">
        <f t="shared" si="36"/>
        <v>0</v>
      </c>
      <c r="K354" s="6">
        <f>IF(L354&gt;Inputs!$E$12,Inputs!$E$10*Inputs!$E$5/12,0)</f>
        <v>0</v>
      </c>
      <c r="L354" s="15">
        <f>D354/Inputs!$E$5</f>
        <v>0</v>
      </c>
    </row>
    <row r="355" spans="2:12" ht="13" x14ac:dyDescent="0.3">
      <c r="B355" s="13">
        <f t="shared" si="37"/>
        <v>351</v>
      </c>
      <c r="C355" s="14">
        <f t="shared" si="38"/>
        <v>56523</v>
      </c>
      <c r="D355" s="6">
        <f t="shared" si="39"/>
        <v>0</v>
      </c>
      <c r="E355" s="6">
        <f>PMT((Inputs!$E$7/12),(Inputs!$E$8*12),-Inputs!$E$6)</f>
        <v>2118.3906208299832</v>
      </c>
      <c r="F355" s="6">
        <f>D355*(Inputs!$E$7/12)</f>
        <v>0</v>
      </c>
      <c r="G355" s="6">
        <f t="shared" si="35"/>
        <v>2118.3906208299832</v>
      </c>
      <c r="H355" s="6">
        <f t="shared" si="40"/>
        <v>536909.92166233005</v>
      </c>
      <c r="I355" s="6">
        <f t="shared" si="41"/>
        <v>206645.18624899487</v>
      </c>
      <c r="J355" s="6">
        <f t="shared" si="36"/>
        <v>0</v>
      </c>
      <c r="K355" s="6">
        <f>IF(L355&gt;Inputs!$E$12,Inputs!$E$10*Inputs!$E$5/12,0)</f>
        <v>0</v>
      </c>
      <c r="L355" s="15">
        <f>D355/Inputs!$E$5</f>
        <v>0</v>
      </c>
    </row>
    <row r="356" spans="2:12" ht="13" x14ac:dyDescent="0.3">
      <c r="B356" s="13">
        <f t="shared" si="37"/>
        <v>352</v>
      </c>
      <c r="C356" s="14">
        <f t="shared" si="38"/>
        <v>56554</v>
      </c>
      <c r="D356" s="6">
        <f t="shared" si="39"/>
        <v>0</v>
      </c>
      <c r="E356" s="6">
        <f>PMT((Inputs!$E$7/12),(Inputs!$E$8*12),-Inputs!$E$6)</f>
        <v>2118.3906208299832</v>
      </c>
      <c r="F356" s="6">
        <f>D356*(Inputs!$E$7/12)</f>
        <v>0</v>
      </c>
      <c r="G356" s="6">
        <f t="shared" si="35"/>
        <v>2118.3906208299832</v>
      </c>
      <c r="H356" s="6">
        <f t="shared" si="40"/>
        <v>539028.31228316005</v>
      </c>
      <c r="I356" s="6">
        <f t="shared" si="41"/>
        <v>206645.18624899487</v>
      </c>
      <c r="J356" s="6">
        <f t="shared" si="36"/>
        <v>0</v>
      </c>
      <c r="K356" s="6">
        <f>IF(L356&gt;Inputs!$E$12,Inputs!$E$10*Inputs!$E$5/12,0)</f>
        <v>0</v>
      </c>
      <c r="L356" s="15">
        <f>D356/Inputs!$E$5</f>
        <v>0</v>
      </c>
    </row>
    <row r="357" spans="2:12" ht="13" x14ac:dyDescent="0.3">
      <c r="B357" s="13">
        <f t="shared" si="37"/>
        <v>353</v>
      </c>
      <c r="C357" s="14">
        <f t="shared" si="38"/>
        <v>56584</v>
      </c>
      <c r="D357" s="6">
        <f t="shared" si="39"/>
        <v>0</v>
      </c>
      <c r="E357" s="6">
        <f>PMT((Inputs!$E$7/12),(Inputs!$E$8*12),-Inputs!$E$6)</f>
        <v>2118.3906208299832</v>
      </c>
      <c r="F357" s="6">
        <f>D357*(Inputs!$E$7/12)</f>
        <v>0</v>
      </c>
      <c r="G357" s="6">
        <f t="shared" si="35"/>
        <v>2118.3906208299832</v>
      </c>
      <c r="H357" s="6">
        <f t="shared" si="40"/>
        <v>541146.70290399005</v>
      </c>
      <c r="I357" s="6">
        <f t="shared" si="41"/>
        <v>206645.18624899487</v>
      </c>
      <c r="J357" s="6">
        <f t="shared" si="36"/>
        <v>0</v>
      </c>
      <c r="K357" s="6">
        <f>IF(L357&gt;Inputs!$E$12,Inputs!$E$10*Inputs!$E$5/12,0)</f>
        <v>0</v>
      </c>
      <c r="L357" s="15">
        <f>D357/Inputs!$E$5</f>
        <v>0</v>
      </c>
    </row>
    <row r="358" spans="2:12" ht="13" x14ac:dyDescent="0.3">
      <c r="B358" s="13">
        <f t="shared" si="37"/>
        <v>354</v>
      </c>
      <c r="C358" s="14">
        <f t="shared" si="38"/>
        <v>56615</v>
      </c>
      <c r="D358" s="6">
        <f t="shared" si="39"/>
        <v>0</v>
      </c>
      <c r="E358" s="6">
        <f>PMT((Inputs!$E$7/12),(Inputs!$E$8*12),-Inputs!$E$6)</f>
        <v>2118.3906208299832</v>
      </c>
      <c r="F358" s="6">
        <f>D358*(Inputs!$E$7/12)</f>
        <v>0</v>
      </c>
      <c r="G358" s="6">
        <f t="shared" si="35"/>
        <v>2118.3906208299832</v>
      </c>
      <c r="H358" s="6">
        <f t="shared" si="40"/>
        <v>543265.09352482005</v>
      </c>
      <c r="I358" s="6">
        <f t="shared" si="41"/>
        <v>206645.18624899487</v>
      </c>
      <c r="J358" s="6">
        <f t="shared" si="36"/>
        <v>0</v>
      </c>
      <c r="K358" s="6">
        <f>IF(L358&gt;Inputs!$E$12,Inputs!$E$10*Inputs!$E$5/12,0)</f>
        <v>0</v>
      </c>
      <c r="L358" s="15">
        <f>D358/Inputs!$E$5</f>
        <v>0</v>
      </c>
    </row>
    <row r="359" spans="2:12" ht="13" x14ac:dyDescent="0.3">
      <c r="B359" s="13">
        <f t="shared" si="37"/>
        <v>355</v>
      </c>
      <c r="C359" s="14">
        <f t="shared" si="38"/>
        <v>56646</v>
      </c>
      <c r="D359" s="6">
        <f t="shared" si="39"/>
        <v>0</v>
      </c>
      <c r="E359" s="6">
        <f>PMT((Inputs!$E$7/12),(Inputs!$E$8*12),-Inputs!$E$6)</f>
        <v>2118.3906208299832</v>
      </c>
      <c r="F359" s="6">
        <f>D359*(Inputs!$E$7/12)</f>
        <v>0</v>
      </c>
      <c r="G359" s="6">
        <f t="shared" si="35"/>
        <v>2118.3906208299832</v>
      </c>
      <c r="H359" s="6">
        <f t="shared" si="40"/>
        <v>545383.48414565006</v>
      </c>
      <c r="I359" s="6">
        <f t="shared" si="41"/>
        <v>206645.18624899487</v>
      </c>
      <c r="J359" s="6">
        <f t="shared" si="36"/>
        <v>0</v>
      </c>
      <c r="K359" s="6">
        <f>IF(L359&gt;Inputs!$E$12,Inputs!$E$10*Inputs!$E$5/12,0)</f>
        <v>0</v>
      </c>
      <c r="L359" s="15">
        <f>D359/Inputs!$E$5</f>
        <v>0</v>
      </c>
    </row>
    <row r="360" spans="2:12" ht="13" x14ac:dyDescent="0.3">
      <c r="B360" s="13">
        <f t="shared" si="37"/>
        <v>356</v>
      </c>
      <c r="C360" s="14">
        <f t="shared" si="38"/>
        <v>56674</v>
      </c>
      <c r="D360" s="6">
        <f t="shared" si="39"/>
        <v>0</v>
      </c>
      <c r="E360" s="6">
        <f>PMT((Inputs!$E$7/12),(Inputs!$E$8*12),-Inputs!$E$6)</f>
        <v>2118.3906208299832</v>
      </c>
      <c r="F360" s="6">
        <f>D360*(Inputs!$E$7/12)</f>
        <v>0</v>
      </c>
      <c r="G360" s="6">
        <f t="shared" si="35"/>
        <v>2118.3906208299832</v>
      </c>
      <c r="H360" s="6">
        <f t="shared" si="40"/>
        <v>547501.87476648006</v>
      </c>
      <c r="I360" s="6">
        <f t="shared" si="41"/>
        <v>206645.18624899487</v>
      </c>
      <c r="J360" s="6">
        <f t="shared" si="36"/>
        <v>0</v>
      </c>
      <c r="K360" s="6">
        <f>IF(L360&gt;Inputs!$E$12,Inputs!$E$10*Inputs!$E$5/12,0)</f>
        <v>0</v>
      </c>
      <c r="L360" s="15">
        <f>D360/Inputs!$E$5</f>
        <v>0</v>
      </c>
    </row>
    <row r="361" spans="2:12" ht="13" x14ac:dyDescent="0.3">
      <c r="B361" s="13">
        <f t="shared" si="37"/>
        <v>357</v>
      </c>
      <c r="C361" s="14">
        <f t="shared" si="38"/>
        <v>56705</v>
      </c>
      <c r="D361" s="6">
        <f t="shared" si="39"/>
        <v>0</v>
      </c>
      <c r="E361" s="6">
        <f>PMT((Inputs!$E$7/12),(Inputs!$E$8*12),-Inputs!$E$6)</f>
        <v>2118.3906208299832</v>
      </c>
      <c r="F361" s="6">
        <f>D361*(Inputs!$E$7/12)</f>
        <v>0</v>
      </c>
      <c r="G361" s="6">
        <f t="shared" si="35"/>
        <v>2118.3906208299832</v>
      </c>
      <c r="H361" s="6">
        <f t="shared" si="40"/>
        <v>549620.26538731006</v>
      </c>
      <c r="I361" s="6">
        <f t="shared" si="41"/>
        <v>206645.18624899487</v>
      </c>
      <c r="J361" s="6">
        <f t="shared" si="36"/>
        <v>0</v>
      </c>
      <c r="K361" s="6">
        <f>IF(L361&gt;Inputs!$E$12,Inputs!$E$10*Inputs!$E$5/12,0)</f>
        <v>0</v>
      </c>
      <c r="L361" s="15">
        <f>D361/Inputs!$E$5</f>
        <v>0</v>
      </c>
    </row>
    <row r="362" spans="2:12" ht="13" x14ac:dyDescent="0.3">
      <c r="B362" s="13">
        <f t="shared" si="37"/>
        <v>358</v>
      </c>
      <c r="C362" s="14">
        <f t="shared" si="38"/>
        <v>56735</v>
      </c>
      <c r="D362" s="6">
        <f t="shared" si="39"/>
        <v>0</v>
      </c>
      <c r="E362" s="6">
        <f>PMT((Inputs!$E$7/12),(Inputs!$E$8*12),-Inputs!$E$6)</f>
        <v>2118.3906208299832</v>
      </c>
      <c r="F362" s="6">
        <f>D362*(Inputs!$E$7/12)</f>
        <v>0</v>
      </c>
      <c r="G362" s="6">
        <f t="shared" si="35"/>
        <v>2118.3906208299832</v>
      </c>
      <c r="H362" s="6">
        <f t="shared" si="40"/>
        <v>551738.65600814007</v>
      </c>
      <c r="I362" s="6">
        <f t="shared" si="41"/>
        <v>206645.18624899487</v>
      </c>
      <c r="J362" s="6">
        <f t="shared" si="36"/>
        <v>0</v>
      </c>
      <c r="K362" s="6">
        <f>IF(L362&gt;Inputs!$E$12,Inputs!$E$10*Inputs!$E$5/12,0)</f>
        <v>0</v>
      </c>
      <c r="L362" s="15">
        <f>D362/Inputs!$E$5</f>
        <v>0</v>
      </c>
    </row>
    <row r="363" spans="2:12" ht="13" x14ac:dyDescent="0.3">
      <c r="B363" s="13">
        <f t="shared" si="37"/>
        <v>359</v>
      </c>
      <c r="C363" s="14">
        <f t="shared" si="38"/>
        <v>56766</v>
      </c>
      <c r="D363" s="6">
        <f t="shared" si="39"/>
        <v>0</v>
      </c>
      <c r="E363" s="6">
        <f>PMT((Inputs!$E$7/12),(Inputs!$E$8*12),-Inputs!$E$6)</f>
        <v>2118.3906208299832</v>
      </c>
      <c r="F363" s="6">
        <f>D363*(Inputs!$E$7/12)</f>
        <v>0</v>
      </c>
      <c r="G363" s="6">
        <f t="shared" si="35"/>
        <v>2118.3906208299832</v>
      </c>
      <c r="H363" s="6">
        <f t="shared" si="40"/>
        <v>553857.04662897007</v>
      </c>
      <c r="I363" s="6">
        <f t="shared" si="41"/>
        <v>206645.18624899487</v>
      </c>
      <c r="J363" s="6">
        <f t="shared" si="36"/>
        <v>0</v>
      </c>
      <c r="K363" s="6">
        <f>IF(L363&gt;Inputs!$E$12,Inputs!$E$10*Inputs!$E$5/12,0)</f>
        <v>0</v>
      </c>
      <c r="L363" s="15">
        <f>D363/Inputs!$E$5</f>
        <v>0</v>
      </c>
    </row>
    <row r="364" spans="2:12" ht="13" x14ac:dyDescent="0.3">
      <c r="B364" s="13">
        <f t="shared" si="37"/>
        <v>360</v>
      </c>
      <c r="C364" s="14">
        <f t="shared" si="38"/>
        <v>56796</v>
      </c>
      <c r="D364" s="6">
        <f t="shared" si="39"/>
        <v>0</v>
      </c>
      <c r="E364" s="6">
        <f>PMT((Inputs!$E$7/12),(Inputs!$E$8*12),-Inputs!$E$6)</f>
        <v>2118.3906208299832</v>
      </c>
      <c r="F364" s="6">
        <f>D364*(Inputs!$E$7/12)</f>
        <v>0</v>
      </c>
      <c r="G364" s="6">
        <f t="shared" si="35"/>
        <v>2118.3906208299832</v>
      </c>
      <c r="H364" s="6">
        <f t="shared" si="40"/>
        <v>555975.43724980007</v>
      </c>
      <c r="I364" s="6">
        <f t="shared" si="41"/>
        <v>206645.18624899487</v>
      </c>
      <c r="J364" s="6">
        <f t="shared" si="36"/>
        <v>0</v>
      </c>
      <c r="K364" s="6">
        <f>IF(L364&gt;Inputs!$E$12,Inputs!$E$10*Inputs!$E$5/12,0)</f>
        <v>0</v>
      </c>
      <c r="L364" s="15">
        <f>D364/Inputs!$E$5</f>
        <v>0</v>
      </c>
    </row>
    <row r="365" spans="2:12" ht="13" x14ac:dyDescent="0.3">
      <c r="B365" s="13">
        <f t="shared" ref="B365" si="42">B364+1</f>
        <v>361</v>
      </c>
      <c r="C365" s="14">
        <f t="shared" ref="C365" si="43">EDATE(C364,1)</f>
        <v>56827</v>
      </c>
      <c r="D365" s="6">
        <f t="shared" ref="D365" si="44">J364</f>
        <v>0</v>
      </c>
      <c r="E365" s="6">
        <f>PMT((Inputs!$E$7/12),(Inputs!$E$8*12),-Inputs!$E$6)</f>
        <v>2118.3906208299832</v>
      </c>
      <c r="F365" s="6">
        <f>D365*(Inputs!$E$7/12)</f>
        <v>0</v>
      </c>
      <c r="G365" s="6">
        <f t="shared" ref="G365" si="45">E365-F365</f>
        <v>2118.3906208299832</v>
      </c>
      <c r="H365" s="6">
        <f t="shared" ref="H365" si="46">G365+H364</f>
        <v>558093.82787063008</v>
      </c>
      <c r="I365" s="6">
        <f t="shared" ref="I365" si="47">I364+F365</f>
        <v>206645.18624899487</v>
      </c>
      <c r="J365" s="6">
        <f t="shared" ref="J365" si="48">IF(D365-G365&lt;0.01,0,D365-G365)</f>
        <v>0</v>
      </c>
      <c r="K365" s="6">
        <f>IF(L365&gt;Inputs!$E$12,Inputs!$E$10*Inputs!$E$5/12,0)</f>
        <v>0</v>
      </c>
      <c r="L365" s="15">
        <f>D365/Inputs!$E$5</f>
        <v>0</v>
      </c>
    </row>
  </sheetData>
  <mergeCells count="1">
    <mergeCell ref="B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36DD-C62C-432A-9566-71872EE85F9D}">
  <dimension ref="B2:AC364"/>
  <sheetViews>
    <sheetView tabSelected="1" zoomScale="71" zoomScaleNormal="71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M5" sqref="M5:M364"/>
    </sheetView>
  </sheetViews>
  <sheetFormatPr defaultRowHeight="12.5" x14ac:dyDescent="0.25"/>
  <cols>
    <col min="3" max="3" width="10.08984375" style="1" bestFit="1" customWidth="1"/>
    <col min="4" max="4" width="13" customWidth="1"/>
    <col min="5" max="5" width="16.90625" customWidth="1"/>
    <col min="6" max="6" width="13.54296875" customWidth="1"/>
    <col min="7" max="10" width="17.6328125" customWidth="1"/>
    <col min="11" max="11" width="17.90625" customWidth="1"/>
    <col min="12" max="12" width="14.36328125" customWidth="1"/>
    <col min="17" max="17" width="13" bestFit="1" customWidth="1"/>
    <col min="18" max="18" width="15.81640625" customWidth="1"/>
    <col min="19" max="21" width="12.81640625" customWidth="1"/>
    <col min="22" max="22" width="17.453125" customWidth="1"/>
    <col min="23" max="23" width="13.08984375" customWidth="1"/>
    <col min="24" max="24" width="11.453125" customWidth="1"/>
    <col min="25" max="26" width="11.6328125" customWidth="1"/>
    <col min="27" max="27" width="13.08984375" customWidth="1"/>
    <col min="29" max="29" width="13.08984375" customWidth="1"/>
  </cols>
  <sheetData>
    <row r="2" spans="2:29" ht="22.75" customHeight="1" x14ac:dyDescent="0.25">
      <c r="B2" s="27" t="s">
        <v>41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Q2" s="27" t="s">
        <v>52</v>
      </c>
      <c r="R2" s="27"/>
      <c r="S2" s="27"/>
      <c r="T2" s="27"/>
      <c r="U2" s="27"/>
      <c r="V2" s="27"/>
      <c r="W2" s="27"/>
      <c r="X2" s="27"/>
      <c r="Y2" s="27"/>
      <c r="Z2" s="27"/>
      <c r="AA2" s="27"/>
    </row>
    <row r="4" spans="2:29" ht="39" x14ac:dyDescent="0.25">
      <c r="B4" s="16" t="s">
        <v>32</v>
      </c>
      <c r="C4" s="17" t="s">
        <v>14</v>
      </c>
      <c r="D4" s="16" t="s">
        <v>33</v>
      </c>
      <c r="E4" s="16" t="s">
        <v>34</v>
      </c>
      <c r="F4" s="16" t="s">
        <v>35</v>
      </c>
      <c r="G4" s="16" t="s">
        <v>36</v>
      </c>
      <c r="H4" s="16" t="s">
        <v>51</v>
      </c>
      <c r="I4" s="16" t="s">
        <v>69</v>
      </c>
      <c r="J4" s="16" t="s">
        <v>70</v>
      </c>
      <c r="K4" s="16" t="s">
        <v>37</v>
      </c>
      <c r="L4" s="16" t="s">
        <v>38</v>
      </c>
      <c r="M4" s="16" t="s">
        <v>39</v>
      </c>
      <c r="N4" s="16" t="s">
        <v>40</v>
      </c>
      <c r="Q4" s="16" t="s">
        <v>42</v>
      </c>
      <c r="R4" s="16" t="s">
        <v>43</v>
      </c>
      <c r="S4" s="16" t="s">
        <v>0</v>
      </c>
      <c r="T4" s="16" t="s">
        <v>49</v>
      </c>
      <c r="U4" s="16" t="s">
        <v>50</v>
      </c>
      <c r="V4" s="16" t="s">
        <v>44</v>
      </c>
      <c r="W4" s="16" t="s">
        <v>45</v>
      </c>
      <c r="X4" s="16" t="s">
        <v>46</v>
      </c>
      <c r="Y4" s="16" t="s">
        <v>47</v>
      </c>
      <c r="Z4" s="16" t="s">
        <v>68</v>
      </c>
      <c r="AA4" s="16" t="s">
        <v>48</v>
      </c>
      <c r="AC4" s="16" t="s">
        <v>67</v>
      </c>
    </row>
    <row r="5" spans="2:29" ht="13" x14ac:dyDescent="0.3">
      <c r="B5" s="13">
        <v>1</v>
      </c>
      <c r="C5" s="14">
        <f>Mortagage!C5</f>
        <v>45870</v>
      </c>
      <c r="D5" s="6">
        <f>Mortagage!D5</f>
        <v>428872</v>
      </c>
      <c r="E5" s="6">
        <f>Mortagage!E5</f>
        <v>2118.3906208299832</v>
      </c>
      <c r="F5" s="6">
        <f>IF(D5&lt;0.01,0,D5*Inputs!$E$7/12)</f>
        <v>1206.2025000000001</v>
      </c>
      <c r="G5" s="6">
        <f>E5-F5</f>
        <v>912.18812082998306</v>
      </c>
      <c r="H5" s="6">
        <f>V5</f>
        <v>7000</v>
      </c>
      <c r="I5" s="6">
        <f>H5+G5</f>
        <v>7912.1881208299828</v>
      </c>
      <c r="J5" s="6">
        <f>I5</f>
        <v>7912.1881208299828</v>
      </c>
      <c r="K5" s="6">
        <f>F5</f>
        <v>1206.2025000000001</v>
      </c>
      <c r="L5" s="6">
        <f>IF(D5-G5-H5&lt;0.01,0,D5-G5-H5)</f>
        <v>420959.81187917001</v>
      </c>
      <c r="M5" s="6">
        <f>IF(N5&gt;Inputs!$E$12,Inputs!$E$10*Inputs!$E$5/12,0)</f>
        <v>0</v>
      </c>
      <c r="N5" s="15">
        <f>D5/Inputs!$E$5</f>
        <v>0.61267428571428573</v>
      </c>
      <c r="Q5" s="6">
        <v>0</v>
      </c>
      <c r="R5" s="6">
        <f>Inputs!$E$24</f>
        <v>14500</v>
      </c>
      <c r="S5" s="6">
        <f>Inputs!$E$23</f>
        <v>10000</v>
      </c>
      <c r="T5" s="6">
        <f>R5-S5</f>
        <v>4500</v>
      </c>
      <c r="U5" s="6">
        <f>IF(D5=0,0,Inputs!$E$18*Inputs!$E$21-Q5+T5)</f>
        <v>16500</v>
      </c>
      <c r="V5" s="6">
        <f>IF(D5=0,0,IF(U5&gt;Inputs!$E$22,Inputs!$E$22,0))</f>
        <v>7000</v>
      </c>
      <c r="W5" s="6">
        <f>(R5-S5-V5)*-1</f>
        <v>2500</v>
      </c>
      <c r="X5" s="6">
        <f>Q5*(Inputs!$E$19/(12*30))*Inputs!$E$20</f>
        <v>0</v>
      </c>
      <c r="Y5" s="6">
        <f>IF((Q5+W5+X5)&lt;0,0,Q5+W5+X5)</f>
        <v>2500</v>
      </c>
      <c r="Z5" s="15">
        <f>Y5/Inputs!$E$18</f>
        <v>2.0833333333333332E-2</v>
      </c>
      <c r="AA5" s="6">
        <f>X5</f>
        <v>0</v>
      </c>
      <c r="AC5" s="6">
        <f>AA5+K5</f>
        <v>1206.2025000000001</v>
      </c>
    </row>
    <row r="6" spans="2:29" ht="13" x14ac:dyDescent="0.3">
      <c r="B6" s="13">
        <f>B5+1</f>
        <v>2</v>
      </c>
      <c r="C6" s="14">
        <f>EDATE(C5,1)</f>
        <v>45901</v>
      </c>
      <c r="D6" s="6">
        <f>L5</f>
        <v>420959.81187917001</v>
      </c>
      <c r="E6" s="6">
        <f>Mortagage!E6</f>
        <v>2118.3906208299832</v>
      </c>
      <c r="F6" s="6">
        <f>IF(D6&lt;0.01,0,D6*Inputs!$E$7/12)</f>
        <v>1183.9494709101657</v>
      </c>
      <c r="G6" s="6">
        <f t="shared" ref="G6:G69" si="0">E6-F6</f>
        <v>934.44114991981746</v>
      </c>
      <c r="H6" s="6">
        <f t="shared" ref="H6:H69" si="1">V6</f>
        <v>7000</v>
      </c>
      <c r="I6" s="6">
        <f t="shared" ref="I6:I69" si="2">H6+G6</f>
        <v>7934.4411499198177</v>
      </c>
      <c r="J6" s="6">
        <f>J5+I6</f>
        <v>15846.6292707498</v>
      </c>
      <c r="K6" s="6">
        <f>K5+F6</f>
        <v>2390.1519709101658</v>
      </c>
      <c r="L6" s="6">
        <f t="shared" ref="L6:L69" si="3">IF(D6-G6-H6&lt;0.01,0,D6-G6-H6)</f>
        <v>413025.37072925019</v>
      </c>
      <c r="M6" s="6">
        <f>IF(N6&gt;Inputs!$E$12,Inputs!$E$10*Inputs!$E$5/12,0)</f>
        <v>0</v>
      </c>
      <c r="N6" s="15">
        <f>D6/Inputs!$E$5</f>
        <v>0.60137115982738576</v>
      </c>
      <c r="Q6" s="6">
        <f>Y5</f>
        <v>2500</v>
      </c>
      <c r="R6" s="6">
        <f>IF(Q6&lt;0.01,0,Inputs!$E$24)</f>
        <v>14500</v>
      </c>
      <c r="S6" s="6">
        <f>IF(Q6&lt;0.01,0,Inputs!$E$23)</f>
        <v>10000</v>
      </c>
      <c r="T6" s="6">
        <f t="shared" ref="T6:T69" si="4">R6-S6</f>
        <v>4500</v>
      </c>
      <c r="U6" s="6">
        <f>IF(D6=0,0,Inputs!$E$18*Inputs!$E$21-Q6+T6)</f>
        <v>14000</v>
      </c>
      <c r="V6" s="6">
        <f>IF(D6=0,0,IF(U6&gt;Inputs!$E$22,Inputs!$E$22,0))</f>
        <v>7000</v>
      </c>
      <c r="W6" s="6">
        <f>(R6-S6-V6)*-1</f>
        <v>2500</v>
      </c>
      <c r="X6" s="6">
        <f>Q6*(Inputs!$E$19/(12*30))*Inputs!$E$20</f>
        <v>18.75</v>
      </c>
      <c r="Y6" s="6">
        <f t="shared" ref="Y6:Y69" si="5">IF((Q6+W6+X6)&lt;0,0,Q6+W6+X6)</f>
        <v>5018.75</v>
      </c>
      <c r="Z6" s="15">
        <f>Y6/Inputs!$E$18</f>
        <v>4.1822916666666668E-2</v>
      </c>
      <c r="AA6" s="6">
        <f>X6+AA5</f>
        <v>18.75</v>
      </c>
      <c r="AC6" s="6">
        <f t="shared" ref="AC6:AC69" si="6">AA6+K6</f>
        <v>2408.9019709101658</v>
      </c>
    </row>
    <row r="7" spans="2:29" ht="13" x14ac:dyDescent="0.3">
      <c r="B7" s="13">
        <f t="shared" ref="B7:B70" si="7">B6+1</f>
        <v>3</v>
      </c>
      <c r="C7" s="14">
        <f t="shared" ref="C7:C70" si="8">EDATE(C6,1)</f>
        <v>45931</v>
      </c>
      <c r="D7" s="6">
        <f t="shared" ref="D7:D70" si="9">L6</f>
        <v>413025.37072925019</v>
      </c>
      <c r="E7" s="6">
        <f>Mortagage!E7</f>
        <v>2118.3906208299832</v>
      </c>
      <c r="F7" s="6">
        <f>IF(D7&lt;0.01,0,D7*Inputs!$E$7/12)</f>
        <v>1161.6338551760161</v>
      </c>
      <c r="G7" s="6">
        <f t="shared" si="0"/>
        <v>956.75676565396702</v>
      </c>
      <c r="H7" s="6">
        <f t="shared" si="1"/>
        <v>7000</v>
      </c>
      <c r="I7" s="6">
        <f t="shared" si="2"/>
        <v>7956.7567656539668</v>
      </c>
      <c r="J7" s="6">
        <f t="shared" ref="J7:J70" si="10">J6+I7</f>
        <v>23803.386036403768</v>
      </c>
      <c r="K7" s="6">
        <f t="shared" ref="K7:K70" si="11">K6+F7</f>
        <v>3551.7858260861822</v>
      </c>
      <c r="L7" s="6">
        <f t="shared" si="3"/>
        <v>405068.61396359623</v>
      </c>
      <c r="M7" s="6">
        <f>IF(N7&gt;Inputs!$E$12,Inputs!$E$10*Inputs!$E$5/12,0)</f>
        <v>0</v>
      </c>
      <c r="N7" s="15">
        <f>D7/Inputs!$E$5</f>
        <v>0.59003624389892884</v>
      </c>
      <c r="Q7" s="6">
        <f t="shared" ref="Q7:Q70" si="12">Y6</f>
        <v>5018.75</v>
      </c>
      <c r="R7" s="6">
        <f>IF(Q7&lt;0.01,0,Inputs!$E$24)</f>
        <v>14500</v>
      </c>
      <c r="S7" s="6">
        <f>IF(Q7&lt;0.01,0,Inputs!$E$23)</f>
        <v>10000</v>
      </c>
      <c r="T7" s="6">
        <f t="shared" si="4"/>
        <v>4500</v>
      </c>
      <c r="U7" s="6">
        <f>IF(D7=0,0,Inputs!$E$18*Inputs!$E$21-Q7+T7)</f>
        <v>11481.25</v>
      </c>
      <c r="V7" s="6">
        <f>IF(D7=0,0,IF(U7&gt;Inputs!$E$22,Inputs!$E$22,0))</f>
        <v>7000</v>
      </c>
      <c r="W7" s="6">
        <f t="shared" ref="W7:W69" si="13">(R7-S7-V7)*-1</f>
        <v>2500</v>
      </c>
      <c r="X7" s="6">
        <f>Q7*(Inputs!$E$19/(12*30))*Inputs!$E$20</f>
        <v>37.640625</v>
      </c>
      <c r="Y7" s="6">
        <f t="shared" si="5"/>
        <v>7556.390625</v>
      </c>
      <c r="Z7" s="15">
        <f>Y7/Inputs!$E$18</f>
        <v>6.2969921875000001E-2</v>
      </c>
      <c r="AA7" s="6">
        <f t="shared" ref="AA7:AA70" si="14">X7+AA6</f>
        <v>56.390625</v>
      </c>
      <c r="AC7" s="6">
        <f t="shared" si="6"/>
        <v>3608.1764510861822</v>
      </c>
    </row>
    <row r="8" spans="2:29" ht="13" x14ac:dyDescent="0.3">
      <c r="B8" s="13">
        <f t="shared" si="7"/>
        <v>4</v>
      </c>
      <c r="C8" s="14">
        <f t="shared" si="8"/>
        <v>45962</v>
      </c>
      <c r="D8" s="6">
        <f t="shared" si="9"/>
        <v>405068.61396359623</v>
      </c>
      <c r="E8" s="6">
        <f>Mortagage!E8</f>
        <v>2118.3906208299832</v>
      </c>
      <c r="F8" s="6">
        <f>IF(D8&lt;0.01,0,D8*Inputs!$E$7/12)</f>
        <v>1139.2554767726144</v>
      </c>
      <c r="G8" s="6">
        <f t="shared" si="0"/>
        <v>979.13514405736873</v>
      </c>
      <c r="H8" s="6">
        <f t="shared" si="1"/>
        <v>7000</v>
      </c>
      <c r="I8" s="6">
        <f t="shared" si="2"/>
        <v>7979.135144057369</v>
      </c>
      <c r="J8" s="6">
        <f t="shared" si="10"/>
        <v>31782.521180461139</v>
      </c>
      <c r="K8" s="6">
        <f t="shared" si="11"/>
        <v>4691.0413028587964</v>
      </c>
      <c r="L8" s="6">
        <f t="shared" si="3"/>
        <v>397089.47881953884</v>
      </c>
      <c r="M8" s="6">
        <f>IF(N8&gt;Inputs!$E$12,Inputs!$E$10*Inputs!$E$5/12,0)</f>
        <v>0</v>
      </c>
      <c r="N8" s="15">
        <f>D8/Inputs!$E$5</f>
        <v>0.57866944851942315</v>
      </c>
      <c r="Q8" s="6">
        <f t="shared" si="12"/>
        <v>7556.390625</v>
      </c>
      <c r="R8" s="6">
        <f>IF(Q8&lt;0.01,0,Inputs!$E$24)</f>
        <v>14500</v>
      </c>
      <c r="S8" s="6">
        <f>IF(Q8&lt;0.01,0,Inputs!$E$23)</f>
        <v>10000</v>
      </c>
      <c r="T8" s="6">
        <f t="shared" si="4"/>
        <v>4500</v>
      </c>
      <c r="U8" s="6">
        <f>IF(D8=0,0,Inputs!$E$18*Inputs!$E$21-Q8+T8)</f>
        <v>8943.609375</v>
      </c>
      <c r="V8" s="6">
        <f>IF(D8=0,0,IF(U8&gt;Inputs!$E$22,Inputs!$E$22,0))</f>
        <v>7000</v>
      </c>
      <c r="W8" s="6">
        <f t="shared" si="13"/>
        <v>2500</v>
      </c>
      <c r="X8" s="6">
        <f>Q8*(Inputs!$E$19/(12*30))*Inputs!$E$20</f>
        <v>56.672929687500002</v>
      </c>
      <c r="Y8" s="6">
        <f t="shared" si="5"/>
        <v>10113.0635546875</v>
      </c>
      <c r="Z8" s="15">
        <f>Y8/Inputs!$E$18</f>
        <v>8.4275529622395831E-2</v>
      </c>
      <c r="AA8" s="6">
        <f t="shared" si="14"/>
        <v>113.0635546875</v>
      </c>
      <c r="AC8" s="6">
        <f t="shared" si="6"/>
        <v>4804.1048575462964</v>
      </c>
    </row>
    <row r="9" spans="2:29" ht="13" x14ac:dyDescent="0.3">
      <c r="B9" s="13">
        <f t="shared" si="7"/>
        <v>5</v>
      </c>
      <c r="C9" s="14">
        <f t="shared" si="8"/>
        <v>45992</v>
      </c>
      <c r="D9" s="6">
        <f t="shared" si="9"/>
        <v>397089.47881953884</v>
      </c>
      <c r="E9" s="6">
        <f>Mortagage!E9</f>
        <v>2118.3906208299832</v>
      </c>
      <c r="F9" s="6">
        <f>IF(D9&lt;0.01,0,D9*Inputs!$E$7/12)</f>
        <v>1116.8141591799531</v>
      </c>
      <c r="G9" s="6">
        <f t="shared" si="0"/>
        <v>1001.5764616500301</v>
      </c>
      <c r="H9" s="6">
        <f t="shared" si="1"/>
        <v>0</v>
      </c>
      <c r="I9" s="6">
        <f t="shared" si="2"/>
        <v>1001.5764616500301</v>
      </c>
      <c r="J9" s="6">
        <f t="shared" si="10"/>
        <v>32784.09764211117</v>
      </c>
      <c r="K9" s="6">
        <f t="shared" si="11"/>
        <v>5807.8554620387495</v>
      </c>
      <c r="L9" s="6">
        <f t="shared" si="3"/>
        <v>396087.90235788882</v>
      </c>
      <c r="M9" s="6">
        <f>IF(N9&gt;Inputs!$E$12,Inputs!$E$10*Inputs!$E$5/12,0)</f>
        <v>0</v>
      </c>
      <c r="N9" s="15">
        <f>D9/Inputs!$E$5</f>
        <v>0.56727068402791259</v>
      </c>
      <c r="Q9" s="6">
        <f t="shared" si="12"/>
        <v>10113.0635546875</v>
      </c>
      <c r="R9" s="6">
        <f>IF(Q9&lt;0.01,0,Inputs!$E$24)</f>
        <v>14500</v>
      </c>
      <c r="S9" s="6">
        <f>IF(Q9&lt;0.01,0,Inputs!$E$23)</f>
        <v>10000</v>
      </c>
      <c r="T9" s="6">
        <f t="shared" si="4"/>
        <v>4500</v>
      </c>
      <c r="U9" s="6">
        <f>IF(D9=0,0,Inputs!$E$18*Inputs!$E$21-Q9+T9)</f>
        <v>6386.9364453124999</v>
      </c>
      <c r="V9" s="6">
        <f>IF(D9=0,0,IF(U9&gt;Inputs!$E$22,Inputs!$E$22,0))</f>
        <v>0</v>
      </c>
      <c r="W9" s="6">
        <f t="shared" si="13"/>
        <v>-4500</v>
      </c>
      <c r="X9" s="6">
        <f>Q9*(Inputs!$E$19/(12*30))*Inputs!$E$20</f>
        <v>75.847976660156249</v>
      </c>
      <c r="Y9" s="6">
        <f t="shared" si="5"/>
        <v>5688.9115313476559</v>
      </c>
      <c r="Z9" s="15">
        <f>Y9/Inputs!$E$18</f>
        <v>4.7407596094563798E-2</v>
      </c>
      <c r="AA9" s="6">
        <f t="shared" si="14"/>
        <v>188.91153134765625</v>
      </c>
      <c r="AC9" s="6">
        <f t="shared" si="6"/>
        <v>5996.7669933864054</v>
      </c>
    </row>
    <row r="10" spans="2:29" ht="13" x14ac:dyDescent="0.3">
      <c r="B10" s="13">
        <f t="shared" si="7"/>
        <v>6</v>
      </c>
      <c r="C10" s="14">
        <f t="shared" si="8"/>
        <v>46023</v>
      </c>
      <c r="D10" s="6">
        <f t="shared" si="9"/>
        <v>396087.90235788882</v>
      </c>
      <c r="E10" s="6">
        <f>Mortagage!E10</f>
        <v>2118.3906208299832</v>
      </c>
      <c r="F10" s="6">
        <f>IF(D10&lt;0.01,0,D10*Inputs!$E$7/12)</f>
        <v>1113.9972253815624</v>
      </c>
      <c r="G10" s="6">
        <f t="shared" si="0"/>
        <v>1004.3933954484207</v>
      </c>
      <c r="H10" s="6">
        <f t="shared" si="1"/>
        <v>7000</v>
      </c>
      <c r="I10" s="6">
        <f t="shared" si="2"/>
        <v>8004.393395448421</v>
      </c>
      <c r="J10" s="6">
        <f t="shared" si="10"/>
        <v>40788.491037559594</v>
      </c>
      <c r="K10" s="6">
        <f t="shared" si="11"/>
        <v>6921.8526874203117</v>
      </c>
      <c r="L10" s="6">
        <f t="shared" si="3"/>
        <v>388083.50896244042</v>
      </c>
      <c r="M10" s="6">
        <f>IF(N10&gt;Inputs!$E$12,Inputs!$E$10*Inputs!$E$5/12,0)</f>
        <v>0</v>
      </c>
      <c r="N10" s="15">
        <f>D10/Inputs!$E$5</f>
        <v>0.56583986051126978</v>
      </c>
      <c r="Q10" s="6">
        <f t="shared" si="12"/>
        <v>5688.9115313476559</v>
      </c>
      <c r="R10" s="6">
        <f>IF(Q10&lt;0.01,0,Inputs!$E$24)</f>
        <v>14500</v>
      </c>
      <c r="S10" s="6">
        <f>IF(Q10&lt;0.01,0,Inputs!$E$23)</f>
        <v>10000</v>
      </c>
      <c r="T10" s="6">
        <f t="shared" si="4"/>
        <v>4500</v>
      </c>
      <c r="U10" s="6">
        <f>IF(D10=0,0,Inputs!$E$18*Inputs!$E$21-Q10+T10)</f>
        <v>10811.088468652344</v>
      </c>
      <c r="V10" s="6">
        <f>IF(D10=0,0,IF(U10&gt;Inputs!$E$22,Inputs!$E$22,0))</f>
        <v>7000</v>
      </c>
      <c r="W10" s="6">
        <f t="shared" si="13"/>
        <v>2500</v>
      </c>
      <c r="X10" s="6">
        <f>Q10*(Inputs!$E$19/(12*30))*Inputs!$E$20</f>
        <v>42.666836485107417</v>
      </c>
      <c r="Y10" s="6">
        <f t="shared" si="5"/>
        <v>8231.5783678327625</v>
      </c>
      <c r="Z10" s="15">
        <f>Y10/Inputs!$E$18</f>
        <v>6.8596486398606354E-2</v>
      </c>
      <c r="AA10" s="6">
        <f t="shared" si="14"/>
        <v>231.57836783276366</v>
      </c>
      <c r="AC10" s="6">
        <f t="shared" si="6"/>
        <v>7153.4310552530751</v>
      </c>
    </row>
    <row r="11" spans="2:29" ht="13" x14ac:dyDescent="0.3">
      <c r="B11" s="13">
        <f t="shared" si="7"/>
        <v>7</v>
      </c>
      <c r="C11" s="14">
        <f t="shared" si="8"/>
        <v>46054</v>
      </c>
      <c r="D11" s="6">
        <f t="shared" si="9"/>
        <v>388083.50896244042</v>
      </c>
      <c r="E11" s="6">
        <f>Mortagage!E11</f>
        <v>2118.3906208299832</v>
      </c>
      <c r="F11" s="6">
        <f>IF(D11&lt;0.01,0,D11*Inputs!$E$7/12)</f>
        <v>1091.4848689568637</v>
      </c>
      <c r="G11" s="6">
        <f t="shared" si="0"/>
        <v>1026.9057518731195</v>
      </c>
      <c r="H11" s="6">
        <f t="shared" si="1"/>
        <v>7000</v>
      </c>
      <c r="I11" s="6">
        <f t="shared" si="2"/>
        <v>8026.9057518731197</v>
      </c>
      <c r="J11" s="6">
        <f t="shared" si="10"/>
        <v>48815.396789432714</v>
      </c>
      <c r="K11" s="6">
        <f t="shared" si="11"/>
        <v>8013.3375563771751</v>
      </c>
      <c r="L11" s="6">
        <f t="shared" si="3"/>
        <v>380056.60321056732</v>
      </c>
      <c r="M11" s="6">
        <f>IF(N11&gt;Inputs!$E$12,Inputs!$E$10*Inputs!$E$5/12,0)</f>
        <v>0</v>
      </c>
      <c r="N11" s="15">
        <f>D11/Inputs!$E$5</f>
        <v>0.55440501280348631</v>
      </c>
      <c r="Q11" s="6">
        <f t="shared" si="12"/>
        <v>8231.5783678327625</v>
      </c>
      <c r="R11" s="6">
        <f>IF(Q11&lt;0.01,0,Inputs!$E$24)</f>
        <v>14500</v>
      </c>
      <c r="S11" s="6">
        <f>IF(Q11&lt;0.01,0,Inputs!$E$23)</f>
        <v>10000</v>
      </c>
      <c r="T11" s="6">
        <f t="shared" si="4"/>
        <v>4500</v>
      </c>
      <c r="U11" s="6">
        <f>IF(D11=0,0,Inputs!$E$18*Inputs!$E$21-Q11+T11)</f>
        <v>8268.4216321672375</v>
      </c>
      <c r="V11" s="6">
        <f>IF(D11=0,0,IF(U11&gt;Inputs!$E$22,Inputs!$E$22,0))</f>
        <v>7000</v>
      </c>
      <c r="W11" s="6">
        <f t="shared" si="13"/>
        <v>2500</v>
      </c>
      <c r="X11" s="6">
        <f>Q11*(Inputs!$E$19/(12*30))*Inputs!$E$20</f>
        <v>61.736837758745715</v>
      </c>
      <c r="Y11" s="6">
        <f t="shared" si="5"/>
        <v>10793.315205591509</v>
      </c>
      <c r="Z11" s="15">
        <f>Y11/Inputs!$E$18</f>
        <v>8.9944293379929235E-2</v>
      </c>
      <c r="AA11" s="6">
        <f t="shared" si="14"/>
        <v>293.31520559150937</v>
      </c>
      <c r="AC11" s="6">
        <f t="shared" si="6"/>
        <v>8306.652761968684</v>
      </c>
    </row>
    <row r="12" spans="2:29" ht="13" x14ac:dyDescent="0.3">
      <c r="B12" s="13">
        <f t="shared" si="7"/>
        <v>8</v>
      </c>
      <c r="C12" s="14">
        <f t="shared" si="8"/>
        <v>46082</v>
      </c>
      <c r="D12" s="6">
        <f t="shared" si="9"/>
        <v>380056.60321056732</v>
      </c>
      <c r="E12" s="6">
        <f>Mortagage!E12</f>
        <v>2118.3906208299832</v>
      </c>
      <c r="F12" s="6">
        <f>IF(D12&lt;0.01,0,D12*Inputs!$E$7/12)</f>
        <v>1068.9091965297207</v>
      </c>
      <c r="G12" s="6">
        <f t="shared" si="0"/>
        <v>1049.4814243002625</v>
      </c>
      <c r="H12" s="6">
        <f t="shared" si="1"/>
        <v>0</v>
      </c>
      <c r="I12" s="6">
        <f t="shared" si="2"/>
        <v>1049.4814243002625</v>
      </c>
      <c r="J12" s="6">
        <f t="shared" si="10"/>
        <v>49864.878213732976</v>
      </c>
      <c r="K12" s="6">
        <f t="shared" si="11"/>
        <v>9082.2467529068963</v>
      </c>
      <c r="L12" s="6">
        <f t="shared" si="3"/>
        <v>379007.12178626703</v>
      </c>
      <c r="M12" s="6">
        <f>IF(N12&gt;Inputs!$E$12,Inputs!$E$10*Inputs!$E$5/12,0)</f>
        <v>0</v>
      </c>
      <c r="N12" s="15">
        <f>D12/Inputs!$E$5</f>
        <v>0.54293800458652475</v>
      </c>
      <c r="Q12" s="6">
        <f t="shared" si="12"/>
        <v>10793.315205591509</v>
      </c>
      <c r="R12" s="6">
        <f>IF(Q12&lt;0.01,0,Inputs!$E$24)</f>
        <v>14500</v>
      </c>
      <c r="S12" s="6">
        <f>IF(Q12&lt;0.01,0,Inputs!$E$23)</f>
        <v>10000</v>
      </c>
      <c r="T12" s="6">
        <f t="shared" si="4"/>
        <v>4500</v>
      </c>
      <c r="U12" s="6">
        <f>IF(D12=0,0,Inputs!$E$18*Inputs!$E$21-Q12+T12)</f>
        <v>5706.6847944084911</v>
      </c>
      <c r="V12" s="6">
        <f>IF(D12=0,0,IF(U12&gt;Inputs!$E$22,Inputs!$E$22,0))</f>
        <v>0</v>
      </c>
      <c r="W12" s="6">
        <f t="shared" si="13"/>
        <v>-4500</v>
      </c>
      <c r="X12" s="6">
        <f>Q12*(Inputs!$E$19/(12*30))*Inputs!$E$20</f>
        <v>80.949864041936323</v>
      </c>
      <c r="Y12" s="6">
        <f t="shared" si="5"/>
        <v>6374.2650696334449</v>
      </c>
      <c r="Z12" s="15">
        <f>Y12/Inputs!$E$18</f>
        <v>5.311887558027871E-2</v>
      </c>
      <c r="AA12" s="6">
        <f t="shared" si="14"/>
        <v>374.26506963344571</v>
      </c>
      <c r="AC12" s="6">
        <f t="shared" si="6"/>
        <v>9456.5118225403421</v>
      </c>
    </row>
    <row r="13" spans="2:29" ht="13" x14ac:dyDescent="0.3">
      <c r="B13" s="13">
        <f t="shared" si="7"/>
        <v>9</v>
      </c>
      <c r="C13" s="14">
        <f t="shared" si="8"/>
        <v>46113</v>
      </c>
      <c r="D13" s="6">
        <f t="shared" si="9"/>
        <v>379007.12178626703</v>
      </c>
      <c r="E13" s="6">
        <f>Mortagage!E13</f>
        <v>2118.3906208299832</v>
      </c>
      <c r="F13" s="6">
        <f>IF(D13&lt;0.01,0,D13*Inputs!$E$7/12)</f>
        <v>1065.957530023876</v>
      </c>
      <c r="G13" s="6">
        <f t="shared" si="0"/>
        <v>1052.4330908061072</v>
      </c>
      <c r="H13" s="6">
        <f t="shared" si="1"/>
        <v>7000</v>
      </c>
      <c r="I13" s="6">
        <f t="shared" si="2"/>
        <v>8052.4330908061074</v>
      </c>
      <c r="J13" s="6">
        <f t="shared" si="10"/>
        <v>57917.311304539086</v>
      </c>
      <c r="K13" s="6">
        <f t="shared" si="11"/>
        <v>10148.204282930772</v>
      </c>
      <c r="L13" s="6">
        <f t="shared" si="3"/>
        <v>370954.68869546091</v>
      </c>
      <c r="M13" s="6">
        <f>IF(N13&gt;Inputs!$E$12,Inputs!$E$10*Inputs!$E$5/12,0)</f>
        <v>0</v>
      </c>
      <c r="N13" s="15">
        <f>D13/Inputs!$E$5</f>
        <v>0.54143874540895287</v>
      </c>
      <c r="Q13" s="6">
        <f t="shared" si="12"/>
        <v>6374.2650696334449</v>
      </c>
      <c r="R13" s="6">
        <f>IF(Q13&lt;0.01,0,Inputs!$E$24)</f>
        <v>14500</v>
      </c>
      <c r="S13" s="6">
        <f>IF(Q13&lt;0.01,0,Inputs!$E$23)</f>
        <v>10000</v>
      </c>
      <c r="T13" s="6">
        <f t="shared" si="4"/>
        <v>4500</v>
      </c>
      <c r="U13" s="6">
        <f>IF(D13=0,0,Inputs!$E$18*Inputs!$E$21-Q13+T13)</f>
        <v>10125.734930366554</v>
      </c>
      <c r="V13" s="6">
        <f>IF(D13=0,0,IF(U13&gt;Inputs!$E$22,Inputs!$E$22,0))</f>
        <v>7000</v>
      </c>
      <c r="W13" s="6">
        <f t="shared" si="13"/>
        <v>2500</v>
      </c>
      <c r="X13" s="6">
        <f>Q13*(Inputs!$E$19/(12*30))*Inputs!$E$20</f>
        <v>47.806988022250835</v>
      </c>
      <c r="Y13" s="6">
        <f t="shared" si="5"/>
        <v>8922.072057655696</v>
      </c>
      <c r="Z13" s="15">
        <f>Y13/Inputs!$E$18</f>
        <v>7.435060048046413E-2</v>
      </c>
      <c r="AA13" s="6">
        <f t="shared" si="14"/>
        <v>422.07205765569654</v>
      </c>
      <c r="AC13" s="6">
        <f t="shared" si="6"/>
        <v>10570.276340586468</v>
      </c>
    </row>
    <row r="14" spans="2:29" ht="13" x14ac:dyDescent="0.3">
      <c r="B14" s="13">
        <f t="shared" si="7"/>
        <v>10</v>
      </c>
      <c r="C14" s="14">
        <f t="shared" si="8"/>
        <v>46143</v>
      </c>
      <c r="D14" s="6">
        <f t="shared" si="9"/>
        <v>370954.68869546091</v>
      </c>
      <c r="E14" s="6">
        <f>Mortagage!E14</f>
        <v>2118.3906208299832</v>
      </c>
      <c r="F14" s="6">
        <f>IF(D14&lt;0.01,0,D14*Inputs!$E$7/12)</f>
        <v>1043.3100619559839</v>
      </c>
      <c r="G14" s="6">
        <f t="shared" si="0"/>
        <v>1075.0805588739993</v>
      </c>
      <c r="H14" s="6">
        <f t="shared" si="1"/>
        <v>7000</v>
      </c>
      <c r="I14" s="6">
        <f t="shared" si="2"/>
        <v>8075.0805588739995</v>
      </c>
      <c r="J14" s="6">
        <f t="shared" si="10"/>
        <v>65992.391863413082</v>
      </c>
      <c r="K14" s="6">
        <f t="shared" si="11"/>
        <v>11191.514344886757</v>
      </c>
      <c r="L14" s="6">
        <f t="shared" si="3"/>
        <v>362879.6081365869</v>
      </c>
      <c r="M14" s="6">
        <f>IF(N14&gt;Inputs!$E$12,Inputs!$E$10*Inputs!$E$5/12,0)</f>
        <v>0</v>
      </c>
      <c r="N14" s="15">
        <f>D14/Inputs!$E$5</f>
        <v>0.52993526956494419</v>
      </c>
      <c r="Q14" s="6">
        <f t="shared" si="12"/>
        <v>8922.072057655696</v>
      </c>
      <c r="R14" s="6">
        <f>IF(Q14&lt;0.01,0,Inputs!$E$24)</f>
        <v>14500</v>
      </c>
      <c r="S14" s="6">
        <f>IF(Q14&lt;0.01,0,Inputs!$E$23)</f>
        <v>10000</v>
      </c>
      <c r="T14" s="6">
        <f t="shared" si="4"/>
        <v>4500</v>
      </c>
      <c r="U14" s="6">
        <f>IF(D14=0,0,Inputs!$E$18*Inputs!$E$21-Q14+T14)</f>
        <v>7577.927942344304</v>
      </c>
      <c r="V14" s="6">
        <f>IF(D14=0,0,IF(U14&gt;Inputs!$E$22,Inputs!$E$22,0))</f>
        <v>7000</v>
      </c>
      <c r="W14" s="6">
        <f t="shared" si="13"/>
        <v>2500</v>
      </c>
      <c r="X14" s="6">
        <f>Q14*(Inputs!$E$19/(12*30))*Inputs!$E$20</f>
        <v>66.915540432417714</v>
      </c>
      <c r="Y14" s="6">
        <f t="shared" si="5"/>
        <v>11488.987598088113</v>
      </c>
      <c r="Z14" s="15">
        <f>Y14/Inputs!$E$18</f>
        <v>9.5741563317400941E-2</v>
      </c>
      <c r="AA14" s="6">
        <f t="shared" si="14"/>
        <v>488.98759808811428</v>
      </c>
      <c r="AC14" s="6">
        <f t="shared" si="6"/>
        <v>11680.501942974872</v>
      </c>
    </row>
    <row r="15" spans="2:29" ht="13" x14ac:dyDescent="0.3">
      <c r="B15" s="13">
        <f t="shared" si="7"/>
        <v>11</v>
      </c>
      <c r="C15" s="14">
        <f t="shared" si="8"/>
        <v>46174</v>
      </c>
      <c r="D15" s="6">
        <f t="shared" si="9"/>
        <v>362879.6081365869</v>
      </c>
      <c r="E15" s="6">
        <f>Mortagage!E15</f>
        <v>2118.3906208299832</v>
      </c>
      <c r="F15" s="6">
        <f>IF(D15&lt;0.01,0,D15*Inputs!$E$7/12)</f>
        <v>1020.5988978841507</v>
      </c>
      <c r="G15" s="6">
        <f t="shared" si="0"/>
        <v>1097.7917229458326</v>
      </c>
      <c r="H15" s="6">
        <f t="shared" si="1"/>
        <v>0</v>
      </c>
      <c r="I15" s="6">
        <f t="shared" si="2"/>
        <v>1097.7917229458326</v>
      </c>
      <c r="J15" s="6">
        <f t="shared" si="10"/>
        <v>67090.183586358908</v>
      </c>
      <c r="K15" s="6">
        <f t="shared" si="11"/>
        <v>12212.113242770907</v>
      </c>
      <c r="L15" s="6">
        <f t="shared" si="3"/>
        <v>361781.81641364109</v>
      </c>
      <c r="M15" s="6">
        <f>IF(N15&gt;Inputs!$E$12,Inputs!$E$10*Inputs!$E$5/12,0)</f>
        <v>0</v>
      </c>
      <c r="N15" s="15">
        <f>D15/Inputs!$E$5</f>
        <v>0.51839944019512418</v>
      </c>
      <c r="Q15" s="6">
        <f t="shared" si="12"/>
        <v>11488.987598088113</v>
      </c>
      <c r="R15" s="6">
        <f>IF(Q15&lt;0.01,0,Inputs!$E$24)</f>
        <v>14500</v>
      </c>
      <c r="S15" s="6">
        <f>IF(Q15&lt;0.01,0,Inputs!$E$23)</f>
        <v>10000</v>
      </c>
      <c r="T15" s="6">
        <f t="shared" si="4"/>
        <v>4500</v>
      </c>
      <c r="U15" s="6">
        <f>IF(D15=0,0,Inputs!$E$18*Inputs!$E$21-Q15+T15)</f>
        <v>5011.0124019118866</v>
      </c>
      <c r="V15" s="6">
        <f>IF(D15=0,0,IF(U15&gt;Inputs!$E$22,Inputs!$E$22,0))</f>
        <v>0</v>
      </c>
      <c r="W15" s="6">
        <f t="shared" si="13"/>
        <v>-4500</v>
      </c>
      <c r="X15" s="6">
        <f>Q15*(Inputs!$E$19/(12*30))*Inputs!$E$20</f>
        <v>86.167406985660861</v>
      </c>
      <c r="Y15" s="6">
        <f t="shared" si="5"/>
        <v>7075.1550050737742</v>
      </c>
      <c r="Z15" s="15">
        <f>Y15/Inputs!$E$18</f>
        <v>5.8959625042281451E-2</v>
      </c>
      <c r="AA15" s="6">
        <f t="shared" si="14"/>
        <v>575.1550050737751</v>
      </c>
      <c r="AC15" s="6">
        <f t="shared" si="6"/>
        <v>12787.268247844682</v>
      </c>
    </row>
    <row r="16" spans="2:29" ht="13" x14ac:dyDescent="0.3">
      <c r="B16" s="13">
        <f t="shared" si="7"/>
        <v>12</v>
      </c>
      <c r="C16" s="14">
        <f t="shared" si="8"/>
        <v>46204</v>
      </c>
      <c r="D16" s="6">
        <f t="shared" si="9"/>
        <v>361781.81641364109</v>
      </c>
      <c r="E16" s="6">
        <f>Mortagage!E16</f>
        <v>2118.3906208299832</v>
      </c>
      <c r="F16" s="6">
        <f>IF(D16&lt;0.01,0,D16*Inputs!$E$7/12)</f>
        <v>1017.5113586633656</v>
      </c>
      <c r="G16" s="6">
        <f t="shared" si="0"/>
        <v>1100.8792621666175</v>
      </c>
      <c r="H16" s="6">
        <f t="shared" si="1"/>
        <v>7000</v>
      </c>
      <c r="I16" s="6">
        <f t="shared" si="2"/>
        <v>8100.879262166618</v>
      </c>
      <c r="J16" s="6">
        <f t="shared" si="10"/>
        <v>75191.062848525529</v>
      </c>
      <c r="K16" s="6">
        <f t="shared" si="11"/>
        <v>13229.624601434272</v>
      </c>
      <c r="L16" s="6">
        <f t="shared" si="3"/>
        <v>353680.93715147447</v>
      </c>
      <c r="M16" s="6">
        <f>IF(N16&gt;Inputs!$E$12,Inputs!$E$10*Inputs!$E$5/12,0)</f>
        <v>0</v>
      </c>
      <c r="N16" s="15">
        <f>D16/Inputs!$E$5</f>
        <v>0.51683116630520154</v>
      </c>
      <c r="Q16" s="6">
        <f t="shared" si="12"/>
        <v>7075.1550050737742</v>
      </c>
      <c r="R16" s="6">
        <f>IF(Q16&lt;0.01,0,Inputs!$E$24)</f>
        <v>14500</v>
      </c>
      <c r="S16" s="6">
        <f>IF(Q16&lt;0.01,0,Inputs!$E$23)</f>
        <v>10000</v>
      </c>
      <c r="T16" s="6">
        <f t="shared" si="4"/>
        <v>4500</v>
      </c>
      <c r="U16" s="6">
        <f>IF(D16=0,0,Inputs!$E$18*Inputs!$E$21-Q16+T16)</f>
        <v>9424.8449949262249</v>
      </c>
      <c r="V16" s="6">
        <f>IF(D16=0,0,IF(U16&gt;Inputs!$E$22,Inputs!$E$22,0))</f>
        <v>7000</v>
      </c>
      <c r="W16" s="6">
        <f t="shared" si="13"/>
        <v>2500</v>
      </c>
      <c r="X16" s="6">
        <f>Q16*(Inputs!$E$19/(12*30))*Inputs!$E$20</f>
        <v>53.063662538053308</v>
      </c>
      <c r="Y16" s="6">
        <f t="shared" si="5"/>
        <v>9628.218667611829</v>
      </c>
      <c r="Z16" s="15">
        <f>Y16/Inputs!$E$18</f>
        <v>8.0235155563431915E-2</v>
      </c>
      <c r="AA16" s="6">
        <f t="shared" si="14"/>
        <v>628.21866761182844</v>
      </c>
      <c r="AC16" s="6">
        <f t="shared" si="6"/>
        <v>13857.843269046101</v>
      </c>
    </row>
    <row r="17" spans="2:29" ht="13" x14ac:dyDescent="0.3">
      <c r="B17" s="13">
        <f t="shared" si="7"/>
        <v>13</v>
      </c>
      <c r="C17" s="14">
        <f t="shared" si="8"/>
        <v>46235</v>
      </c>
      <c r="D17" s="6">
        <f t="shared" si="9"/>
        <v>353680.93715147447</v>
      </c>
      <c r="E17" s="6">
        <f>Mortagage!E17</f>
        <v>2118.3906208299832</v>
      </c>
      <c r="F17" s="6">
        <f>IF(D17&lt;0.01,0,D17*Inputs!$E$7/12)</f>
        <v>994.72763573852205</v>
      </c>
      <c r="G17" s="6">
        <f t="shared" si="0"/>
        <v>1123.662985091461</v>
      </c>
      <c r="H17" s="6">
        <f t="shared" si="1"/>
        <v>0</v>
      </c>
      <c r="I17" s="6">
        <f t="shared" si="2"/>
        <v>1123.662985091461</v>
      </c>
      <c r="J17" s="6">
        <f t="shared" si="10"/>
        <v>76314.725833616991</v>
      </c>
      <c r="K17" s="6">
        <f t="shared" si="11"/>
        <v>14224.352237172794</v>
      </c>
      <c r="L17" s="6">
        <f t="shared" si="3"/>
        <v>352557.27416638302</v>
      </c>
      <c r="M17" s="6">
        <f>IF(N17&gt;Inputs!$E$12,Inputs!$E$10*Inputs!$E$5/12,0)</f>
        <v>0</v>
      </c>
      <c r="N17" s="15">
        <f>D17/Inputs!$E$5</f>
        <v>0.50525848164496356</v>
      </c>
      <c r="Q17" s="6">
        <f t="shared" si="12"/>
        <v>9628.218667611829</v>
      </c>
      <c r="R17" s="6">
        <f>IF(Q17&lt;0.01,0,Inputs!$E$24)</f>
        <v>14500</v>
      </c>
      <c r="S17" s="6">
        <f>IF(Q17&lt;0.01,0,Inputs!$E$23)</f>
        <v>10000</v>
      </c>
      <c r="T17" s="6">
        <f t="shared" si="4"/>
        <v>4500</v>
      </c>
      <c r="U17" s="6">
        <f>IF(D17=0,0,Inputs!$E$18*Inputs!$E$21-Q17+T17)</f>
        <v>6871.781332388171</v>
      </c>
      <c r="V17" s="6">
        <f>IF(D17=0,0,IF(U17&gt;Inputs!$E$22,Inputs!$E$22,0))</f>
        <v>0</v>
      </c>
      <c r="W17" s="6">
        <f t="shared" si="13"/>
        <v>-4500</v>
      </c>
      <c r="X17" s="6">
        <f>Q17*(Inputs!$E$19/(12*30))*Inputs!$E$20</f>
        <v>72.211640007088718</v>
      </c>
      <c r="Y17" s="6">
        <f t="shared" si="5"/>
        <v>5200.4303076189181</v>
      </c>
      <c r="Z17" s="15">
        <f>Y17/Inputs!$E$18</f>
        <v>4.3336919230157651E-2</v>
      </c>
      <c r="AA17" s="6">
        <f t="shared" si="14"/>
        <v>700.43030761891714</v>
      </c>
      <c r="AC17" s="6">
        <f t="shared" si="6"/>
        <v>14924.782544791711</v>
      </c>
    </row>
    <row r="18" spans="2:29" ht="13" x14ac:dyDescent="0.3">
      <c r="B18" s="13">
        <f t="shared" si="7"/>
        <v>14</v>
      </c>
      <c r="C18" s="14">
        <f t="shared" si="8"/>
        <v>46266</v>
      </c>
      <c r="D18" s="6">
        <f t="shared" si="9"/>
        <v>352557.27416638302</v>
      </c>
      <c r="E18" s="6">
        <f>Mortagage!E18</f>
        <v>2118.3906208299832</v>
      </c>
      <c r="F18" s="6">
        <f>IF(D18&lt;0.01,0,D18*Inputs!$E$7/12)</f>
        <v>991.56733359295231</v>
      </c>
      <c r="G18" s="6">
        <f t="shared" si="0"/>
        <v>1126.8232872370309</v>
      </c>
      <c r="H18" s="6">
        <f t="shared" si="1"/>
        <v>7000</v>
      </c>
      <c r="I18" s="6">
        <f t="shared" si="2"/>
        <v>8126.8232872370309</v>
      </c>
      <c r="J18" s="6">
        <f t="shared" si="10"/>
        <v>84441.549120854019</v>
      </c>
      <c r="K18" s="6">
        <f t="shared" si="11"/>
        <v>15215.919570765745</v>
      </c>
      <c r="L18" s="6">
        <f t="shared" si="3"/>
        <v>344430.450879146</v>
      </c>
      <c r="M18" s="6">
        <f>IF(N18&gt;Inputs!$E$12,Inputs!$E$10*Inputs!$E$5/12,0)</f>
        <v>0</v>
      </c>
      <c r="N18" s="15">
        <f>D18/Inputs!$E$5</f>
        <v>0.50365324880911866</v>
      </c>
      <c r="Q18" s="6">
        <f t="shared" si="12"/>
        <v>5200.4303076189181</v>
      </c>
      <c r="R18" s="6">
        <f>IF(Q18&lt;0.01,0,Inputs!$E$24)</f>
        <v>14500</v>
      </c>
      <c r="S18" s="6">
        <f>IF(Q18&lt;0.01,0,Inputs!$E$23)</f>
        <v>10000</v>
      </c>
      <c r="T18" s="6">
        <f t="shared" si="4"/>
        <v>4500</v>
      </c>
      <c r="U18" s="6">
        <f>IF(D18=0,0,Inputs!$E$18*Inputs!$E$21-Q18+T18)</f>
        <v>11299.569692381083</v>
      </c>
      <c r="V18" s="6">
        <f>IF(D18=0,0,IF(U18&gt;Inputs!$E$22,Inputs!$E$22,0))</f>
        <v>7000</v>
      </c>
      <c r="W18" s="6">
        <f t="shared" si="13"/>
        <v>2500</v>
      </c>
      <c r="X18" s="6">
        <f>Q18*(Inputs!$E$19/(12*30))*Inputs!$E$20</f>
        <v>39.003227307141884</v>
      </c>
      <c r="Y18" s="6">
        <f t="shared" si="5"/>
        <v>7739.43353492606</v>
      </c>
      <c r="Z18" s="15">
        <f>Y18/Inputs!$E$18</f>
        <v>6.4495279457717172E-2</v>
      </c>
      <c r="AA18" s="6">
        <f t="shared" si="14"/>
        <v>739.433534926059</v>
      </c>
      <c r="AC18" s="6">
        <f t="shared" si="6"/>
        <v>15955.353105691804</v>
      </c>
    </row>
    <row r="19" spans="2:29" ht="13" x14ac:dyDescent="0.3">
      <c r="B19" s="13">
        <f t="shared" si="7"/>
        <v>15</v>
      </c>
      <c r="C19" s="14">
        <f t="shared" si="8"/>
        <v>46296</v>
      </c>
      <c r="D19" s="6">
        <f t="shared" si="9"/>
        <v>344430.450879146</v>
      </c>
      <c r="E19" s="6">
        <f>Mortagage!E19</f>
        <v>2118.3906208299832</v>
      </c>
      <c r="F19" s="6">
        <f>IF(D19&lt;0.01,0,D19*Inputs!$E$7/12)</f>
        <v>968.71064309759822</v>
      </c>
      <c r="G19" s="6">
        <f t="shared" si="0"/>
        <v>1149.6799777323849</v>
      </c>
      <c r="H19" s="6">
        <f t="shared" si="1"/>
        <v>7000</v>
      </c>
      <c r="I19" s="6">
        <f t="shared" si="2"/>
        <v>8149.6799777323849</v>
      </c>
      <c r="J19" s="6">
        <f t="shared" si="10"/>
        <v>92591.229098586409</v>
      </c>
      <c r="K19" s="6">
        <f t="shared" si="11"/>
        <v>16184.630213863344</v>
      </c>
      <c r="L19" s="6">
        <f t="shared" si="3"/>
        <v>336280.77090141363</v>
      </c>
      <c r="M19" s="6">
        <f>IF(N19&gt;Inputs!$E$12,Inputs!$E$10*Inputs!$E$5/12,0)</f>
        <v>0</v>
      </c>
      <c r="N19" s="15">
        <f>D19/Inputs!$E$5</f>
        <v>0.49204350125592283</v>
      </c>
      <c r="Q19" s="6">
        <f t="shared" si="12"/>
        <v>7739.43353492606</v>
      </c>
      <c r="R19" s="6">
        <f>IF(Q19&lt;0.01,0,Inputs!$E$24)</f>
        <v>14500</v>
      </c>
      <c r="S19" s="6">
        <f>IF(Q19&lt;0.01,0,Inputs!$E$23)</f>
        <v>10000</v>
      </c>
      <c r="T19" s="6">
        <f t="shared" si="4"/>
        <v>4500</v>
      </c>
      <c r="U19" s="6">
        <f>IF(D19=0,0,Inputs!$E$18*Inputs!$E$21-Q19+T19)</f>
        <v>8760.56646507394</v>
      </c>
      <c r="V19" s="6">
        <f>IF(D19=0,0,IF(U19&gt;Inputs!$E$22,Inputs!$E$22,0))</f>
        <v>7000</v>
      </c>
      <c r="W19" s="6">
        <f t="shared" si="13"/>
        <v>2500</v>
      </c>
      <c r="X19" s="6">
        <f>Q19*(Inputs!$E$19/(12*30))*Inputs!$E$20</f>
        <v>58.045751511945447</v>
      </c>
      <c r="Y19" s="6">
        <f t="shared" si="5"/>
        <v>10297.479286438005</v>
      </c>
      <c r="Z19" s="15">
        <f>Y19/Inputs!$E$18</f>
        <v>8.581232738698337E-2</v>
      </c>
      <c r="AA19" s="6">
        <f t="shared" si="14"/>
        <v>797.47928643800446</v>
      </c>
      <c r="AC19" s="6">
        <f t="shared" si="6"/>
        <v>16982.109500301347</v>
      </c>
    </row>
    <row r="20" spans="2:29" ht="13" x14ac:dyDescent="0.3">
      <c r="B20" s="13">
        <f t="shared" si="7"/>
        <v>16</v>
      </c>
      <c r="C20" s="14">
        <f t="shared" si="8"/>
        <v>46327</v>
      </c>
      <c r="D20" s="6">
        <f t="shared" si="9"/>
        <v>336280.77090141363</v>
      </c>
      <c r="E20" s="6">
        <f>Mortagage!E20</f>
        <v>2118.3906208299832</v>
      </c>
      <c r="F20" s="6">
        <f>IF(D20&lt;0.01,0,D20*Inputs!$E$7/12)</f>
        <v>945.78966816022592</v>
      </c>
      <c r="G20" s="6">
        <f t="shared" si="0"/>
        <v>1172.6009526697571</v>
      </c>
      <c r="H20" s="6">
        <f t="shared" si="1"/>
        <v>0</v>
      </c>
      <c r="I20" s="6">
        <f t="shared" si="2"/>
        <v>1172.6009526697571</v>
      </c>
      <c r="J20" s="6">
        <f t="shared" si="10"/>
        <v>93763.830051256169</v>
      </c>
      <c r="K20" s="6">
        <f t="shared" si="11"/>
        <v>17130.419882023569</v>
      </c>
      <c r="L20" s="6">
        <f t="shared" si="3"/>
        <v>335108.16994874389</v>
      </c>
      <c r="M20" s="6">
        <f>IF(N20&gt;Inputs!$E$12,Inputs!$E$10*Inputs!$E$5/12,0)</f>
        <v>0</v>
      </c>
      <c r="N20" s="15">
        <f>D20/Inputs!$E$5</f>
        <v>0.48040110128773378</v>
      </c>
      <c r="Q20" s="6">
        <f t="shared" si="12"/>
        <v>10297.479286438005</v>
      </c>
      <c r="R20" s="6">
        <f>IF(Q20&lt;0.01,0,Inputs!$E$24)</f>
        <v>14500</v>
      </c>
      <c r="S20" s="6">
        <f>IF(Q20&lt;0.01,0,Inputs!$E$23)</f>
        <v>10000</v>
      </c>
      <c r="T20" s="6">
        <f t="shared" si="4"/>
        <v>4500</v>
      </c>
      <c r="U20" s="6">
        <f>IF(D20=0,0,Inputs!$E$18*Inputs!$E$21-Q20+T20)</f>
        <v>6202.5207135619949</v>
      </c>
      <c r="V20" s="6">
        <f>IF(D20=0,0,IF(U20&gt;Inputs!$E$22,Inputs!$E$22,0))</f>
        <v>0</v>
      </c>
      <c r="W20" s="6">
        <f t="shared" si="13"/>
        <v>-4500</v>
      </c>
      <c r="X20" s="6">
        <f>Q20*(Inputs!$E$19/(12*30))*Inputs!$E$20</f>
        <v>77.231094648285037</v>
      </c>
      <c r="Y20" s="6">
        <f t="shared" si="5"/>
        <v>5874.71038108629</v>
      </c>
      <c r="Z20" s="15">
        <f>Y20/Inputs!$E$18</f>
        <v>4.8955919842385752E-2</v>
      </c>
      <c r="AA20" s="6">
        <f t="shared" si="14"/>
        <v>874.71038108628954</v>
      </c>
      <c r="AC20" s="6">
        <f t="shared" si="6"/>
        <v>18005.130263109859</v>
      </c>
    </row>
    <row r="21" spans="2:29" ht="13" x14ac:dyDescent="0.3">
      <c r="B21" s="13">
        <f>B20+1</f>
        <v>17</v>
      </c>
      <c r="C21" s="14">
        <f t="shared" si="8"/>
        <v>46357</v>
      </c>
      <c r="D21" s="6">
        <f t="shared" si="9"/>
        <v>335108.16994874389</v>
      </c>
      <c r="E21" s="6">
        <f>Mortagage!E21</f>
        <v>2118.3906208299832</v>
      </c>
      <c r="F21" s="6">
        <f>IF(D21&lt;0.01,0,D21*Inputs!$E$7/12)</f>
        <v>942.49172798084226</v>
      </c>
      <c r="G21" s="6">
        <f t="shared" si="0"/>
        <v>1175.8988928491408</v>
      </c>
      <c r="H21" s="6">
        <f t="shared" si="1"/>
        <v>7000</v>
      </c>
      <c r="I21" s="6">
        <f t="shared" si="2"/>
        <v>8175.8988928491408</v>
      </c>
      <c r="J21" s="6">
        <f t="shared" si="10"/>
        <v>101939.72894410531</v>
      </c>
      <c r="K21" s="6">
        <f t="shared" si="11"/>
        <v>18072.911610004412</v>
      </c>
      <c r="L21" s="6">
        <f t="shared" si="3"/>
        <v>326932.27105589473</v>
      </c>
      <c r="M21" s="6">
        <f>IF(N21&gt;Inputs!$E$12,Inputs!$E$10*Inputs!$E$5/12,0)</f>
        <v>0</v>
      </c>
      <c r="N21" s="15">
        <f>D21/Inputs!$E$5</f>
        <v>0.47872595706963411</v>
      </c>
      <c r="Q21" s="6">
        <f t="shared" si="12"/>
        <v>5874.71038108629</v>
      </c>
      <c r="R21" s="6">
        <f>IF(Q21&lt;0.01,0,Inputs!$E$24)</f>
        <v>14500</v>
      </c>
      <c r="S21" s="6">
        <f>IF(Q21&lt;0.01,0,Inputs!$E$23)</f>
        <v>10000</v>
      </c>
      <c r="T21" s="6">
        <f t="shared" si="4"/>
        <v>4500</v>
      </c>
      <c r="U21" s="6">
        <f>IF(D21=0,0,Inputs!$E$18*Inputs!$E$21-Q21+T21)</f>
        <v>10625.28961891371</v>
      </c>
      <c r="V21" s="6">
        <f>IF(D21=0,0,IF(U21&gt;Inputs!$E$22,Inputs!$E$22,0))</f>
        <v>7000</v>
      </c>
      <c r="W21" s="6">
        <f t="shared" si="13"/>
        <v>2500</v>
      </c>
      <c r="X21" s="6">
        <f>Q21*(Inputs!$E$19/(12*30))*Inputs!$E$20</f>
        <v>44.060327858147176</v>
      </c>
      <c r="Y21" s="6">
        <f t="shared" si="5"/>
        <v>8418.7707089444375</v>
      </c>
      <c r="Z21" s="15">
        <f>Y21/Inputs!$E$18</f>
        <v>7.0156422574536983E-2</v>
      </c>
      <c r="AA21" s="6">
        <f t="shared" si="14"/>
        <v>918.77070894443671</v>
      </c>
      <c r="AC21" s="6">
        <f t="shared" si="6"/>
        <v>18991.68231894885</v>
      </c>
    </row>
    <row r="22" spans="2:29" ht="13" x14ac:dyDescent="0.3">
      <c r="B22" s="13">
        <f t="shared" si="7"/>
        <v>18</v>
      </c>
      <c r="C22" s="14">
        <f t="shared" si="8"/>
        <v>46388</v>
      </c>
      <c r="D22" s="6">
        <f t="shared" si="9"/>
        <v>326932.27105589473</v>
      </c>
      <c r="E22" s="6">
        <f>Mortagage!E22</f>
        <v>2118.3906208299832</v>
      </c>
      <c r="F22" s="6">
        <f>IF(D22&lt;0.01,0,D22*Inputs!$E$7/12)</f>
        <v>919.49701234470388</v>
      </c>
      <c r="G22" s="6">
        <f t="shared" si="0"/>
        <v>1198.8936084852794</v>
      </c>
      <c r="H22" s="6">
        <f t="shared" si="1"/>
        <v>7000</v>
      </c>
      <c r="I22" s="6">
        <f t="shared" si="2"/>
        <v>8198.8936084852794</v>
      </c>
      <c r="J22" s="6">
        <f t="shared" si="10"/>
        <v>110138.62255259059</v>
      </c>
      <c r="K22" s="6">
        <f t="shared" si="11"/>
        <v>18992.408622349118</v>
      </c>
      <c r="L22" s="6">
        <f t="shared" si="3"/>
        <v>318733.37744740944</v>
      </c>
      <c r="M22" s="6">
        <f>IF(N22&gt;Inputs!$E$12,Inputs!$E$10*Inputs!$E$5/12,0)</f>
        <v>0</v>
      </c>
      <c r="N22" s="15">
        <f>D22/Inputs!$E$5</f>
        <v>0.46704610150842102</v>
      </c>
      <c r="Q22" s="6">
        <f t="shared" si="12"/>
        <v>8418.7707089444375</v>
      </c>
      <c r="R22" s="6">
        <f>IF(Q22&lt;0.01,0,Inputs!$E$24)</f>
        <v>14500</v>
      </c>
      <c r="S22" s="6">
        <f>IF(Q22&lt;0.01,0,Inputs!$E$23)</f>
        <v>10000</v>
      </c>
      <c r="T22" s="6">
        <f t="shared" si="4"/>
        <v>4500</v>
      </c>
      <c r="U22" s="6">
        <f>IF(D22=0,0,Inputs!$E$18*Inputs!$E$21-Q22+T22)</f>
        <v>8081.2292910555625</v>
      </c>
      <c r="V22" s="6">
        <f>IF(D22=0,0,IF(U22&gt;Inputs!$E$22,Inputs!$E$22,0))</f>
        <v>7000</v>
      </c>
      <c r="W22" s="6">
        <f t="shared" si="13"/>
        <v>2500</v>
      </c>
      <c r="X22" s="6">
        <f>Q22*(Inputs!$E$19/(12*30))*Inputs!$E$20</f>
        <v>63.140780317083284</v>
      </c>
      <c r="Y22" s="6">
        <f t="shared" si="5"/>
        <v>10981.911489261522</v>
      </c>
      <c r="Z22" s="15">
        <f>Y22/Inputs!$E$18</f>
        <v>9.1515929077179342E-2</v>
      </c>
      <c r="AA22" s="6">
        <f t="shared" si="14"/>
        <v>981.91148926152005</v>
      </c>
      <c r="AC22" s="6">
        <f t="shared" si="6"/>
        <v>19974.320111610639</v>
      </c>
    </row>
    <row r="23" spans="2:29" ht="13" x14ac:dyDescent="0.3">
      <c r="B23" s="13">
        <f t="shared" si="7"/>
        <v>19</v>
      </c>
      <c r="C23" s="14">
        <f t="shared" si="8"/>
        <v>46419</v>
      </c>
      <c r="D23" s="6">
        <f t="shared" si="9"/>
        <v>318733.37744740944</v>
      </c>
      <c r="E23" s="6">
        <f>Mortagage!E23</f>
        <v>2118.3906208299832</v>
      </c>
      <c r="F23" s="6">
        <f>IF(D23&lt;0.01,0,D23*Inputs!$E$7/12)</f>
        <v>896.43762407083921</v>
      </c>
      <c r="G23" s="6">
        <f t="shared" si="0"/>
        <v>1221.9529967591438</v>
      </c>
      <c r="H23" s="6">
        <f t="shared" si="1"/>
        <v>0</v>
      </c>
      <c r="I23" s="6">
        <f t="shared" si="2"/>
        <v>1221.9529967591438</v>
      </c>
      <c r="J23" s="6">
        <f t="shared" si="10"/>
        <v>111360.57554934973</v>
      </c>
      <c r="K23" s="6">
        <f t="shared" si="11"/>
        <v>19888.846246419958</v>
      </c>
      <c r="L23" s="6">
        <f t="shared" si="3"/>
        <v>317511.42445065029</v>
      </c>
      <c r="M23" s="6">
        <f>IF(N23&gt;Inputs!$E$12,Inputs!$E$10*Inputs!$E$5/12,0)</f>
        <v>0</v>
      </c>
      <c r="N23" s="15">
        <f>D23/Inputs!$E$5</f>
        <v>0.45533339635344205</v>
      </c>
      <c r="Q23" s="6">
        <f t="shared" si="12"/>
        <v>10981.911489261522</v>
      </c>
      <c r="R23" s="6">
        <f>IF(Q23&lt;0.01,0,Inputs!$E$24)</f>
        <v>14500</v>
      </c>
      <c r="S23" s="6">
        <f>IF(Q23&lt;0.01,0,Inputs!$E$23)</f>
        <v>10000</v>
      </c>
      <c r="T23" s="6">
        <f t="shared" si="4"/>
        <v>4500</v>
      </c>
      <c r="U23" s="6">
        <f>IF(D23=0,0,Inputs!$E$18*Inputs!$E$21-Q23+T23)</f>
        <v>5518.0885107384784</v>
      </c>
      <c r="V23" s="6">
        <f>IF(D23=0,0,IF(U23&gt;Inputs!$E$22,Inputs!$E$22,0))</f>
        <v>0</v>
      </c>
      <c r="W23" s="6">
        <f t="shared" si="13"/>
        <v>-4500</v>
      </c>
      <c r="X23" s="6">
        <f>Q23*(Inputs!$E$19/(12*30))*Inputs!$E$20</f>
        <v>82.36433616946141</v>
      </c>
      <c r="Y23" s="6">
        <f t="shared" si="5"/>
        <v>6564.2758254309829</v>
      </c>
      <c r="Z23" s="15">
        <f>Y23/Inputs!$E$18</f>
        <v>5.4702298545258189E-2</v>
      </c>
      <c r="AA23" s="6">
        <f t="shared" si="14"/>
        <v>1064.2758254309815</v>
      </c>
      <c r="AC23" s="6">
        <f t="shared" si="6"/>
        <v>20953.122071850939</v>
      </c>
    </row>
    <row r="24" spans="2:29" ht="13" x14ac:dyDescent="0.3">
      <c r="B24" s="13">
        <f t="shared" si="7"/>
        <v>20</v>
      </c>
      <c r="C24" s="14">
        <f t="shared" si="8"/>
        <v>46447</v>
      </c>
      <c r="D24" s="6">
        <f t="shared" si="9"/>
        <v>317511.42445065029</v>
      </c>
      <c r="E24" s="6">
        <f>Mortagage!E24</f>
        <v>2118.3906208299832</v>
      </c>
      <c r="F24" s="6">
        <f>IF(D24&lt;0.01,0,D24*Inputs!$E$7/12)</f>
        <v>893.00088126745402</v>
      </c>
      <c r="G24" s="6">
        <f t="shared" si="0"/>
        <v>1225.389739562529</v>
      </c>
      <c r="H24" s="6">
        <f t="shared" si="1"/>
        <v>7000</v>
      </c>
      <c r="I24" s="6">
        <f t="shared" si="2"/>
        <v>8225.3897395625281</v>
      </c>
      <c r="J24" s="6">
        <f t="shared" si="10"/>
        <v>119585.96528891225</v>
      </c>
      <c r="K24" s="6">
        <f t="shared" si="11"/>
        <v>20781.847127687412</v>
      </c>
      <c r="L24" s="6">
        <f t="shared" si="3"/>
        <v>309286.03471108776</v>
      </c>
      <c r="M24" s="6">
        <f>IF(N24&gt;Inputs!$E$12,Inputs!$E$10*Inputs!$E$5/12,0)</f>
        <v>0</v>
      </c>
      <c r="N24" s="15">
        <f>D24/Inputs!$E$5</f>
        <v>0.45358774921521472</v>
      </c>
      <c r="Q24" s="6">
        <f t="shared" si="12"/>
        <v>6564.2758254309829</v>
      </c>
      <c r="R24" s="6">
        <f>IF(Q24&lt;0.01,0,Inputs!$E$24)</f>
        <v>14500</v>
      </c>
      <c r="S24" s="6">
        <f>IF(Q24&lt;0.01,0,Inputs!$E$23)</f>
        <v>10000</v>
      </c>
      <c r="T24" s="6">
        <f t="shared" si="4"/>
        <v>4500</v>
      </c>
      <c r="U24" s="6">
        <f>IF(D24=0,0,Inputs!$E$18*Inputs!$E$21-Q24+T24)</f>
        <v>9935.7241745690171</v>
      </c>
      <c r="V24" s="6">
        <f>IF(D24=0,0,IF(U24&gt;Inputs!$E$22,Inputs!$E$22,0))</f>
        <v>7000</v>
      </c>
      <c r="W24" s="6">
        <f t="shared" si="13"/>
        <v>2500</v>
      </c>
      <c r="X24" s="6">
        <f>Q24*(Inputs!$E$19/(12*30))*Inputs!$E$20</f>
        <v>49.232068690732376</v>
      </c>
      <c r="Y24" s="6">
        <f t="shared" si="5"/>
        <v>9113.5078941217143</v>
      </c>
      <c r="Z24" s="15">
        <f>Y24/Inputs!$E$18</f>
        <v>7.5945899117680959E-2</v>
      </c>
      <c r="AA24" s="6">
        <f t="shared" si="14"/>
        <v>1113.5078941217139</v>
      </c>
      <c r="AC24" s="6">
        <f t="shared" si="6"/>
        <v>21895.355021809126</v>
      </c>
    </row>
    <row r="25" spans="2:29" ht="13" x14ac:dyDescent="0.3">
      <c r="B25" s="13">
        <f t="shared" si="7"/>
        <v>21</v>
      </c>
      <c r="C25" s="14">
        <f t="shared" si="8"/>
        <v>46478</v>
      </c>
      <c r="D25" s="6">
        <f t="shared" si="9"/>
        <v>309286.03471108776</v>
      </c>
      <c r="E25" s="6">
        <f>Mortagage!E25</f>
        <v>2118.3906208299832</v>
      </c>
      <c r="F25" s="6">
        <f>IF(D25&lt;0.01,0,D25*Inputs!$E$7/12)</f>
        <v>869.86697262493442</v>
      </c>
      <c r="G25" s="6">
        <f t="shared" si="0"/>
        <v>1248.5236482050486</v>
      </c>
      <c r="H25" s="6">
        <f t="shared" si="1"/>
        <v>7000</v>
      </c>
      <c r="I25" s="6">
        <f t="shared" si="2"/>
        <v>8248.5236482050495</v>
      </c>
      <c r="J25" s="6">
        <f t="shared" si="10"/>
        <v>127834.4889371173</v>
      </c>
      <c r="K25" s="6">
        <f t="shared" si="11"/>
        <v>21651.714100312347</v>
      </c>
      <c r="L25" s="6">
        <f t="shared" si="3"/>
        <v>301037.51106288272</v>
      </c>
      <c r="M25" s="6">
        <f>IF(N25&gt;Inputs!$E$12,Inputs!$E$10*Inputs!$E$5/12,0)</f>
        <v>0</v>
      </c>
      <c r="N25" s="15">
        <f>D25/Inputs!$E$5</f>
        <v>0.44183719244441111</v>
      </c>
      <c r="Q25" s="6">
        <f t="shared" si="12"/>
        <v>9113.5078941217143</v>
      </c>
      <c r="R25" s="6">
        <f>IF(Q25&lt;0.01,0,Inputs!$E$24)</f>
        <v>14500</v>
      </c>
      <c r="S25" s="6">
        <f>IF(Q25&lt;0.01,0,Inputs!$E$23)</f>
        <v>10000</v>
      </c>
      <c r="T25" s="6">
        <f t="shared" si="4"/>
        <v>4500</v>
      </c>
      <c r="U25" s="6">
        <f>IF(D25=0,0,Inputs!$E$18*Inputs!$E$21-Q25+T25)</f>
        <v>7386.4921058782857</v>
      </c>
      <c r="V25" s="6">
        <f>IF(D25=0,0,IF(U25&gt;Inputs!$E$22,Inputs!$E$22,0))</f>
        <v>7000</v>
      </c>
      <c r="W25" s="6">
        <f t="shared" si="13"/>
        <v>2500</v>
      </c>
      <c r="X25" s="6">
        <f>Q25*(Inputs!$E$19/(12*30))*Inputs!$E$20</f>
        <v>68.351309205912855</v>
      </c>
      <c r="Y25" s="6">
        <f t="shared" si="5"/>
        <v>11681.859203327627</v>
      </c>
      <c r="Z25" s="15">
        <f>Y25/Inputs!$E$18</f>
        <v>9.7348826694396901E-2</v>
      </c>
      <c r="AA25" s="6">
        <f t="shared" si="14"/>
        <v>1181.8592033276268</v>
      </c>
      <c r="AC25" s="6">
        <f t="shared" si="6"/>
        <v>22833.573303639972</v>
      </c>
    </row>
    <row r="26" spans="2:29" ht="13" x14ac:dyDescent="0.3">
      <c r="B26" s="13">
        <f t="shared" si="7"/>
        <v>22</v>
      </c>
      <c r="C26" s="14">
        <f t="shared" si="8"/>
        <v>46508</v>
      </c>
      <c r="D26" s="6">
        <f t="shared" si="9"/>
        <v>301037.51106288272</v>
      </c>
      <c r="E26" s="6">
        <f>Mortagage!E26</f>
        <v>2118.3906208299832</v>
      </c>
      <c r="F26" s="6">
        <f>IF(D26&lt;0.01,0,D26*Inputs!$E$7/12)</f>
        <v>846.66799986435774</v>
      </c>
      <c r="G26" s="6">
        <f t="shared" si="0"/>
        <v>1271.7226209656255</v>
      </c>
      <c r="H26" s="6">
        <f t="shared" si="1"/>
        <v>0</v>
      </c>
      <c r="I26" s="6">
        <f t="shared" si="2"/>
        <v>1271.7226209656255</v>
      </c>
      <c r="J26" s="6">
        <f t="shared" si="10"/>
        <v>129106.21155808293</v>
      </c>
      <c r="K26" s="6">
        <f t="shared" si="11"/>
        <v>22498.382100176706</v>
      </c>
      <c r="L26" s="6">
        <f t="shared" si="3"/>
        <v>299765.7884419171</v>
      </c>
      <c r="M26" s="6">
        <f>IF(N26&gt;Inputs!$E$12,Inputs!$E$10*Inputs!$E$5/12,0)</f>
        <v>0</v>
      </c>
      <c r="N26" s="15">
        <f>D26/Inputs!$E$5</f>
        <v>0.4300535872326896</v>
      </c>
      <c r="Q26" s="6">
        <f t="shared" si="12"/>
        <v>11681.859203327627</v>
      </c>
      <c r="R26" s="6">
        <f>IF(Q26&lt;0.01,0,Inputs!$E$24)</f>
        <v>14500</v>
      </c>
      <c r="S26" s="6">
        <f>IF(Q26&lt;0.01,0,Inputs!$E$23)</f>
        <v>10000</v>
      </c>
      <c r="T26" s="6">
        <f t="shared" si="4"/>
        <v>4500</v>
      </c>
      <c r="U26" s="6">
        <f>IF(D26=0,0,Inputs!$E$18*Inputs!$E$21-Q26+T26)</f>
        <v>4818.1407966723727</v>
      </c>
      <c r="V26" s="6">
        <f>IF(D26=0,0,IF(U26&gt;Inputs!$E$22,Inputs!$E$22,0))</f>
        <v>0</v>
      </c>
      <c r="W26" s="6">
        <f t="shared" si="13"/>
        <v>-4500</v>
      </c>
      <c r="X26" s="6">
        <f>Q26*(Inputs!$E$19/(12*30))*Inputs!$E$20</f>
        <v>87.613944024957206</v>
      </c>
      <c r="Y26" s="6">
        <f t="shared" si="5"/>
        <v>7269.4731473525844</v>
      </c>
      <c r="Z26" s="15">
        <f>Y26/Inputs!$E$18</f>
        <v>6.0578942894604873E-2</v>
      </c>
      <c r="AA26" s="6">
        <f t="shared" si="14"/>
        <v>1269.473147352584</v>
      </c>
      <c r="AC26" s="6">
        <f t="shared" si="6"/>
        <v>23767.855247529289</v>
      </c>
    </row>
    <row r="27" spans="2:29" ht="13" x14ac:dyDescent="0.3">
      <c r="B27" s="13">
        <f t="shared" si="7"/>
        <v>23</v>
      </c>
      <c r="C27" s="14">
        <f t="shared" si="8"/>
        <v>46539</v>
      </c>
      <c r="D27" s="6">
        <f t="shared" si="9"/>
        <v>299765.7884419171</v>
      </c>
      <c r="E27" s="6">
        <f>Mortagage!E27</f>
        <v>2118.3906208299832</v>
      </c>
      <c r="F27" s="6">
        <f>IF(D27&lt;0.01,0,D27*Inputs!$E$7/12)</f>
        <v>843.09127999289194</v>
      </c>
      <c r="G27" s="6">
        <f t="shared" si="0"/>
        <v>1275.2993408370912</v>
      </c>
      <c r="H27" s="6">
        <f t="shared" si="1"/>
        <v>7000</v>
      </c>
      <c r="I27" s="6">
        <f t="shared" si="2"/>
        <v>8275.2993408370912</v>
      </c>
      <c r="J27" s="6">
        <f t="shared" si="10"/>
        <v>137381.51089892001</v>
      </c>
      <c r="K27" s="6">
        <f t="shared" si="11"/>
        <v>23341.473380169598</v>
      </c>
      <c r="L27" s="6">
        <f t="shared" si="3"/>
        <v>291490.48910107999</v>
      </c>
      <c r="M27" s="6">
        <f>IF(N27&gt;Inputs!$E$12,Inputs!$E$10*Inputs!$E$5/12,0)</f>
        <v>0</v>
      </c>
      <c r="N27" s="15">
        <f>D27/Inputs!$E$5</f>
        <v>0.42823684063131012</v>
      </c>
      <c r="Q27" s="6">
        <f t="shared" si="12"/>
        <v>7269.4731473525844</v>
      </c>
      <c r="R27" s="6">
        <f>IF(Q27&lt;0.01,0,Inputs!$E$24)</f>
        <v>14500</v>
      </c>
      <c r="S27" s="6">
        <f>IF(Q27&lt;0.01,0,Inputs!$E$23)</f>
        <v>10000</v>
      </c>
      <c r="T27" s="6">
        <f t="shared" si="4"/>
        <v>4500</v>
      </c>
      <c r="U27" s="6">
        <f>IF(D27=0,0,Inputs!$E$18*Inputs!$E$21-Q27+T27)</f>
        <v>9230.5268526474156</v>
      </c>
      <c r="V27" s="6">
        <f>IF(D27=0,0,IF(U27&gt;Inputs!$E$22,Inputs!$E$22,0))</f>
        <v>7000</v>
      </c>
      <c r="W27" s="6">
        <f t="shared" si="13"/>
        <v>2500</v>
      </c>
      <c r="X27" s="6">
        <f>Q27*(Inputs!$E$19/(12*30))*Inputs!$E$20</f>
        <v>54.521048605144387</v>
      </c>
      <c r="Y27" s="6">
        <f t="shared" si="5"/>
        <v>9823.9941959577282</v>
      </c>
      <c r="Z27" s="15">
        <f>Y27/Inputs!$E$18</f>
        <v>8.1866618299647739E-2</v>
      </c>
      <c r="AA27" s="6">
        <f t="shared" si="14"/>
        <v>1323.9941959577284</v>
      </c>
      <c r="AC27" s="6">
        <f t="shared" si="6"/>
        <v>24665.467576127328</v>
      </c>
    </row>
    <row r="28" spans="2:29" ht="13" x14ac:dyDescent="0.3">
      <c r="B28" s="13">
        <f t="shared" si="7"/>
        <v>24</v>
      </c>
      <c r="C28" s="14">
        <f t="shared" si="8"/>
        <v>46569</v>
      </c>
      <c r="D28" s="6">
        <f t="shared" si="9"/>
        <v>291490.48910107999</v>
      </c>
      <c r="E28" s="6">
        <f>Mortagage!E28</f>
        <v>2118.3906208299832</v>
      </c>
      <c r="F28" s="6">
        <f>IF(D28&lt;0.01,0,D28*Inputs!$E$7/12)</f>
        <v>819.81700059678758</v>
      </c>
      <c r="G28" s="6">
        <f t="shared" si="0"/>
        <v>1298.5736202331955</v>
      </c>
      <c r="H28" s="6">
        <f t="shared" si="1"/>
        <v>0</v>
      </c>
      <c r="I28" s="6">
        <f t="shared" si="2"/>
        <v>1298.5736202331955</v>
      </c>
      <c r="J28" s="6">
        <f t="shared" si="10"/>
        <v>138680.0845191532</v>
      </c>
      <c r="K28" s="6">
        <f t="shared" si="11"/>
        <v>24161.290380766386</v>
      </c>
      <c r="L28" s="6">
        <f t="shared" si="3"/>
        <v>290191.91548084677</v>
      </c>
      <c r="M28" s="6">
        <f>IF(N28&gt;Inputs!$E$12,Inputs!$E$10*Inputs!$E$5/12,0)</f>
        <v>0</v>
      </c>
      <c r="N28" s="15">
        <f>D28/Inputs!$E$5</f>
        <v>0.41641498443011427</v>
      </c>
      <c r="Q28" s="6">
        <f t="shared" si="12"/>
        <v>9823.9941959577282</v>
      </c>
      <c r="R28" s="6">
        <f>IF(Q28&lt;0.01,0,Inputs!$E$24)</f>
        <v>14500</v>
      </c>
      <c r="S28" s="6">
        <f>IF(Q28&lt;0.01,0,Inputs!$E$23)</f>
        <v>10000</v>
      </c>
      <c r="T28" s="6">
        <f t="shared" si="4"/>
        <v>4500</v>
      </c>
      <c r="U28" s="6">
        <f>IF(D28=0,0,Inputs!$E$18*Inputs!$E$21-Q28+T28)</f>
        <v>6676.0058040422718</v>
      </c>
      <c r="V28" s="6">
        <f>IF(D28=0,0,IF(U28&gt;Inputs!$E$22,Inputs!$E$22,0))</f>
        <v>0</v>
      </c>
      <c r="W28" s="6">
        <f t="shared" si="13"/>
        <v>-4500</v>
      </c>
      <c r="X28" s="6">
        <f>Q28*(Inputs!$E$19/(12*30))*Inputs!$E$20</f>
        <v>73.679956469682963</v>
      </c>
      <c r="Y28" s="6">
        <f t="shared" si="5"/>
        <v>5397.6741524274112</v>
      </c>
      <c r="Z28" s="15">
        <f>Y28/Inputs!$E$18</f>
        <v>4.498061793689509E-2</v>
      </c>
      <c r="AA28" s="6">
        <f t="shared" si="14"/>
        <v>1397.6741524274114</v>
      </c>
      <c r="AC28" s="6">
        <f t="shared" si="6"/>
        <v>25558.964533193797</v>
      </c>
    </row>
    <row r="29" spans="2:29" ht="13" x14ac:dyDescent="0.3">
      <c r="B29" s="13">
        <f t="shared" si="7"/>
        <v>25</v>
      </c>
      <c r="C29" s="14">
        <f t="shared" si="8"/>
        <v>46600</v>
      </c>
      <c r="D29" s="6">
        <f t="shared" si="9"/>
        <v>290191.91548084677</v>
      </c>
      <c r="E29" s="6">
        <f>Mortagage!E29</f>
        <v>2118.3906208299832</v>
      </c>
      <c r="F29" s="6">
        <f>IF(D29&lt;0.01,0,D29*Inputs!$E$7/12)</f>
        <v>816.16476228988165</v>
      </c>
      <c r="G29" s="6">
        <f t="shared" si="0"/>
        <v>1302.2258585401014</v>
      </c>
      <c r="H29" s="6">
        <f t="shared" si="1"/>
        <v>7000</v>
      </c>
      <c r="I29" s="6">
        <f t="shared" si="2"/>
        <v>8302.2258585401014</v>
      </c>
      <c r="J29" s="6">
        <f t="shared" si="10"/>
        <v>146982.3103776933</v>
      </c>
      <c r="K29" s="6">
        <f t="shared" si="11"/>
        <v>24977.455143056268</v>
      </c>
      <c r="L29" s="6">
        <f t="shared" si="3"/>
        <v>281889.68962230667</v>
      </c>
      <c r="M29" s="6">
        <f>IF(N29&gt;Inputs!$E$12,Inputs!$E$10*Inputs!$E$5/12,0)</f>
        <v>0</v>
      </c>
      <c r="N29" s="15">
        <f>D29/Inputs!$E$5</f>
        <v>0.41455987925835253</v>
      </c>
      <c r="Q29" s="6">
        <f t="shared" si="12"/>
        <v>5397.6741524274112</v>
      </c>
      <c r="R29" s="6">
        <f>IF(Q29&lt;0.01,0,Inputs!$E$24)</f>
        <v>14500</v>
      </c>
      <c r="S29" s="6">
        <f>IF(Q29&lt;0.01,0,Inputs!$E$23)</f>
        <v>10000</v>
      </c>
      <c r="T29" s="6">
        <f t="shared" si="4"/>
        <v>4500</v>
      </c>
      <c r="U29" s="6">
        <f>IF(D29=0,0,Inputs!$E$18*Inputs!$E$21-Q29+T29)</f>
        <v>11102.325847572589</v>
      </c>
      <c r="V29" s="6">
        <f>IF(D29=0,0,IF(U29&gt;Inputs!$E$22,Inputs!$E$22,0))</f>
        <v>7000</v>
      </c>
      <c r="W29" s="6">
        <f t="shared" si="13"/>
        <v>2500</v>
      </c>
      <c r="X29" s="6">
        <f>Q29*(Inputs!$E$19/(12*30))*Inputs!$E$20</f>
        <v>40.482556143205585</v>
      </c>
      <c r="Y29" s="6">
        <f t="shared" si="5"/>
        <v>7938.1567085706165</v>
      </c>
      <c r="Z29" s="15">
        <f>Y29/Inputs!$E$18</f>
        <v>6.6151305904755139E-2</v>
      </c>
      <c r="AA29" s="6">
        <f t="shared" si="14"/>
        <v>1438.156708570617</v>
      </c>
      <c r="AC29" s="6">
        <f t="shared" si="6"/>
        <v>26415.611851626883</v>
      </c>
    </row>
    <row r="30" spans="2:29" ht="13" x14ac:dyDescent="0.3">
      <c r="B30" s="13">
        <f t="shared" si="7"/>
        <v>26</v>
      </c>
      <c r="C30" s="14">
        <f t="shared" si="8"/>
        <v>46631</v>
      </c>
      <c r="D30" s="6">
        <f t="shared" si="9"/>
        <v>281889.68962230667</v>
      </c>
      <c r="E30" s="6">
        <f>Mortagage!E30</f>
        <v>2118.3906208299832</v>
      </c>
      <c r="F30" s="6">
        <f>IF(D30&lt;0.01,0,D30*Inputs!$E$7/12)</f>
        <v>792.81475206273763</v>
      </c>
      <c r="G30" s="6">
        <f t="shared" si="0"/>
        <v>1325.5758687672455</v>
      </c>
      <c r="H30" s="6">
        <f t="shared" si="1"/>
        <v>7000</v>
      </c>
      <c r="I30" s="6">
        <f t="shared" si="2"/>
        <v>8325.575868767246</v>
      </c>
      <c r="J30" s="6">
        <f t="shared" si="10"/>
        <v>155307.88624646055</v>
      </c>
      <c r="K30" s="6">
        <f t="shared" si="11"/>
        <v>25770.269895119007</v>
      </c>
      <c r="L30" s="6">
        <f t="shared" si="3"/>
        <v>273564.11375353945</v>
      </c>
      <c r="M30" s="6">
        <f>IF(N30&gt;Inputs!$E$12,Inputs!$E$10*Inputs!$E$5/12,0)</f>
        <v>0</v>
      </c>
      <c r="N30" s="15">
        <f>D30/Inputs!$E$5</f>
        <v>0.40269955660329526</v>
      </c>
      <c r="Q30" s="6">
        <f t="shared" si="12"/>
        <v>7938.1567085706165</v>
      </c>
      <c r="R30" s="6">
        <f>IF(Q30&lt;0.01,0,Inputs!$E$24)</f>
        <v>14500</v>
      </c>
      <c r="S30" s="6">
        <f>IF(Q30&lt;0.01,0,Inputs!$E$23)</f>
        <v>10000</v>
      </c>
      <c r="T30" s="6">
        <f t="shared" si="4"/>
        <v>4500</v>
      </c>
      <c r="U30" s="6">
        <f>IF(D30=0,0,Inputs!$E$18*Inputs!$E$21-Q30+T30)</f>
        <v>8561.8432914293844</v>
      </c>
      <c r="V30" s="6">
        <f>IF(D30=0,0,IF(U30&gt;Inputs!$E$22,Inputs!$E$22,0))</f>
        <v>7000</v>
      </c>
      <c r="W30" s="6">
        <f t="shared" si="13"/>
        <v>2500</v>
      </c>
      <c r="X30" s="6">
        <f>Q30*(Inputs!$E$19/(12*30))*Inputs!$E$20</f>
        <v>59.536175314279625</v>
      </c>
      <c r="Y30" s="6">
        <f t="shared" si="5"/>
        <v>10497.692883884894</v>
      </c>
      <c r="Z30" s="15">
        <f>Y30/Inputs!$E$18</f>
        <v>8.7480774032374115E-2</v>
      </c>
      <c r="AA30" s="6">
        <f t="shared" si="14"/>
        <v>1497.6928838848967</v>
      </c>
      <c r="AC30" s="6">
        <f t="shared" si="6"/>
        <v>27267.962779003905</v>
      </c>
    </row>
    <row r="31" spans="2:29" ht="13" x14ac:dyDescent="0.3">
      <c r="B31" s="13">
        <f t="shared" si="7"/>
        <v>27</v>
      </c>
      <c r="C31" s="14">
        <f t="shared" si="8"/>
        <v>46661</v>
      </c>
      <c r="D31" s="6">
        <f t="shared" si="9"/>
        <v>273564.11375353945</v>
      </c>
      <c r="E31" s="6">
        <f>Mortagage!E31</f>
        <v>2118.3906208299832</v>
      </c>
      <c r="F31" s="6">
        <f>IF(D31&lt;0.01,0,D31*Inputs!$E$7/12)</f>
        <v>769.39906993182979</v>
      </c>
      <c r="G31" s="6">
        <f t="shared" si="0"/>
        <v>1348.9915508981535</v>
      </c>
      <c r="H31" s="6">
        <f t="shared" si="1"/>
        <v>0</v>
      </c>
      <c r="I31" s="6">
        <f t="shared" si="2"/>
        <v>1348.9915508981535</v>
      </c>
      <c r="J31" s="6">
        <f t="shared" si="10"/>
        <v>156656.8777973587</v>
      </c>
      <c r="K31" s="6">
        <f t="shared" si="11"/>
        <v>26539.668965050838</v>
      </c>
      <c r="L31" s="6">
        <f t="shared" si="3"/>
        <v>272215.12220264127</v>
      </c>
      <c r="M31" s="6">
        <f>IF(N31&gt;Inputs!$E$12,Inputs!$E$10*Inputs!$E$5/12,0)</f>
        <v>0</v>
      </c>
      <c r="N31" s="15">
        <f>D31/Inputs!$E$5</f>
        <v>0.39080587679077067</v>
      </c>
      <c r="Q31" s="6">
        <f t="shared" si="12"/>
        <v>10497.692883884894</v>
      </c>
      <c r="R31" s="6">
        <f>IF(Q31&lt;0.01,0,Inputs!$E$24)</f>
        <v>14500</v>
      </c>
      <c r="S31" s="6">
        <f>IF(Q31&lt;0.01,0,Inputs!$E$23)</f>
        <v>10000</v>
      </c>
      <c r="T31" s="6">
        <f t="shared" si="4"/>
        <v>4500</v>
      </c>
      <c r="U31" s="6">
        <f>IF(D31=0,0,Inputs!$E$18*Inputs!$E$21-Q31+T31)</f>
        <v>6002.3071161151056</v>
      </c>
      <c r="V31" s="6">
        <f>IF(D31=0,0,IF(U31&gt;Inputs!$E$22,Inputs!$E$22,0))</f>
        <v>0</v>
      </c>
      <c r="W31" s="6">
        <f t="shared" si="13"/>
        <v>-4500</v>
      </c>
      <c r="X31" s="6">
        <f>Q31*(Inputs!$E$19/(12*30))*Inputs!$E$20</f>
        <v>78.732696629136711</v>
      </c>
      <c r="Y31" s="6">
        <f t="shared" si="5"/>
        <v>6076.425580514031</v>
      </c>
      <c r="Z31" s="15">
        <f>Y31/Inputs!$E$18</f>
        <v>5.0636879837616923E-2</v>
      </c>
      <c r="AA31" s="6">
        <f t="shared" si="14"/>
        <v>1576.4255805140333</v>
      </c>
      <c r="AC31" s="6">
        <f t="shared" si="6"/>
        <v>28116.094545564873</v>
      </c>
    </row>
    <row r="32" spans="2:29" ht="13" x14ac:dyDescent="0.3">
      <c r="B32" s="13">
        <f t="shared" si="7"/>
        <v>28</v>
      </c>
      <c r="C32" s="14">
        <f t="shared" si="8"/>
        <v>46692</v>
      </c>
      <c r="D32" s="6">
        <f t="shared" si="9"/>
        <v>272215.12220264127</v>
      </c>
      <c r="E32" s="6">
        <f>Mortagage!E32</f>
        <v>2118.3906208299832</v>
      </c>
      <c r="F32" s="6">
        <f>IF(D32&lt;0.01,0,D32*Inputs!$E$7/12)</f>
        <v>765.60503119492853</v>
      </c>
      <c r="G32" s="6">
        <f t="shared" si="0"/>
        <v>1352.7855896350547</v>
      </c>
      <c r="H32" s="6">
        <f t="shared" si="1"/>
        <v>7000</v>
      </c>
      <c r="I32" s="6">
        <f t="shared" si="2"/>
        <v>8352.7855896350557</v>
      </c>
      <c r="J32" s="6">
        <f t="shared" si="10"/>
        <v>165009.66338699375</v>
      </c>
      <c r="K32" s="6">
        <f t="shared" si="11"/>
        <v>27305.273996245767</v>
      </c>
      <c r="L32" s="6">
        <f t="shared" si="3"/>
        <v>263862.33661300619</v>
      </c>
      <c r="M32" s="6">
        <f>IF(N32&gt;Inputs!$E$12,Inputs!$E$10*Inputs!$E$5/12,0)</f>
        <v>0</v>
      </c>
      <c r="N32" s="15">
        <f>D32/Inputs!$E$5</f>
        <v>0.38887874600377326</v>
      </c>
      <c r="Q32" s="6">
        <f t="shared" si="12"/>
        <v>6076.425580514031</v>
      </c>
      <c r="R32" s="6">
        <f>IF(Q32&lt;0.01,0,Inputs!$E$24)</f>
        <v>14500</v>
      </c>
      <c r="S32" s="6">
        <f>IF(Q32&lt;0.01,0,Inputs!$E$23)</f>
        <v>10000</v>
      </c>
      <c r="T32" s="6">
        <f t="shared" si="4"/>
        <v>4500</v>
      </c>
      <c r="U32" s="6">
        <f>IF(D32=0,0,Inputs!$E$18*Inputs!$E$21-Q32+T32)</f>
        <v>10423.574419485969</v>
      </c>
      <c r="V32" s="6">
        <f>IF(D32=0,0,IF(U32&gt;Inputs!$E$22,Inputs!$E$22,0))</f>
        <v>7000</v>
      </c>
      <c r="W32" s="6">
        <f t="shared" si="13"/>
        <v>2500</v>
      </c>
      <c r="X32" s="6">
        <f>Q32*(Inputs!$E$19/(12*30))*Inputs!$E$20</f>
        <v>45.573191853855235</v>
      </c>
      <c r="Y32" s="6">
        <f t="shared" si="5"/>
        <v>8621.998772367886</v>
      </c>
      <c r="Z32" s="15">
        <f>Y32/Inputs!$E$18</f>
        <v>7.1849989769732378E-2</v>
      </c>
      <c r="AA32" s="6">
        <f t="shared" si="14"/>
        <v>1621.9987723678885</v>
      </c>
      <c r="AC32" s="6">
        <f t="shared" si="6"/>
        <v>28927.272768613657</v>
      </c>
    </row>
    <row r="33" spans="2:29" ht="13" x14ac:dyDescent="0.3">
      <c r="B33" s="13">
        <f t="shared" si="7"/>
        <v>29</v>
      </c>
      <c r="C33" s="14">
        <f t="shared" si="8"/>
        <v>46722</v>
      </c>
      <c r="D33" s="6">
        <f t="shared" si="9"/>
        <v>263862.33661300619</v>
      </c>
      <c r="E33" s="6">
        <f>Mortagage!E33</f>
        <v>2118.3906208299832</v>
      </c>
      <c r="F33" s="6">
        <f>IF(D33&lt;0.01,0,D33*Inputs!$E$7/12)</f>
        <v>742.11282172407994</v>
      </c>
      <c r="G33" s="6">
        <f t="shared" si="0"/>
        <v>1376.2777991059033</v>
      </c>
      <c r="H33" s="6">
        <f t="shared" si="1"/>
        <v>7000</v>
      </c>
      <c r="I33" s="6">
        <f t="shared" si="2"/>
        <v>8376.2777991059029</v>
      </c>
      <c r="J33" s="6">
        <f t="shared" si="10"/>
        <v>173385.94118609966</v>
      </c>
      <c r="K33" s="6">
        <f t="shared" si="11"/>
        <v>28047.386817969847</v>
      </c>
      <c r="L33" s="6">
        <f t="shared" si="3"/>
        <v>255486.05881390028</v>
      </c>
      <c r="M33" s="6">
        <f>IF(N33&gt;Inputs!$E$12,Inputs!$E$10*Inputs!$E$5/12,0)</f>
        <v>0</v>
      </c>
      <c r="N33" s="15">
        <f>D33/Inputs!$E$5</f>
        <v>0.3769461951614374</v>
      </c>
      <c r="Q33" s="6">
        <f t="shared" si="12"/>
        <v>8621.998772367886</v>
      </c>
      <c r="R33" s="6">
        <f>IF(Q33&lt;0.01,0,Inputs!$E$24)</f>
        <v>14500</v>
      </c>
      <c r="S33" s="6">
        <f>IF(Q33&lt;0.01,0,Inputs!$E$23)</f>
        <v>10000</v>
      </c>
      <c r="T33" s="6">
        <f t="shared" si="4"/>
        <v>4500</v>
      </c>
      <c r="U33" s="6">
        <f>IF(D33=0,0,Inputs!$E$18*Inputs!$E$21-Q33+T33)</f>
        <v>7878.001227632114</v>
      </c>
      <c r="V33" s="6">
        <f>IF(D33=0,0,IF(U33&gt;Inputs!$E$22,Inputs!$E$22,0))</f>
        <v>7000</v>
      </c>
      <c r="W33" s="6">
        <f t="shared" si="13"/>
        <v>2500</v>
      </c>
      <c r="X33" s="6">
        <f>Q33*(Inputs!$E$19/(12*30))*Inputs!$E$20</f>
        <v>64.664990792759156</v>
      </c>
      <c r="Y33" s="6">
        <f t="shared" si="5"/>
        <v>11186.663763160645</v>
      </c>
      <c r="Z33" s="15">
        <f>Y33/Inputs!$E$18</f>
        <v>9.3222198026338701E-2</v>
      </c>
      <c r="AA33" s="6">
        <f t="shared" si="14"/>
        <v>1686.6637631606477</v>
      </c>
      <c r="AC33" s="6">
        <f t="shared" si="6"/>
        <v>29734.050581130494</v>
      </c>
    </row>
    <row r="34" spans="2:29" ht="13" x14ac:dyDescent="0.3">
      <c r="B34" s="13">
        <f t="shared" si="7"/>
        <v>30</v>
      </c>
      <c r="C34" s="14">
        <f t="shared" si="8"/>
        <v>46753</v>
      </c>
      <c r="D34" s="6">
        <f t="shared" si="9"/>
        <v>255486.05881390028</v>
      </c>
      <c r="E34" s="6">
        <f>Mortagage!E34</f>
        <v>2118.3906208299832</v>
      </c>
      <c r="F34" s="6">
        <f>IF(D34&lt;0.01,0,D34*Inputs!$E$7/12)</f>
        <v>718.5545404140945</v>
      </c>
      <c r="G34" s="6">
        <f t="shared" si="0"/>
        <v>1399.8360804158888</v>
      </c>
      <c r="H34" s="6">
        <f t="shared" si="1"/>
        <v>0</v>
      </c>
      <c r="I34" s="6">
        <f t="shared" si="2"/>
        <v>1399.8360804158888</v>
      </c>
      <c r="J34" s="6">
        <f t="shared" si="10"/>
        <v>174785.77726651556</v>
      </c>
      <c r="K34" s="6">
        <f t="shared" si="11"/>
        <v>28765.941358383941</v>
      </c>
      <c r="L34" s="6">
        <f t="shared" si="3"/>
        <v>254086.22273348438</v>
      </c>
      <c r="M34" s="6">
        <f>IF(N34&gt;Inputs!$E$12,Inputs!$E$10*Inputs!$E$5/12,0)</f>
        <v>0</v>
      </c>
      <c r="N34" s="15">
        <f>D34/Inputs!$E$5</f>
        <v>0.36498008401985754</v>
      </c>
      <c r="Q34" s="6">
        <f t="shared" si="12"/>
        <v>11186.663763160645</v>
      </c>
      <c r="R34" s="6">
        <f>IF(Q34&lt;0.01,0,Inputs!$E$24)</f>
        <v>14500</v>
      </c>
      <c r="S34" s="6">
        <f>IF(Q34&lt;0.01,0,Inputs!$E$23)</f>
        <v>10000</v>
      </c>
      <c r="T34" s="6">
        <f t="shared" si="4"/>
        <v>4500</v>
      </c>
      <c r="U34" s="6">
        <f>IF(D34=0,0,Inputs!$E$18*Inputs!$E$21-Q34+T34)</f>
        <v>5313.3362368393555</v>
      </c>
      <c r="V34" s="6">
        <f>IF(D34=0,0,IF(U34&gt;Inputs!$E$22,Inputs!$E$22,0))</f>
        <v>0</v>
      </c>
      <c r="W34" s="6">
        <f t="shared" si="13"/>
        <v>-4500</v>
      </c>
      <c r="X34" s="6">
        <f>Q34*(Inputs!$E$19/(12*30))*Inputs!$E$20</f>
        <v>83.899978223704835</v>
      </c>
      <c r="Y34" s="6">
        <f t="shared" si="5"/>
        <v>6770.5637413843497</v>
      </c>
      <c r="Z34" s="15">
        <f>Y34/Inputs!$E$18</f>
        <v>5.6421364511536246E-2</v>
      </c>
      <c r="AA34" s="6">
        <f t="shared" si="14"/>
        <v>1770.5637413843526</v>
      </c>
      <c r="AC34" s="6">
        <f t="shared" si="6"/>
        <v>30536.505099768296</v>
      </c>
    </row>
    <row r="35" spans="2:29" ht="13" x14ac:dyDescent="0.3">
      <c r="B35" s="13">
        <f t="shared" si="7"/>
        <v>31</v>
      </c>
      <c r="C35" s="14">
        <f t="shared" si="8"/>
        <v>46784</v>
      </c>
      <c r="D35" s="6">
        <f t="shared" si="9"/>
        <v>254086.22273348438</v>
      </c>
      <c r="E35" s="6">
        <f>Mortagage!E35</f>
        <v>2118.3906208299832</v>
      </c>
      <c r="F35" s="6">
        <f>IF(D35&lt;0.01,0,D35*Inputs!$E$7/12)</f>
        <v>714.61750143792494</v>
      </c>
      <c r="G35" s="6">
        <f t="shared" si="0"/>
        <v>1403.7731193920581</v>
      </c>
      <c r="H35" s="6">
        <f t="shared" si="1"/>
        <v>7000</v>
      </c>
      <c r="I35" s="6">
        <f t="shared" si="2"/>
        <v>8403.773119392059</v>
      </c>
      <c r="J35" s="6">
        <f t="shared" si="10"/>
        <v>183189.55038590761</v>
      </c>
      <c r="K35" s="6">
        <f t="shared" si="11"/>
        <v>29480.558859821867</v>
      </c>
      <c r="L35" s="6">
        <f t="shared" si="3"/>
        <v>245682.44961409233</v>
      </c>
      <c r="M35" s="6">
        <f>IF(N35&gt;Inputs!$E$12,Inputs!$E$10*Inputs!$E$5/12,0)</f>
        <v>0</v>
      </c>
      <c r="N35" s="15">
        <f>D35/Inputs!$E$5</f>
        <v>0.36298031819069199</v>
      </c>
      <c r="Q35" s="6">
        <f t="shared" si="12"/>
        <v>6770.5637413843497</v>
      </c>
      <c r="R35" s="6">
        <f>IF(Q35&lt;0.01,0,Inputs!$E$24)</f>
        <v>14500</v>
      </c>
      <c r="S35" s="6">
        <f>IF(Q35&lt;0.01,0,Inputs!$E$23)</f>
        <v>10000</v>
      </c>
      <c r="T35" s="6">
        <f t="shared" si="4"/>
        <v>4500</v>
      </c>
      <c r="U35" s="6">
        <f>IF(D35=0,0,Inputs!$E$18*Inputs!$E$21-Q35+T35)</f>
        <v>9729.4362586156494</v>
      </c>
      <c r="V35" s="6">
        <f>IF(D35=0,0,IF(U35&gt;Inputs!$E$22,Inputs!$E$22,0))</f>
        <v>7000</v>
      </c>
      <c r="W35" s="6">
        <f t="shared" si="13"/>
        <v>2500</v>
      </c>
      <c r="X35" s="6">
        <f>Q35*(Inputs!$E$19/(12*30))*Inputs!$E$20</f>
        <v>50.779228060382621</v>
      </c>
      <c r="Y35" s="6">
        <f t="shared" si="5"/>
        <v>9321.3429694447332</v>
      </c>
      <c r="Z35" s="15">
        <f>Y35/Inputs!$E$18</f>
        <v>7.7677858078706113E-2</v>
      </c>
      <c r="AA35" s="6">
        <f t="shared" si="14"/>
        <v>1821.3429694447352</v>
      </c>
      <c r="AC35" s="6">
        <f t="shared" si="6"/>
        <v>31301.901829266604</v>
      </c>
    </row>
    <row r="36" spans="2:29" ht="13" x14ac:dyDescent="0.3">
      <c r="B36" s="13">
        <f t="shared" si="7"/>
        <v>32</v>
      </c>
      <c r="C36" s="14">
        <f t="shared" si="8"/>
        <v>46813</v>
      </c>
      <c r="D36" s="6">
        <f t="shared" si="9"/>
        <v>245682.44961409233</v>
      </c>
      <c r="E36" s="6">
        <f>Mortagage!E36</f>
        <v>2118.3906208299832</v>
      </c>
      <c r="F36" s="6">
        <f>IF(D36&lt;0.01,0,D36*Inputs!$E$7/12)</f>
        <v>690.98188953963472</v>
      </c>
      <c r="G36" s="6">
        <f t="shared" si="0"/>
        <v>1427.4087312903484</v>
      </c>
      <c r="H36" s="6">
        <f t="shared" si="1"/>
        <v>7000</v>
      </c>
      <c r="I36" s="6">
        <f t="shared" si="2"/>
        <v>8427.4087312903484</v>
      </c>
      <c r="J36" s="6">
        <f t="shared" si="10"/>
        <v>191616.95911719796</v>
      </c>
      <c r="K36" s="6">
        <f t="shared" si="11"/>
        <v>30171.540749361502</v>
      </c>
      <c r="L36" s="6">
        <f t="shared" si="3"/>
        <v>237255.04088280199</v>
      </c>
      <c r="M36" s="6">
        <f>IF(N36&gt;Inputs!$E$12,Inputs!$E$10*Inputs!$E$5/12,0)</f>
        <v>0</v>
      </c>
      <c r="N36" s="15">
        <f>D36/Inputs!$E$5</f>
        <v>0.35097492802013192</v>
      </c>
      <c r="Q36" s="6">
        <f t="shared" si="12"/>
        <v>9321.3429694447332</v>
      </c>
      <c r="R36" s="6">
        <f>IF(Q36&lt;0.01,0,Inputs!$E$24)</f>
        <v>14500</v>
      </c>
      <c r="S36" s="6">
        <f>IF(Q36&lt;0.01,0,Inputs!$E$23)</f>
        <v>10000</v>
      </c>
      <c r="T36" s="6">
        <f t="shared" si="4"/>
        <v>4500</v>
      </c>
      <c r="U36" s="6">
        <f>IF(D36=0,0,Inputs!$E$18*Inputs!$E$21-Q36+T36)</f>
        <v>7178.6570305552668</v>
      </c>
      <c r="V36" s="6">
        <f>IF(D36=0,0,IF(U36&gt;Inputs!$E$22,Inputs!$E$22,0))</f>
        <v>7000</v>
      </c>
      <c r="W36" s="6">
        <f t="shared" si="13"/>
        <v>2500</v>
      </c>
      <c r="X36" s="6">
        <f>Q36*(Inputs!$E$19/(12*30))*Inputs!$E$20</f>
        <v>69.910072270835499</v>
      </c>
      <c r="Y36" s="6">
        <f t="shared" si="5"/>
        <v>11891.253041715569</v>
      </c>
      <c r="Z36" s="15">
        <f>Y36/Inputs!$E$18</f>
        <v>9.9093775347629739E-2</v>
      </c>
      <c r="AA36" s="6">
        <f t="shared" si="14"/>
        <v>1891.2530417155708</v>
      </c>
      <c r="AC36" s="6">
        <f t="shared" si="6"/>
        <v>32062.793791077074</v>
      </c>
    </row>
    <row r="37" spans="2:29" ht="13" x14ac:dyDescent="0.3">
      <c r="B37" s="13">
        <f t="shared" si="7"/>
        <v>33</v>
      </c>
      <c r="C37" s="14">
        <f t="shared" si="8"/>
        <v>46844</v>
      </c>
      <c r="D37" s="6">
        <f t="shared" si="9"/>
        <v>237255.04088280199</v>
      </c>
      <c r="E37" s="6">
        <f>Mortagage!E37</f>
        <v>2118.3906208299832</v>
      </c>
      <c r="F37" s="6">
        <f>IF(D37&lt;0.01,0,D37*Inputs!$E$7/12)</f>
        <v>667.27980248288065</v>
      </c>
      <c r="G37" s="6">
        <f t="shared" si="0"/>
        <v>1451.1108183471024</v>
      </c>
      <c r="H37" s="6">
        <f t="shared" si="1"/>
        <v>0</v>
      </c>
      <c r="I37" s="6">
        <f t="shared" si="2"/>
        <v>1451.1108183471024</v>
      </c>
      <c r="J37" s="6">
        <f t="shared" si="10"/>
        <v>193068.06993554506</v>
      </c>
      <c r="K37" s="6">
        <f t="shared" si="11"/>
        <v>30838.820551844383</v>
      </c>
      <c r="L37" s="6">
        <f t="shared" si="3"/>
        <v>235803.93006445488</v>
      </c>
      <c r="M37" s="6">
        <f>IF(N37&gt;Inputs!$E$12,Inputs!$E$10*Inputs!$E$5/12,0)</f>
        <v>0</v>
      </c>
      <c r="N37" s="15">
        <f>D37/Inputs!$E$5</f>
        <v>0.33893577268971714</v>
      </c>
      <c r="Q37" s="6">
        <f t="shared" si="12"/>
        <v>11891.253041715569</v>
      </c>
      <c r="R37" s="6">
        <f>IF(Q37&lt;0.01,0,Inputs!$E$24)</f>
        <v>14500</v>
      </c>
      <c r="S37" s="6">
        <f>IF(Q37&lt;0.01,0,Inputs!$E$23)</f>
        <v>10000</v>
      </c>
      <c r="T37" s="6">
        <f t="shared" si="4"/>
        <v>4500</v>
      </c>
      <c r="U37" s="6">
        <f>IF(D37=0,0,Inputs!$E$18*Inputs!$E$21-Q37+T37)</f>
        <v>4608.7469582844315</v>
      </c>
      <c r="V37" s="6">
        <f>IF(D37=0,0,IF(U37&gt;Inputs!$E$22,Inputs!$E$22,0))</f>
        <v>0</v>
      </c>
      <c r="W37" s="6">
        <f t="shared" si="13"/>
        <v>-4500</v>
      </c>
      <c r="X37" s="6">
        <f>Q37*(Inputs!$E$19/(12*30))*Inputs!$E$20</f>
        <v>89.184397812866763</v>
      </c>
      <c r="Y37" s="6">
        <f t="shared" si="5"/>
        <v>7480.4374395284349</v>
      </c>
      <c r="Z37" s="15">
        <f>Y37/Inputs!$E$18</f>
        <v>6.2336978662736957E-2</v>
      </c>
      <c r="AA37" s="6">
        <f t="shared" si="14"/>
        <v>1980.4374395284376</v>
      </c>
      <c r="AC37" s="6">
        <f t="shared" si="6"/>
        <v>32819.257991372819</v>
      </c>
    </row>
    <row r="38" spans="2:29" ht="13" x14ac:dyDescent="0.3">
      <c r="B38" s="13">
        <f t="shared" si="7"/>
        <v>34</v>
      </c>
      <c r="C38" s="14">
        <f t="shared" si="8"/>
        <v>46874</v>
      </c>
      <c r="D38" s="6">
        <f t="shared" si="9"/>
        <v>235803.93006445488</v>
      </c>
      <c r="E38" s="6">
        <f>Mortagage!E38</f>
        <v>2118.3906208299832</v>
      </c>
      <c r="F38" s="6">
        <f>IF(D38&lt;0.01,0,D38*Inputs!$E$7/12)</f>
        <v>663.19855330627945</v>
      </c>
      <c r="G38" s="6">
        <f t="shared" si="0"/>
        <v>1455.1920675237038</v>
      </c>
      <c r="H38" s="6">
        <f t="shared" si="1"/>
        <v>7000</v>
      </c>
      <c r="I38" s="6">
        <f t="shared" si="2"/>
        <v>8455.1920675237034</v>
      </c>
      <c r="J38" s="6">
        <f t="shared" si="10"/>
        <v>201523.26200306875</v>
      </c>
      <c r="K38" s="6">
        <f t="shared" si="11"/>
        <v>31502.019105150663</v>
      </c>
      <c r="L38" s="6">
        <f t="shared" si="3"/>
        <v>227348.73799693119</v>
      </c>
      <c r="M38" s="6">
        <f>IF(N38&gt;Inputs!$E$12,Inputs!$E$10*Inputs!$E$5/12,0)</f>
        <v>0</v>
      </c>
      <c r="N38" s="15">
        <f>D38/Inputs!$E$5</f>
        <v>0.33686275723493553</v>
      </c>
      <c r="Q38" s="6">
        <f t="shared" si="12"/>
        <v>7480.4374395284349</v>
      </c>
      <c r="R38" s="6">
        <f>IF(Q38&lt;0.01,0,Inputs!$E$24)</f>
        <v>14500</v>
      </c>
      <c r="S38" s="6">
        <f>IF(Q38&lt;0.01,0,Inputs!$E$23)</f>
        <v>10000</v>
      </c>
      <c r="T38" s="6">
        <f t="shared" si="4"/>
        <v>4500</v>
      </c>
      <c r="U38" s="6">
        <f>IF(D38=0,0,Inputs!$E$18*Inputs!$E$21-Q38+T38)</f>
        <v>9019.5625604715642</v>
      </c>
      <c r="V38" s="6">
        <f>IF(D38=0,0,IF(U38&gt;Inputs!$E$22,Inputs!$E$22,0))</f>
        <v>7000</v>
      </c>
      <c r="W38" s="6">
        <f t="shared" si="13"/>
        <v>2500</v>
      </c>
      <c r="X38" s="6">
        <f>Q38*(Inputs!$E$19/(12*30))*Inputs!$E$20</f>
        <v>56.103280796463267</v>
      </c>
      <c r="Y38" s="6">
        <f t="shared" si="5"/>
        <v>10036.5407203249</v>
      </c>
      <c r="Z38" s="15">
        <f>Y38/Inputs!$E$18</f>
        <v>8.3637839336040826E-2</v>
      </c>
      <c r="AA38" s="6">
        <f t="shared" si="14"/>
        <v>2036.5407203249008</v>
      </c>
      <c r="AC38" s="6">
        <f t="shared" si="6"/>
        <v>33538.559825475561</v>
      </c>
    </row>
    <row r="39" spans="2:29" ht="13" x14ac:dyDescent="0.3">
      <c r="B39" s="13">
        <f t="shared" si="7"/>
        <v>35</v>
      </c>
      <c r="C39" s="14">
        <f t="shared" si="8"/>
        <v>46905</v>
      </c>
      <c r="D39" s="6">
        <f t="shared" si="9"/>
        <v>227348.73799693119</v>
      </c>
      <c r="E39" s="6">
        <f>Mortagage!E39</f>
        <v>2118.3906208299832</v>
      </c>
      <c r="F39" s="6">
        <f>IF(D39&lt;0.01,0,D39*Inputs!$E$7/12)</f>
        <v>639.41832561636897</v>
      </c>
      <c r="G39" s="6">
        <f t="shared" si="0"/>
        <v>1478.9722952136142</v>
      </c>
      <c r="H39" s="6">
        <f t="shared" si="1"/>
        <v>0</v>
      </c>
      <c r="I39" s="6">
        <f t="shared" si="2"/>
        <v>1478.9722952136142</v>
      </c>
      <c r="J39" s="6">
        <f t="shared" si="10"/>
        <v>203002.23429828236</v>
      </c>
      <c r="K39" s="6">
        <f t="shared" si="11"/>
        <v>32141.437430767033</v>
      </c>
      <c r="L39" s="6">
        <f t="shared" si="3"/>
        <v>225869.76570171758</v>
      </c>
      <c r="M39" s="6">
        <f>IF(N39&gt;Inputs!$E$12,Inputs!$E$10*Inputs!$E$5/12,0)</f>
        <v>0</v>
      </c>
      <c r="N39" s="15">
        <f>D39/Inputs!$E$5</f>
        <v>0.32478391142418739</v>
      </c>
      <c r="Q39" s="6">
        <f t="shared" si="12"/>
        <v>10036.5407203249</v>
      </c>
      <c r="R39" s="6">
        <f>IF(Q39&lt;0.01,0,Inputs!$E$24)</f>
        <v>14500</v>
      </c>
      <c r="S39" s="6">
        <f>IF(Q39&lt;0.01,0,Inputs!$E$23)</f>
        <v>10000</v>
      </c>
      <c r="T39" s="6">
        <f t="shared" si="4"/>
        <v>4500</v>
      </c>
      <c r="U39" s="6">
        <f>IF(D39=0,0,Inputs!$E$18*Inputs!$E$21-Q39+T39)</f>
        <v>6463.4592796751003</v>
      </c>
      <c r="V39" s="6">
        <f>IF(D39=0,0,IF(U39&gt;Inputs!$E$22,Inputs!$E$22,0))</f>
        <v>0</v>
      </c>
      <c r="W39" s="6">
        <f t="shared" si="13"/>
        <v>-4500</v>
      </c>
      <c r="X39" s="6">
        <f>Q39*(Inputs!$E$19/(12*30))*Inputs!$E$20</f>
        <v>75.274055402436758</v>
      </c>
      <c r="Y39" s="6">
        <f t="shared" si="5"/>
        <v>5611.8147757273364</v>
      </c>
      <c r="Z39" s="15">
        <f>Y39/Inputs!$E$18</f>
        <v>4.676512313106114E-2</v>
      </c>
      <c r="AA39" s="6">
        <f t="shared" si="14"/>
        <v>2111.8147757273377</v>
      </c>
      <c r="AC39" s="6">
        <f t="shared" si="6"/>
        <v>34253.25220649437</v>
      </c>
    </row>
    <row r="40" spans="2:29" ht="13" x14ac:dyDescent="0.3">
      <c r="B40" s="13">
        <f t="shared" si="7"/>
        <v>36</v>
      </c>
      <c r="C40" s="14">
        <f t="shared" si="8"/>
        <v>46935</v>
      </c>
      <c r="D40" s="6">
        <f t="shared" si="9"/>
        <v>225869.76570171758</v>
      </c>
      <c r="E40" s="6">
        <f>Mortagage!E40</f>
        <v>2118.3906208299832</v>
      </c>
      <c r="F40" s="6">
        <f>IF(D40&lt;0.01,0,D40*Inputs!$E$7/12)</f>
        <v>635.25871603608073</v>
      </c>
      <c r="G40" s="6">
        <f t="shared" si="0"/>
        <v>1483.1319047939023</v>
      </c>
      <c r="H40" s="6">
        <f t="shared" si="1"/>
        <v>7000</v>
      </c>
      <c r="I40" s="6">
        <f t="shared" si="2"/>
        <v>8483.1319047939032</v>
      </c>
      <c r="J40" s="6">
        <f t="shared" si="10"/>
        <v>211485.36620307626</v>
      </c>
      <c r="K40" s="6">
        <f t="shared" si="11"/>
        <v>32776.696146803115</v>
      </c>
      <c r="L40" s="6">
        <f t="shared" si="3"/>
        <v>217386.63379692368</v>
      </c>
      <c r="M40" s="6">
        <f>IF(N40&gt;Inputs!$E$12,Inputs!$E$10*Inputs!$E$5/12,0)</f>
        <v>0</v>
      </c>
      <c r="N40" s="15">
        <f>D40/Inputs!$E$5</f>
        <v>0.32267109385959653</v>
      </c>
      <c r="Q40" s="6">
        <f t="shared" si="12"/>
        <v>5611.8147757273364</v>
      </c>
      <c r="R40" s="6">
        <f>IF(Q40&lt;0.01,0,Inputs!$E$24)</f>
        <v>14500</v>
      </c>
      <c r="S40" s="6">
        <f>IF(Q40&lt;0.01,0,Inputs!$E$23)</f>
        <v>10000</v>
      </c>
      <c r="T40" s="6">
        <f t="shared" si="4"/>
        <v>4500</v>
      </c>
      <c r="U40" s="6">
        <f>IF(D40=0,0,Inputs!$E$18*Inputs!$E$21-Q40+T40)</f>
        <v>10888.185224272664</v>
      </c>
      <c r="V40" s="6">
        <f>IF(D40=0,0,IF(U40&gt;Inputs!$E$22,Inputs!$E$22,0))</f>
        <v>7000</v>
      </c>
      <c r="W40" s="6">
        <f t="shared" si="13"/>
        <v>2500</v>
      </c>
      <c r="X40" s="6">
        <f>Q40*(Inputs!$E$19/(12*30))*Inputs!$E$20</f>
        <v>42.088610817955022</v>
      </c>
      <c r="Y40" s="6">
        <f t="shared" si="5"/>
        <v>8153.9033865452911</v>
      </c>
      <c r="Z40" s="15">
        <f>Y40/Inputs!$E$18</f>
        <v>6.7949194887877429E-2</v>
      </c>
      <c r="AA40" s="6">
        <f t="shared" si="14"/>
        <v>2153.903386545293</v>
      </c>
      <c r="AC40" s="6">
        <f t="shared" si="6"/>
        <v>34930.59953334841</v>
      </c>
    </row>
    <row r="41" spans="2:29" ht="13" x14ac:dyDescent="0.3">
      <c r="B41" s="13">
        <f t="shared" si="7"/>
        <v>37</v>
      </c>
      <c r="C41" s="14">
        <f t="shared" si="8"/>
        <v>46966</v>
      </c>
      <c r="D41" s="6">
        <f t="shared" si="9"/>
        <v>217386.63379692368</v>
      </c>
      <c r="E41" s="6">
        <f>Mortagage!E41</f>
        <v>2118.3906208299832</v>
      </c>
      <c r="F41" s="6">
        <f>IF(D41&lt;0.01,0,D41*Inputs!$E$7/12)</f>
        <v>611.39990755384781</v>
      </c>
      <c r="G41" s="6">
        <f t="shared" si="0"/>
        <v>1506.9907132761355</v>
      </c>
      <c r="H41" s="6">
        <f t="shared" si="1"/>
        <v>7000</v>
      </c>
      <c r="I41" s="6">
        <f t="shared" si="2"/>
        <v>8506.9907132761364</v>
      </c>
      <c r="J41" s="6">
        <f t="shared" si="10"/>
        <v>219992.35691635241</v>
      </c>
      <c r="K41" s="6">
        <f t="shared" si="11"/>
        <v>33388.09605435696</v>
      </c>
      <c r="L41" s="6">
        <f t="shared" si="3"/>
        <v>208879.64308364753</v>
      </c>
      <c r="M41" s="6">
        <f>IF(N41&gt;Inputs!$E$12,Inputs!$E$10*Inputs!$E$5/12,0)</f>
        <v>0</v>
      </c>
      <c r="N41" s="15">
        <f>D41/Inputs!$E$5</f>
        <v>0.31055233399560528</v>
      </c>
      <c r="Q41" s="6">
        <f t="shared" si="12"/>
        <v>8153.9033865452911</v>
      </c>
      <c r="R41" s="6">
        <f>IF(Q41&lt;0.01,0,Inputs!$E$24)</f>
        <v>14500</v>
      </c>
      <c r="S41" s="6">
        <f>IF(Q41&lt;0.01,0,Inputs!$E$23)</f>
        <v>10000</v>
      </c>
      <c r="T41" s="6">
        <f t="shared" si="4"/>
        <v>4500</v>
      </c>
      <c r="U41" s="6">
        <f>IF(D41=0,0,Inputs!$E$18*Inputs!$E$21-Q41+T41)</f>
        <v>8346.0966134547089</v>
      </c>
      <c r="V41" s="6">
        <f>IF(D41=0,0,IF(U41&gt;Inputs!$E$22,Inputs!$E$22,0))</f>
        <v>7000</v>
      </c>
      <c r="W41" s="6">
        <f t="shared" si="13"/>
        <v>2500</v>
      </c>
      <c r="X41" s="6">
        <f>Q41*(Inputs!$E$19/(12*30))*Inputs!$E$20</f>
        <v>61.154275399089684</v>
      </c>
      <c r="Y41" s="6">
        <f t="shared" si="5"/>
        <v>10715.05766194438</v>
      </c>
      <c r="Z41" s="15">
        <f>Y41/Inputs!$E$18</f>
        <v>8.9292147182869833E-2</v>
      </c>
      <c r="AA41" s="6">
        <f t="shared" si="14"/>
        <v>2215.0576619443827</v>
      </c>
      <c r="AC41" s="6">
        <f t="shared" si="6"/>
        <v>35603.153716301342</v>
      </c>
    </row>
    <row r="42" spans="2:29" ht="13" x14ac:dyDescent="0.3">
      <c r="B42" s="13">
        <f t="shared" si="7"/>
        <v>38</v>
      </c>
      <c r="C42" s="14">
        <f t="shared" si="8"/>
        <v>46997</v>
      </c>
      <c r="D42" s="6">
        <f t="shared" si="9"/>
        <v>208879.64308364753</v>
      </c>
      <c r="E42" s="6">
        <f>Mortagage!E42</f>
        <v>2118.3906208299832</v>
      </c>
      <c r="F42" s="6">
        <f>IF(D42&lt;0.01,0,D42*Inputs!$E$7/12)</f>
        <v>587.4739961727588</v>
      </c>
      <c r="G42" s="6">
        <f t="shared" si="0"/>
        <v>1530.9166246572245</v>
      </c>
      <c r="H42" s="6">
        <f t="shared" si="1"/>
        <v>0</v>
      </c>
      <c r="I42" s="6">
        <f t="shared" si="2"/>
        <v>1530.9166246572245</v>
      </c>
      <c r="J42" s="6">
        <f t="shared" si="10"/>
        <v>221523.27354100964</v>
      </c>
      <c r="K42" s="6">
        <f t="shared" si="11"/>
        <v>33975.570050529721</v>
      </c>
      <c r="L42" s="6">
        <f t="shared" si="3"/>
        <v>207348.72645899031</v>
      </c>
      <c r="M42" s="6">
        <f>IF(N42&gt;Inputs!$E$12,Inputs!$E$10*Inputs!$E$5/12,0)</f>
        <v>0</v>
      </c>
      <c r="N42" s="15">
        <f>D42/Inputs!$E$5</f>
        <v>0.29839949011949646</v>
      </c>
      <c r="Q42" s="6">
        <f t="shared" si="12"/>
        <v>10715.05766194438</v>
      </c>
      <c r="R42" s="6">
        <f>IF(Q42&lt;0.01,0,Inputs!$E$24)</f>
        <v>14500</v>
      </c>
      <c r="S42" s="6">
        <f>IF(Q42&lt;0.01,0,Inputs!$E$23)</f>
        <v>10000</v>
      </c>
      <c r="T42" s="6">
        <f t="shared" si="4"/>
        <v>4500</v>
      </c>
      <c r="U42" s="6">
        <f>IF(D42=0,0,Inputs!$E$18*Inputs!$E$21-Q42+T42)</f>
        <v>5784.94233805562</v>
      </c>
      <c r="V42" s="6">
        <f>IF(D42=0,0,IF(U42&gt;Inputs!$E$22,Inputs!$E$22,0))</f>
        <v>0</v>
      </c>
      <c r="W42" s="6">
        <f t="shared" si="13"/>
        <v>-4500</v>
      </c>
      <c r="X42" s="6">
        <f>Q42*(Inputs!$E$19/(12*30))*Inputs!$E$20</f>
        <v>80.362932464582855</v>
      </c>
      <c r="Y42" s="6">
        <f t="shared" si="5"/>
        <v>6295.4205944089626</v>
      </c>
      <c r="Z42" s="15">
        <f>Y42/Inputs!$E$18</f>
        <v>5.2461838286741357E-2</v>
      </c>
      <c r="AA42" s="6">
        <f t="shared" si="14"/>
        <v>2295.4205944089654</v>
      </c>
      <c r="AC42" s="6">
        <f t="shared" si="6"/>
        <v>36270.990644938684</v>
      </c>
    </row>
    <row r="43" spans="2:29" ht="13" x14ac:dyDescent="0.3">
      <c r="B43" s="13">
        <f t="shared" si="7"/>
        <v>39</v>
      </c>
      <c r="C43" s="14">
        <f t="shared" si="8"/>
        <v>47027</v>
      </c>
      <c r="D43" s="6">
        <f t="shared" si="9"/>
        <v>207348.72645899031</v>
      </c>
      <c r="E43" s="6">
        <f>Mortagage!E43</f>
        <v>2118.3906208299832</v>
      </c>
      <c r="F43" s="6">
        <f>IF(D43&lt;0.01,0,D43*Inputs!$E$7/12)</f>
        <v>583.16829316591031</v>
      </c>
      <c r="G43" s="6">
        <f t="shared" si="0"/>
        <v>1535.222327664073</v>
      </c>
      <c r="H43" s="6">
        <f t="shared" si="1"/>
        <v>7000</v>
      </c>
      <c r="I43" s="6">
        <f t="shared" si="2"/>
        <v>8535.2223276640725</v>
      </c>
      <c r="J43" s="6">
        <f t="shared" si="10"/>
        <v>230058.49586867372</v>
      </c>
      <c r="K43" s="6">
        <f t="shared" si="11"/>
        <v>34558.73834369563</v>
      </c>
      <c r="L43" s="6">
        <f t="shared" si="3"/>
        <v>198813.50413132622</v>
      </c>
      <c r="M43" s="6">
        <f>IF(N43&gt;Inputs!$E$12,Inputs!$E$10*Inputs!$E$5/12,0)</f>
        <v>0</v>
      </c>
      <c r="N43" s="15">
        <f>D43/Inputs!$E$5</f>
        <v>0.29621246636998616</v>
      </c>
      <c r="Q43" s="6">
        <f t="shared" si="12"/>
        <v>6295.4205944089626</v>
      </c>
      <c r="R43" s="6">
        <f>IF(Q43&lt;0.01,0,Inputs!$E$24)</f>
        <v>14500</v>
      </c>
      <c r="S43" s="6">
        <f>IF(Q43&lt;0.01,0,Inputs!$E$23)</f>
        <v>10000</v>
      </c>
      <c r="T43" s="6">
        <f t="shared" si="4"/>
        <v>4500</v>
      </c>
      <c r="U43" s="6">
        <f>IF(D43=0,0,Inputs!$E$18*Inputs!$E$21-Q43+T43)</f>
        <v>10204.579405591037</v>
      </c>
      <c r="V43" s="6">
        <f>IF(D43=0,0,IF(U43&gt;Inputs!$E$22,Inputs!$E$22,0))</f>
        <v>7000</v>
      </c>
      <c r="W43" s="6">
        <f t="shared" si="13"/>
        <v>2500</v>
      </c>
      <c r="X43" s="6">
        <f>Q43*(Inputs!$E$19/(12*30))*Inputs!$E$20</f>
        <v>47.21565445806722</v>
      </c>
      <c r="Y43" s="6">
        <f t="shared" si="5"/>
        <v>8842.6362488670293</v>
      </c>
      <c r="Z43" s="15">
        <f>Y43/Inputs!$E$18</f>
        <v>7.3688635407225242E-2</v>
      </c>
      <c r="AA43" s="6">
        <f t="shared" si="14"/>
        <v>2342.6362488670325</v>
      </c>
      <c r="AC43" s="6">
        <f t="shared" si="6"/>
        <v>36901.374592562664</v>
      </c>
    </row>
    <row r="44" spans="2:29" ht="13" x14ac:dyDescent="0.3">
      <c r="B44" s="13">
        <f t="shared" si="7"/>
        <v>40</v>
      </c>
      <c r="C44" s="14">
        <f t="shared" si="8"/>
        <v>47058</v>
      </c>
      <c r="D44" s="6">
        <f t="shared" si="9"/>
        <v>198813.50413132622</v>
      </c>
      <c r="E44" s="6">
        <f>Mortagage!E44</f>
        <v>2118.3906208299832</v>
      </c>
      <c r="F44" s="6">
        <f>IF(D44&lt;0.01,0,D44*Inputs!$E$7/12)</f>
        <v>559.16298036935507</v>
      </c>
      <c r="G44" s="6">
        <f t="shared" si="0"/>
        <v>1559.2276404606282</v>
      </c>
      <c r="H44" s="6">
        <f t="shared" si="1"/>
        <v>7000</v>
      </c>
      <c r="I44" s="6">
        <f t="shared" si="2"/>
        <v>8559.2276404606273</v>
      </c>
      <c r="J44" s="6">
        <f t="shared" si="10"/>
        <v>238617.72350913435</v>
      </c>
      <c r="K44" s="6">
        <f t="shared" si="11"/>
        <v>35117.901324064987</v>
      </c>
      <c r="L44" s="6">
        <f t="shared" si="3"/>
        <v>190254.2764908656</v>
      </c>
      <c r="M44" s="6">
        <f>IF(N44&gt;Inputs!$E$12,Inputs!$E$10*Inputs!$E$5/12,0)</f>
        <v>0</v>
      </c>
      <c r="N44" s="15">
        <f>D44/Inputs!$E$5</f>
        <v>0.28401929161618034</v>
      </c>
      <c r="Q44" s="6">
        <f t="shared" si="12"/>
        <v>8842.6362488670293</v>
      </c>
      <c r="R44" s="6">
        <f>IF(Q44&lt;0.01,0,Inputs!$E$24)</f>
        <v>14500</v>
      </c>
      <c r="S44" s="6">
        <f>IF(Q44&lt;0.01,0,Inputs!$E$23)</f>
        <v>10000</v>
      </c>
      <c r="T44" s="6">
        <f t="shared" si="4"/>
        <v>4500</v>
      </c>
      <c r="U44" s="6">
        <f>IF(D44=0,0,Inputs!$E$18*Inputs!$E$21-Q44+T44)</f>
        <v>7657.3637511329707</v>
      </c>
      <c r="V44" s="6">
        <f>IF(D44=0,0,IF(U44&gt;Inputs!$E$22,Inputs!$E$22,0))</f>
        <v>7000</v>
      </c>
      <c r="W44" s="6">
        <f t="shared" si="13"/>
        <v>2500</v>
      </c>
      <c r="X44" s="6">
        <f>Q44*(Inputs!$E$19/(12*30))*Inputs!$E$20</f>
        <v>66.31977186650272</v>
      </c>
      <c r="Y44" s="6">
        <f t="shared" si="5"/>
        <v>11408.956020733533</v>
      </c>
      <c r="Z44" s="15">
        <f>Y44/Inputs!$E$18</f>
        <v>9.5074633506112768E-2</v>
      </c>
      <c r="AA44" s="6">
        <f t="shared" si="14"/>
        <v>2408.9560207335353</v>
      </c>
      <c r="AC44" s="6">
        <f t="shared" si="6"/>
        <v>37526.857344798525</v>
      </c>
    </row>
    <row r="45" spans="2:29" ht="13" x14ac:dyDescent="0.3">
      <c r="B45" s="13">
        <f t="shared" si="7"/>
        <v>41</v>
      </c>
      <c r="C45" s="14">
        <f t="shared" si="8"/>
        <v>47088</v>
      </c>
      <c r="D45" s="6">
        <f t="shared" si="9"/>
        <v>190254.2764908656</v>
      </c>
      <c r="E45" s="6">
        <f>Mortagage!E45</f>
        <v>2118.3906208299832</v>
      </c>
      <c r="F45" s="6">
        <f>IF(D45&lt;0.01,0,D45*Inputs!$E$7/12)</f>
        <v>535.09015263055949</v>
      </c>
      <c r="G45" s="6">
        <f t="shared" si="0"/>
        <v>1583.3004681994237</v>
      </c>
      <c r="H45" s="6">
        <f t="shared" si="1"/>
        <v>0</v>
      </c>
      <c r="I45" s="6">
        <f t="shared" si="2"/>
        <v>1583.3004681994237</v>
      </c>
      <c r="J45" s="6">
        <f t="shared" si="10"/>
        <v>240201.02397733377</v>
      </c>
      <c r="K45" s="6">
        <f t="shared" si="11"/>
        <v>35652.991476695548</v>
      </c>
      <c r="L45" s="6">
        <f t="shared" si="3"/>
        <v>188670.97602266617</v>
      </c>
      <c r="M45" s="6">
        <f>IF(N45&gt;Inputs!$E$12,Inputs!$E$10*Inputs!$E$5/12,0)</f>
        <v>0</v>
      </c>
      <c r="N45" s="15">
        <f>D45/Inputs!$E$5</f>
        <v>0.27179182355837944</v>
      </c>
      <c r="Q45" s="6">
        <f t="shared" si="12"/>
        <v>11408.956020733533</v>
      </c>
      <c r="R45" s="6">
        <f>IF(Q45&lt;0.01,0,Inputs!$E$24)</f>
        <v>14500</v>
      </c>
      <c r="S45" s="6">
        <f>IF(Q45&lt;0.01,0,Inputs!$E$23)</f>
        <v>10000</v>
      </c>
      <c r="T45" s="6">
        <f t="shared" si="4"/>
        <v>4500</v>
      </c>
      <c r="U45" s="6">
        <f>IF(D45=0,0,Inputs!$E$18*Inputs!$E$21-Q45+T45)</f>
        <v>5091.0439792664674</v>
      </c>
      <c r="V45" s="6">
        <f>IF(D45=0,0,IF(U45&gt;Inputs!$E$22,Inputs!$E$22,0))</f>
        <v>0</v>
      </c>
      <c r="W45" s="6">
        <f t="shared" si="13"/>
        <v>-4500</v>
      </c>
      <c r="X45" s="6">
        <f>Q45*(Inputs!$E$19/(12*30))*Inputs!$E$20</f>
        <v>85.567170155501486</v>
      </c>
      <c r="Y45" s="6">
        <f t="shared" si="5"/>
        <v>6994.5231908890337</v>
      </c>
      <c r="Z45" s="15">
        <f>Y45/Inputs!$E$18</f>
        <v>5.8287693257408617E-2</v>
      </c>
      <c r="AA45" s="6">
        <f t="shared" si="14"/>
        <v>2494.5231908890369</v>
      </c>
      <c r="AC45" s="6">
        <f t="shared" si="6"/>
        <v>38147.514667584583</v>
      </c>
    </row>
    <row r="46" spans="2:29" ht="13" x14ac:dyDescent="0.3">
      <c r="B46" s="13">
        <f t="shared" si="7"/>
        <v>42</v>
      </c>
      <c r="C46" s="14">
        <f t="shared" si="8"/>
        <v>47119</v>
      </c>
      <c r="D46" s="6">
        <f t="shared" si="9"/>
        <v>188670.97602266617</v>
      </c>
      <c r="E46" s="6">
        <f>Mortagage!E46</f>
        <v>2118.3906208299832</v>
      </c>
      <c r="F46" s="6">
        <f>IF(D46&lt;0.01,0,D46*Inputs!$E$7/12)</f>
        <v>530.63712006374863</v>
      </c>
      <c r="G46" s="6">
        <f t="shared" si="0"/>
        <v>1587.7535007662345</v>
      </c>
      <c r="H46" s="6">
        <f t="shared" si="1"/>
        <v>7000</v>
      </c>
      <c r="I46" s="6">
        <f t="shared" si="2"/>
        <v>8587.7535007662336</v>
      </c>
      <c r="J46" s="6">
        <f t="shared" si="10"/>
        <v>248788.7774781</v>
      </c>
      <c r="K46" s="6">
        <f t="shared" si="11"/>
        <v>36183.628596759299</v>
      </c>
      <c r="L46" s="6">
        <f t="shared" si="3"/>
        <v>180083.22252189994</v>
      </c>
      <c r="M46" s="6">
        <f>IF(N46&gt;Inputs!$E$12,Inputs!$E$10*Inputs!$E$5/12,0)</f>
        <v>0</v>
      </c>
      <c r="N46" s="15">
        <f>D46/Inputs!$E$5</f>
        <v>0.26952996574666599</v>
      </c>
      <c r="Q46" s="6">
        <f t="shared" si="12"/>
        <v>6994.5231908890337</v>
      </c>
      <c r="R46" s="6">
        <f>IF(Q46&lt;0.01,0,Inputs!$E$24)</f>
        <v>14500</v>
      </c>
      <c r="S46" s="6">
        <f>IF(Q46&lt;0.01,0,Inputs!$E$23)</f>
        <v>10000</v>
      </c>
      <c r="T46" s="6">
        <f t="shared" si="4"/>
        <v>4500</v>
      </c>
      <c r="U46" s="6">
        <f>IF(D46=0,0,Inputs!$E$18*Inputs!$E$21-Q46+T46)</f>
        <v>9505.4768091109654</v>
      </c>
      <c r="V46" s="6">
        <f>IF(D46=0,0,IF(U46&gt;Inputs!$E$22,Inputs!$E$22,0))</f>
        <v>7000</v>
      </c>
      <c r="W46" s="6">
        <f t="shared" si="13"/>
        <v>2500</v>
      </c>
      <c r="X46" s="6">
        <f>Q46*(Inputs!$E$19/(12*30))*Inputs!$E$20</f>
        <v>52.458923931667755</v>
      </c>
      <c r="Y46" s="6">
        <f t="shared" si="5"/>
        <v>9546.9821148207029</v>
      </c>
      <c r="Z46" s="15">
        <f>Y46/Inputs!$E$18</f>
        <v>7.9558184290172529E-2</v>
      </c>
      <c r="AA46" s="6">
        <f t="shared" si="14"/>
        <v>2546.9821148207047</v>
      </c>
      <c r="AC46" s="6">
        <f t="shared" si="6"/>
        <v>38730.610711580004</v>
      </c>
    </row>
    <row r="47" spans="2:29" ht="13" x14ac:dyDescent="0.3">
      <c r="B47" s="13">
        <f t="shared" si="7"/>
        <v>43</v>
      </c>
      <c r="C47" s="14">
        <f t="shared" si="8"/>
        <v>47150</v>
      </c>
      <c r="D47" s="6">
        <f t="shared" si="9"/>
        <v>180083.22252189994</v>
      </c>
      <c r="E47" s="6">
        <f>Mortagage!E47</f>
        <v>2118.3906208299832</v>
      </c>
      <c r="F47" s="6">
        <f>IF(D47&lt;0.01,0,D47*Inputs!$E$7/12)</f>
        <v>506.48406334284363</v>
      </c>
      <c r="G47" s="6">
        <f t="shared" si="0"/>
        <v>1611.9065574871395</v>
      </c>
      <c r="H47" s="6">
        <f t="shared" si="1"/>
        <v>0</v>
      </c>
      <c r="I47" s="6">
        <f t="shared" si="2"/>
        <v>1611.9065574871395</v>
      </c>
      <c r="J47" s="6">
        <f t="shared" si="10"/>
        <v>250400.68403558715</v>
      </c>
      <c r="K47" s="6">
        <f t="shared" si="11"/>
        <v>36690.112660102146</v>
      </c>
      <c r="L47" s="6">
        <f t="shared" si="3"/>
        <v>178471.31596441279</v>
      </c>
      <c r="M47" s="6">
        <f>IF(N47&gt;Inputs!$E$12,Inputs!$E$10*Inputs!$E$5/12,0)</f>
        <v>0</v>
      </c>
      <c r="N47" s="15">
        <f>D47/Inputs!$E$5</f>
        <v>0.25726174645985705</v>
      </c>
      <c r="Q47" s="6">
        <f t="shared" si="12"/>
        <v>9546.9821148207029</v>
      </c>
      <c r="R47" s="6">
        <f>IF(Q47&lt;0.01,0,Inputs!$E$24)</f>
        <v>14500</v>
      </c>
      <c r="S47" s="6">
        <f>IF(Q47&lt;0.01,0,Inputs!$E$23)</f>
        <v>10000</v>
      </c>
      <c r="T47" s="6">
        <f t="shared" si="4"/>
        <v>4500</v>
      </c>
      <c r="U47" s="6">
        <f>IF(D47=0,0,Inputs!$E$18*Inputs!$E$21-Q47+T47)</f>
        <v>6953.0178851792971</v>
      </c>
      <c r="V47" s="6">
        <f>IF(D47=0,0,IF(U47&gt;Inputs!$E$22,Inputs!$E$22,0))</f>
        <v>0</v>
      </c>
      <c r="W47" s="6">
        <f t="shared" si="13"/>
        <v>-4500</v>
      </c>
      <c r="X47" s="6">
        <f>Q47*(Inputs!$E$19/(12*30))*Inputs!$E$20</f>
        <v>71.602365861155278</v>
      </c>
      <c r="Y47" s="6">
        <f t="shared" si="5"/>
        <v>5118.5844806818586</v>
      </c>
      <c r="Z47" s="15">
        <f>Y47/Inputs!$E$18</f>
        <v>4.265487067234882E-2</v>
      </c>
      <c r="AA47" s="6">
        <f t="shared" si="14"/>
        <v>2618.58448068186</v>
      </c>
      <c r="AC47" s="6">
        <f t="shared" si="6"/>
        <v>39308.697140784003</v>
      </c>
    </row>
    <row r="48" spans="2:29" ht="13" x14ac:dyDescent="0.3">
      <c r="B48" s="13">
        <f t="shared" si="7"/>
        <v>44</v>
      </c>
      <c r="C48" s="14">
        <f t="shared" si="8"/>
        <v>47178</v>
      </c>
      <c r="D48" s="6">
        <f t="shared" si="9"/>
        <v>178471.31596441279</v>
      </c>
      <c r="E48" s="6">
        <f>Mortagage!E48</f>
        <v>2118.3906208299832</v>
      </c>
      <c r="F48" s="6">
        <f>IF(D48&lt;0.01,0,D48*Inputs!$E$7/12)</f>
        <v>501.950576149911</v>
      </c>
      <c r="G48" s="6">
        <f t="shared" si="0"/>
        <v>1616.4400446800721</v>
      </c>
      <c r="H48" s="6">
        <f t="shared" si="1"/>
        <v>7000</v>
      </c>
      <c r="I48" s="6">
        <f t="shared" si="2"/>
        <v>8616.4400446800719</v>
      </c>
      <c r="J48" s="6">
        <f t="shared" si="10"/>
        <v>259017.12408026721</v>
      </c>
      <c r="K48" s="6">
        <f t="shared" si="11"/>
        <v>37192.063236252056</v>
      </c>
      <c r="L48" s="6">
        <f t="shared" si="3"/>
        <v>169854.8759197327</v>
      </c>
      <c r="M48" s="6">
        <f>IF(N48&gt;Inputs!$E$12,Inputs!$E$10*Inputs!$E$5/12,0)</f>
        <v>0</v>
      </c>
      <c r="N48" s="15">
        <f>D48/Inputs!$E$5</f>
        <v>0.254959022806304</v>
      </c>
      <c r="Q48" s="6">
        <f t="shared" si="12"/>
        <v>5118.5844806818586</v>
      </c>
      <c r="R48" s="6">
        <f>IF(Q48&lt;0.01,0,Inputs!$E$24)</f>
        <v>14500</v>
      </c>
      <c r="S48" s="6">
        <f>IF(Q48&lt;0.01,0,Inputs!$E$23)</f>
        <v>10000</v>
      </c>
      <c r="T48" s="6">
        <f t="shared" si="4"/>
        <v>4500</v>
      </c>
      <c r="U48" s="6">
        <f>IF(D48=0,0,Inputs!$E$18*Inputs!$E$21-Q48+T48)</f>
        <v>11381.415519318141</v>
      </c>
      <c r="V48" s="6">
        <f>IF(D48=0,0,IF(U48&gt;Inputs!$E$22,Inputs!$E$22,0))</f>
        <v>7000</v>
      </c>
      <c r="W48" s="6">
        <f t="shared" si="13"/>
        <v>2500</v>
      </c>
      <c r="X48" s="6">
        <f>Q48*(Inputs!$E$19/(12*30))*Inputs!$E$20</f>
        <v>38.389383605113942</v>
      </c>
      <c r="Y48" s="6">
        <f t="shared" si="5"/>
        <v>7656.9738642869725</v>
      </c>
      <c r="Z48" s="15">
        <f>Y48/Inputs!$E$18</f>
        <v>6.3808115535724769E-2</v>
      </c>
      <c r="AA48" s="6">
        <f t="shared" si="14"/>
        <v>2656.9738642869738</v>
      </c>
      <c r="AC48" s="6">
        <f t="shared" si="6"/>
        <v>39849.037100539026</v>
      </c>
    </row>
    <row r="49" spans="2:29" ht="13" x14ac:dyDescent="0.3">
      <c r="B49" s="13">
        <f t="shared" si="7"/>
        <v>45</v>
      </c>
      <c r="C49" s="14">
        <f t="shared" si="8"/>
        <v>47209</v>
      </c>
      <c r="D49" s="6">
        <f t="shared" si="9"/>
        <v>169854.8759197327</v>
      </c>
      <c r="E49" s="6">
        <f>Mortagage!E49</f>
        <v>2118.3906208299832</v>
      </c>
      <c r="F49" s="6">
        <f>IF(D49&lt;0.01,0,D49*Inputs!$E$7/12)</f>
        <v>477.71683852424826</v>
      </c>
      <c r="G49" s="6">
        <f t="shared" si="0"/>
        <v>1640.6737823057349</v>
      </c>
      <c r="H49" s="6">
        <f t="shared" si="1"/>
        <v>7000</v>
      </c>
      <c r="I49" s="6">
        <f t="shared" si="2"/>
        <v>8640.6737823057356</v>
      </c>
      <c r="J49" s="6">
        <f t="shared" si="10"/>
        <v>267657.79786257294</v>
      </c>
      <c r="K49" s="6">
        <f t="shared" si="11"/>
        <v>37669.780074776303</v>
      </c>
      <c r="L49" s="6">
        <f t="shared" si="3"/>
        <v>161214.20213742697</v>
      </c>
      <c r="M49" s="6">
        <f>IF(N49&gt;Inputs!$E$12,Inputs!$E$10*Inputs!$E$5/12,0)</f>
        <v>0</v>
      </c>
      <c r="N49" s="15">
        <f>D49/Inputs!$E$5</f>
        <v>0.24264982274247529</v>
      </c>
      <c r="Q49" s="6">
        <f t="shared" si="12"/>
        <v>7656.9738642869725</v>
      </c>
      <c r="R49" s="6">
        <f>IF(Q49&lt;0.01,0,Inputs!$E$24)</f>
        <v>14500</v>
      </c>
      <c r="S49" s="6">
        <f>IF(Q49&lt;0.01,0,Inputs!$E$23)</f>
        <v>10000</v>
      </c>
      <c r="T49" s="6">
        <f t="shared" si="4"/>
        <v>4500</v>
      </c>
      <c r="U49" s="6">
        <f>IF(D49=0,0,Inputs!$E$18*Inputs!$E$21-Q49+T49)</f>
        <v>8843.0261357130275</v>
      </c>
      <c r="V49" s="6">
        <f>IF(D49=0,0,IF(U49&gt;Inputs!$E$22,Inputs!$E$22,0))</f>
        <v>7000</v>
      </c>
      <c r="W49" s="6">
        <f t="shared" si="13"/>
        <v>2500</v>
      </c>
      <c r="X49" s="6">
        <f>Q49*(Inputs!$E$19/(12*30))*Inputs!$E$20</f>
        <v>57.427303982152296</v>
      </c>
      <c r="Y49" s="6">
        <f t="shared" si="5"/>
        <v>10214.401168269125</v>
      </c>
      <c r="Z49" s="15">
        <f>Y49/Inputs!$E$18</f>
        <v>8.5120009735576041E-2</v>
      </c>
      <c r="AA49" s="6">
        <f t="shared" si="14"/>
        <v>2714.4011682691262</v>
      </c>
      <c r="AC49" s="6">
        <f t="shared" si="6"/>
        <v>40384.18124304543</v>
      </c>
    </row>
    <row r="50" spans="2:29" ht="13" x14ac:dyDescent="0.3">
      <c r="B50" s="13">
        <f t="shared" si="7"/>
        <v>46</v>
      </c>
      <c r="C50" s="14">
        <f t="shared" si="8"/>
        <v>47239</v>
      </c>
      <c r="D50" s="6">
        <f t="shared" si="9"/>
        <v>161214.20213742697</v>
      </c>
      <c r="E50" s="6">
        <f>Mortagage!E50</f>
        <v>2118.3906208299832</v>
      </c>
      <c r="F50" s="6">
        <f>IF(D50&lt;0.01,0,D50*Inputs!$E$7/12)</f>
        <v>453.4149435115134</v>
      </c>
      <c r="G50" s="6">
        <f t="shared" si="0"/>
        <v>1664.9756773184697</v>
      </c>
      <c r="H50" s="6">
        <f t="shared" si="1"/>
        <v>0</v>
      </c>
      <c r="I50" s="6">
        <f t="shared" si="2"/>
        <v>1664.9756773184697</v>
      </c>
      <c r="J50" s="6">
        <f t="shared" si="10"/>
        <v>269322.77353989141</v>
      </c>
      <c r="K50" s="6">
        <f t="shared" si="11"/>
        <v>38123.195018287814</v>
      </c>
      <c r="L50" s="6">
        <f t="shared" si="3"/>
        <v>159549.2264601085</v>
      </c>
      <c r="M50" s="6">
        <f>IF(N50&gt;Inputs!$E$12,Inputs!$E$10*Inputs!$E$5/12,0)</f>
        <v>0</v>
      </c>
      <c r="N50" s="15">
        <f>D50/Inputs!$E$5</f>
        <v>0.2303060030534671</v>
      </c>
      <c r="Q50" s="6">
        <f t="shared" si="12"/>
        <v>10214.401168269125</v>
      </c>
      <c r="R50" s="6">
        <f>IF(Q50&lt;0.01,0,Inputs!$E$24)</f>
        <v>14500</v>
      </c>
      <c r="S50" s="6">
        <f>IF(Q50&lt;0.01,0,Inputs!$E$23)</f>
        <v>10000</v>
      </c>
      <c r="T50" s="6">
        <f t="shared" si="4"/>
        <v>4500</v>
      </c>
      <c r="U50" s="6">
        <f>IF(D50=0,0,Inputs!$E$18*Inputs!$E$21-Q50+T50)</f>
        <v>6285.5988317308747</v>
      </c>
      <c r="V50" s="6">
        <f>IF(D50=0,0,IF(U50&gt;Inputs!$E$22,Inputs!$E$22,0))</f>
        <v>0</v>
      </c>
      <c r="W50" s="6">
        <f t="shared" si="13"/>
        <v>-4500</v>
      </c>
      <c r="X50" s="6">
        <f>Q50*(Inputs!$E$19/(12*30))*Inputs!$E$20</f>
        <v>76.608008762018443</v>
      </c>
      <c r="Y50" s="6">
        <f t="shared" si="5"/>
        <v>5791.0091770311437</v>
      </c>
      <c r="Z50" s="15">
        <f>Y50/Inputs!$E$18</f>
        <v>4.8258409808592861E-2</v>
      </c>
      <c r="AA50" s="6">
        <f t="shared" si="14"/>
        <v>2791.0091770311446</v>
      </c>
      <c r="AC50" s="6">
        <f t="shared" si="6"/>
        <v>40914.204195318962</v>
      </c>
    </row>
    <row r="51" spans="2:29" ht="13" x14ac:dyDescent="0.3">
      <c r="B51" s="13">
        <f t="shared" si="7"/>
        <v>47</v>
      </c>
      <c r="C51" s="14">
        <f t="shared" si="8"/>
        <v>47270</v>
      </c>
      <c r="D51" s="6">
        <f t="shared" si="9"/>
        <v>159549.2264601085</v>
      </c>
      <c r="E51" s="6">
        <f>Mortagage!E51</f>
        <v>2118.3906208299832</v>
      </c>
      <c r="F51" s="6">
        <f>IF(D51&lt;0.01,0,D51*Inputs!$E$7/12)</f>
        <v>448.73219941905518</v>
      </c>
      <c r="G51" s="6">
        <f t="shared" si="0"/>
        <v>1669.658421410928</v>
      </c>
      <c r="H51" s="6">
        <f t="shared" si="1"/>
        <v>7000</v>
      </c>
      <c r="I51" s="6">
        <f t="shared" si="2"/>
        <v>8669.658421410928</v>
      </c>
      <c r="J51" s="6">
        <f t="shared" si="10"/>
        <v>277992.43196130235</v>
      </c>
      <c r="K51" s="6">
        <f t="shared" si="11"/>
        <v>38571.927217706871</v>
      </c>
      <c r="L51" s="6">
        <f t="shared" si="3"/>
        <v>150879.56803869759</v>
      </c>
      <c r="M51" s="6">
        <f>IF(N51&gt;Inputs!$E$12,Inputs!$E$10*Inputs!$E$5/12,0)</f>
        <v>0</v>
      </c>
      <c r="N51" s="15">
        <f>D51/Inputs!$E$5</f>
        <v>0.22792746637158356</v>
      </c>
      <c r="Q51" s="6">
        <f t="shared" si="12"/>
        <v>5791.0091770311437</v>
      </c>
      <c r="R51" s="6">
        <f>IF(Q51&lt;0.01,0,Inputs!$E$24)</f>
        <v>14500</v>
      </c>
      <c r="S51" s="6">
        <f>IF(Q51&lt;0.01,0,Inputs!$E$23)</f>
        <v>10000</v>
      </c>
      <c r="T51" s="6">
        <f t="shared" si="4"/>
        <v>4500</v>
      </c>
      <c r="U51" s="6">
        <f>IF(D51=0,0,Inputs!$E$18*Inputs!$E$21-Q51+T51)</f>
        <v>10708.990822968855</v>
      </c>
      <c r="V51" s="6">
        <f>IF(D51=0,0,IF(U51&gt;Inputs!$E$22,Inputs!$E$22,0))</f>
        <v>7000</v>
      </c>
      <c r="W51" s="6">
        <f t="shared" si="13"/>
        <v>2500</v>
      </c>
      <c r="X51" s="6">
        <f>Q51*(Inputs!$E$19/(12*30))*Inputs!$E$20</f>
        <v>43.432568827733583</v>
      </c>
      <c r="Y51" s="6">
        <f t="shared" si="5"/>
        <v>8334.4417458588778</v>
      </c>
      <c r="Z51" s="15">
        <f>Y51/Inputs!$E$18</f>
        <v>6.9453681215490642E-2</v>
      </c>
      <c r="AA51" s="6">
        <f t="shared" si="14"/>
        <v>2834.4417458588782</v>
      </c>
      <c r="AC51" s="6">
        <f t="shared" si="6"/>
        <v>41406.36896356575</v>
      </c>
    </row>
    <row r="52" spans="2:29" ht="13" x14ac:dyDescent="0.3">
      <c r="B52" s="13">
        <f t="shared" si="7"/>
        <v>48</v>
      </c>
      <c r="C52" s="14">
        <f t="shared" si="8"/>
        <v>47300</v>
      </c>
      <c r="D52" s="6">
        <f t="shared" si="9"/>
        <v>150879.56803869759</v>
      </c>
      <c r="E52" s="6">
        <f>Mortagage!E52</f>
        <v>2118.3906208299832</v>
      </c>
      <c r="F52" s="6">
        <f>IF(D52&lt;0.01,0,D52*Inputs!$E$7/12)</f>
        <v>424.34878510883703</v>
      </c>
      <c r="G52" s="6">
        <f t="shared" si="0"/>
        <v>1694.0418357211461</v>
      </c>
      <c r="H52" s="6">
        <f t="shared" si="1"/>
        <v>7000</v>
      </c>
      <c r="I52" s="6">
        <f t="shared" si="2"/>
        <v>8694.0418357211456</v>
      </c>
      <c r="J52" s="6">
        <f t="shared" si="10"/>
        <v>286686.47379702353</v>
      </c>
      <c r="K52" s="6">
        <f t="shared" si="11"/>
        <v>38996.276002815706</v>
      </c>
      <c r="L52" s="6">
        <f t="shared" si="3"/>
        <v>142185.52620297644</v>
      </c>
      <c r="M52" s="6">
        <f>IF(N52&gt;Inputs!$E$12,Inputs!$E$10*Inputs!$E$5/12,0)</f>
        <v>0</v>
      </c>
      <c r="N52" s="15">
        <f>D52/Inputs!$E$5</f>
        <v>0.21554224005528227</v>
      </c>
      <c r="Q52" s="6">
        <f t="shared" si="12"/>
        <v>8334.4417458588778</v>
      </c>
      <c r="R52" s="6">
        <f>IF(Q52&lt;0.01,0,Inputs!$E$24)</f>
        <v>14500</v>
      </c>
      <c r="S52" s="6">
        <f>IF(Q52&lt;0.01,0,Inputs!$E$23)</f>
        <v>10000</v>
      </c>
      <c r="T52" s="6">
        <f t="shared" si="4"/>
        <v>4500</v>
      </c>
      <c r="U52" s="6">
        <f>IF(D52=0,0,Inputs!$E$18*Inputs!$E$21-Q52+T52)</f>
        <v>8165.5582541411222</v>
      </c>
      <c r="V52" s="6">
        <f>IF(D52=0,0,IF(U52&gt;Inputs!$E$22,Inputs!$E$22,0))</f>
        <v>7000</v>
      </c>
      <c r="W52" s="6">
        <f t="shared" si="13"/>
        <v>2500</v>
      </c>
      <c r="X52" s="6">
        <f>Q52*(Inputs!$E$19/(12*30))*Inputs!$E$20</f>
        <v>62.508313093941588</v>
      </c>
      <c r="Y52" s="6">
        <f t="shared" si="5"/>
        <v>10896.95005895282</v>
      </c>
      <c r="Z52" s="15">
        <f>Y52/Inputs!$E$18</f>
        <v>9.0807917157940163E-2</v>
      </c>
      <c r="AA52" s="6">
        <f t="shared" si="14"/>
        <v>2896.9500589528197</v>
      </c>
      <c r="AC52" s="6">
        <f t="shared" si="6"/>
        <v>41893.226061768524</v>
      </c>
    </row>
    <row r="53" spans="2:29" ht="13" x14ac:dyDescent="0.3">
      <c r="B53" s="13">
        <f t="shared" si="7"/>
        <v>49</v>
      </c>
      <c r="C53" s="14">
        <f t="shared" si="8"/>
        <v>47331</v>
      </c>
      <c r="D53" s="6">
        <f t="shared" si="9"/>
        <v>142185.52620297644</v>
      </c>
      <c r="E53" s="6">
        <f>Mortagage!E53</f>
        <v>2118.3906208299832</v>
      </c>
      <c r="F53" s="6">
        <f>IF(D53&lt;0.01,0,D53*Inputs!$E$7/12)</f>
        <v>399.89679244587131</v>
      </c>
      <c r="G53" s="6">
        <f t="shared" si="0"/>
        <v>1718.4938283841118</v>
      </c>
      <c r="H53" s="6">
        <f t="shared" si="1"/>
        <v>0</v>
      </c>
      <c r="I53" s="6">
        <f t="shared" si="2"/>
        <v>1718.4938283841118</v>
      </c>
      <c r="J53" s="6">
        <f t="shared" si="10"/>
        <v>288404.96762540762</v>
      </c>
      <c r="K53" s="6">
        <f t="shared" si="11"/>
        <v>39396.172795261577</v>
      </c>
      <c r="L53" s="6">
        <f t="shared" si="3"/>
        <v>140467.03237459232</v>
      </c>
      <c r="M53" s="6">
        <f>IF(N53&gt;Inputs!$E$12,Inputs!$E$10*Inputs!$E$5/12,0)</f>
        <v>0</v>
      </c>
      <c r="N53" s="15">
        <f>D53/Inputs!$E$5</f>
        <v>0.20312218028996634</v>
      </c>
      <c r="Q53" s="6">
        <f t="shared" si="12"/>
        <v>10896.95005895282</v>
      </c>
      <c r="R53" s="6">
        <f>IF(Q53&lt;0.01,0,Inputs!$E$24)</f>
        <v>14500</v>
      </c>
      <c r="S53" s="6">
        <f>IF(Q53&lt;0.01,0,Inputs!$E$23)</f>
        <v>10000</v>
      </c>
      <c r="T53" s="6">
        <f t="shared" si="4"/>
        <v>4500</v>
      </c>
      <c r="U53" s="6">
        <f>IF(D53=0,0,Inputs!$E$18*Inputs!$E$21-Q53+T53)</f>
        <v>5603.0499410471803</v>
      </c>
      <c r="V53" s="6">
        <f>IF(D53=0,0,IF(U53&gt;Inputs!$E$22,Inputs!$E$22,0))</f>
        <v>0</v>
      </c>
      <c r="W53" s="6">
        <f t="shared" si="13"/>
        <v>-4500</v>
      </c>
      <c r="X53" s="6">
        <f>Q53*(Inputs!$E$19/(12*30))*Inputs!$E$20</f>
        <v>81.727125442146146</v>
      </c>
      <c r="Y53" s="6">
        <f t="shared" si="5"/>
        <v>6478.6771843949655</v>
      </c>
      <c r="Z53" s="15">
        <f>Y53/Inputs!$E$18</f>
        <v>5.3988976536624711E-2</v>
      </c>
      <c r="AA53" s="6">
        <f t="shared" si="14"/>
        <v>2978.6771843949659</v>
      </c>
      <c r="AC53" s="6">
        <f t="shared" si="6"/>
        <v>42374.849979656545</v>
      </c>
    </row>
    <row r="54" spans="2:29" ht="13" x14ac:dyDescent="0.3">
      <c r="B54" s="13">
        <f t="shared" si="7"/>
        <v>50</v>
      </c>
      <c r="C54" s="14">
        <f t="shared" si="8"/>
        <v>47362</v>
      </c>
      <c r="D54" s="6">
        <f t="shared" si="9"/>
        <v>140467.03237459232</v>
      </c>
      <c r="E54" s="6">
        <f>Mortagage!E54</f>
        <v>2118.3906208299832</v>
      </c>
      <c r="F54" s="6">
        <f>IF(D54&lt;0.01,0,D54*Inputs!$E$7/12)</f>
        <v>395.06352855354095</v>
      </c>
      <c r="G54" s="6">
        <f t="shared" si="0"/>
        <v>1723.3270922764423</v>
      </c>
      <c r="H54" s="6">
        <f t="shared" si="1"/>
        <v>7000</v>
      </c>
      <c r="I54" s="6">
        <f t="shared" si="2"/>
        <v>8723.3270922764423</v>
      </c>
      <c r="J54" s="6">
        <f t="shared" si="10"/>
        <v>297128.29471768404</v>
      </c>
      <c r="K54" s="6">
        <f t="shared" si="11"/>
        <v>39791.236323815116</v>
      </c>
      <c r="L54" s="6">
        <f t="shared" si="3"/>
        <v>131743.70528231587</v>
      </c>
      <c r="M54" s="6">
        <f>IF(N54&gt;Inputs!$E$12,Inputs!$E$10*Inputs!$E$5/12,0)</f>
        <v>0</v>
      </c>
      <c r="N54" s="15">
        <f>D54/Inputs!$E$5</f>
        <v>0.20066718910656045</v>
      </c>
      <c r="Q54" s="6">
        <f t="shared" si="12"/>
        <v>6478.6771843949655</v>
      </c>
      <c r="R54" s="6">
        <f>IF(Q54&lt;0.01,0,Inputs!$E$24)</f>
        <v>14500</v>
      </c>
      <c r="S54" s="6">
        <f>IF(Q54&lt;0.01,0,Inputs!$E$23)</f>
        <v>10000</v>
      </c>
      <c r="T54" s="6">
        <f t="shared" si="4"/>
        <v>4500</v>
      </c>
      <c r="U54" s="6">
        <f>IF(D54=0,0,Inputs!$E$18*Inputs!$E$21-Q54+T54)</f>
        <v>10021.322815605035</v>
      </c>
      <c r="V54" s="6">
        <f>IF(D54=0,0,IF(U54&gt;Inputs!$E$22,Inputs!$E$22,0))</f>
        <v>7000</v>
      </c>
      <c r="W54" s="6">
        <f t="shared" si="13"/>
        <v>2500</v>
      </c>
      <c r="X54" s="6">
        <f>Q54*(Inputs!$E$19/(12*30))*Inputs!$E$20</f>
        <v>48.590078882962239</v>
      </c>
      <c r="Y54" s="6">
        <f t="shared" si="5"/>
        <v>9027.2672632779268</v>
      </c>
      <c r="Z54" s="15">
        <f>Y54/Inputs!$E$18</f>
        <v>7.5227227193982726E-2</v>
      </c>
      <c r="AA54" s="6">
        <f t="shared" si="14"/>
        <v>3027.2672632779281</v>
      </c>
      <c r="AC54" s="6">
        <f t="shared" si="6"/>
        <v>42818.503587093044</v>
      </c>
    </row>
    <row r="55" spans="2:29" ht="13" x14ac:dyDescent="0.3">
      <c r="B55" s="13">
        <f t="shared" si="7"/>
        <v>51</v>
      </c>
      <c r="C55" s="14">
        <f t="shared" si="8"/>
        <v>47392</v>
      </c>
      <c r="D55" s="6">
        <f t="shared" si="9"/>
        <v>131743.70528231587</v>
      </c>
      <c r="E55" s="6">
        <f>Mortagage!E55</f>
        <v>2118.3906208299832</v>
      </c>
      <c r="F55" s="6">
        <f>IF(D55&lt;0.01,0,D55*Inputs!$E$7/12)</f>
        <v>370.52917110651339</v>
      </c>
      <c r="G55" s="6">
        <f t="shared" si="0"/>
        <v>1747.8614497234698</v>
      </c>
      <c r="H55" s="6">
        <f t="shared" si="1"/>
        <v>7000</v>
      </c>
      <c r="I55" s="6">
        <f t="shared" si="2"/>
        <v>8747.8614497234703</v>
      </c>
      <c r="J55" s="6">
        <f t="shared" si="10"/>
        <v>305876.15616740752</v>
      </c>
      <c r="K55" s="6">
        <f t="shared" si="11"/>
        <v>40161.76549492163</v>
      </c>
      <c r="L55" s="6">
        <f t="shared" si="3"/>
        <v>122995.84383259241</v>
      </c>
      <c r="M55" s="6">
        <f>IF(N55&gt;Inputs!$E$12,Inputs!$E$10*Inputs!$E$5/12,0)</f>
        <v>0</v>
      </c>
      <c r="N55" s="15">
        <f>D55/Inputs!$E$5</f>
        <v>0.18820529326045124</v>
      </c>
      <c r="Q55" s="6">
        <f t="shared" si="12"/>
        <v>9027.2672632779268</v>
      </c>
      <c r="R55" s="6">
        <f>IF(Q55&lt;0.01,0,Inputs!$E$24)</f>
        <v>14500</v>
      </c>
      <c r="S55" s="6">
        <f>IF(Q55&lt;0.01,0,Inputs!$E$23)</f>
        <v>10000</v>
      </c>
      <c r="T55" s="6">
        <f t="shared" si="4"/>
        <v>4500</v>
      </c>
      <c r="U55" s="6">
        <f>IF(D55=0,0,Inputs!$E$18*Inputs!$E$21-Q55+T55)</f>
        <v>7472.7327367220732</v>
      </c>
      <c r="V55" s="6">
        <f>IF(D55=0,0,IF(U55&gt;Inputs!$E$22,Inputs!$E$22,0))</f>
        <v>7000</v>
      </c>
      <c r="W55" s="6">
        <f t="shared" si="13"/>
        <v>2500</v>
      </c>
      <c r="X55" s="6">
        <f>Q55*(Inputs!$E$19/(12*30))*Inputs!$E$20</f>
        <v>67.704504474584454</v>
      </c>
      <c r="Y55" s="6">
        <f t="shared" si="5"/>
        <v>11594.971767752511</v>
      </c>
      <c r="Z55" s="15">
        <f>Y55/Inputs!$E$18</f>
        <v>9.6624764731270935E-2</v>
      </c>
      <c r="AA55" s="6">
        <f t="shared" si="14"/>
        <v>3094.9717677525127</v>
      </c>
      <c r="AC55" s="6">
        <f t="shared" si="6"/>
        <v>43256.737262674142</v>
      </c>
    </row>
    <row r="56" spans="2:29" ht="13" x14ac:dyDescent="0.3">
      <c r="B56" s="13">
        <f t="shared" si="7"/>
        <v>52</v>
      </c>
      <c r="C56" s="14">
        <f t="shared" si="8"/>
        <v>47423</v>
      </c>
      <c r="D56" s="6">
        <f t="shared" si="9"/>
        <v>122995.84383259241</v>
      </c>
      <c r="E56" s="6">
        <f>Mortagage!E56</f>
        <v>2118.3906208299832</v>
      </c>
      <c r="F56" s="6">
        <f>IF(D56&lt;0.01,0,D56*Inputs!$E$7/12)</f>
        <v>345.92581077916617</v>
      </c>
      <c r="G56" s="6">
        <f t="shared" si="0"/>
        <v>1772.4648100508171</v>
      </c>
      <c r="H56" s="6">
        <f t="shared" si="1"/>
        <v>0</v>
      </c>
      <c r="I56" s="6">
        <f t="shared" si="2"/>
        <v>1772.4648100508171</v>
      </c>
      <c r="J56" s="6">
        <f t="shared" si="10"/>
        <v>307648.62097745831</v>
      </c>
      <c r="K56" s="6">
        <f t="shared" si="11"/>
        <v>40507.691305700799</v>
      </c>
      <c r="L56" s="6">
        <f t="shared" si="3"/>
        <v>121223.37902254159</v>
      </c>
      <c r="M56" s="6">
        <f>IF(N56&gt;Inputs!$E$12,Inputs!$E$10*Inputs!$E$5/12,0)</f>
        <v>0</v>
      </c>
      <c r="N56" s="15">
        <f>D56/Inputs!$E$5</f>
        <v>0.17570834833227486</v>
      </c>
      <c r="Q56" s="6">
        <f t="shared" si="12"/>
        <v>11594.971767752511</v>
      </c>
      <c r="R56" s="6">
        <f>IF(Q56&lt;0.01,0,Inputs!$E$24)</f>
        <v>14500</v>
      </c>
      <c r="S56" s="6">
        <f>IF(Q56&lt;0.01,0,Inputs!$E$23)</f>
        <v>10000</v>
      </c>
      <c r="T56" s="6">
        <f t="shared" si="4"/>
        <v>4500</v>
      </c>
      <c r="U56" s="6">
        <f>IF(D56=0,0,Inputs!$E$18*Inputs!$E$21-Q56+T56)</f>
        <v>4905.0282322474886</v>
      </c>
      <c r="V56" s="6">
        <f>IF(D56=0,0,IF(U56&gt;Inputs!$E$22,Inputs!$E$22,0))</f>
        <v>0</v>
      </c>
      <c r="W56" s="6">
        <f t="shared" si="13"/>
        <v>-4500</v>
      </c>
      <c r="X56" s="6">
        <f>Q56*(Inputs!$E$19/(12*30))*Inputs!$E$20</f>
        <v>86.962288258143843</v>
      </c>
      <c r="Y56" s="6">
        <f t="shared" si="5"/>
        <v>7181.9340560106548</v>
      </c>
      <c r="Z56" s="15">
        <f>Y56/Inputs!$E$18</f>
        <v>5.9849450466755459E-2</v>
      </c>
      <c r="AA56" s="6">
        <f t="shared" si="14"/>
        <v>3181.9340560106566</v>
      </c>
      <c r="AC56" s="6">
        <f t="shared" si="6"/>
        <v>43689.625361711456</v>
      </c>
    </row>
    <row r="57" spans="2:29" ht="13" x14ac:dyDescent="0.3">
      <c r="B57" s="13">
        <f t="shared" si="7"/>
        <v>53</v>
      </c>
      <c r="C57" s="14">
        <f t="shared" si="8"/>
        <v>47453</v>
      </c>
      <c r="D57" s="6">
        <f t="shared" si="9"/>
        <v>121223.37902254159</v>
      </c>
      <c r="E57" s="6">
        <f>Mortagage!E57</f>
        <v>2118.3906208299832</v>
      </c>
      <c r="F57" s="6">
        <f>IF(D57&lt;0.01,0,D57*Inputs!$E$7/12)</f>
        <v>340.94075350089821</v>
      </c>
      <c r="G57" s="6">
        <f t="shared" si="0"/>
        <v>1777.449867329085</v>
      </c>
      <c r="H57" s="6">
        <f t="shared" si="1"/>
        <v>7000</v>
      </c>
      <c r="I57" s="6">
        <f t="shared" si="2"/>
        <v>8777.4498673290855</v>
      </c>
      <c r="J57" s="6">
        <f t="shared" si="10"/>
        <v>316426.07084478741</v>
      </c>
      <c r="K57" s="6">
        <f t="shared" si="11"/>
        <v>40848.6320592017</v>
      </c>
      <c r="L57" s="6">
        <f t="shared" si="3"/>
        <v>112445.92915521251</v>
      </c>
      <c r="M57" s="6">
        <f>IF(N57&gt;Inputs!$E$12,Inputs!$E$10*Inputs!$E$5/12,0)</f>
        <v>0</v>
      </c>
      <c r="N57" s="15">
        <f>D57/Inputs!$E$5</f>
        <v>0.17317625574648798</v>
      </c>
      <c r="Q57" s="6">
        <f t="shared" si="12"/>
        <v>7181.9340560106548</v>
      </c>
      <c r="R57" s="6">
        <f>IF(Q57&lt;0.01,0,Inputs!$E$24)</f>
        <v>14500</v>
      </c>
      <c r="S57" s="6">
        <f>IF(Q57&lt;0.01,0,Inputs!$E$23)</f>
        <v>10000</v>
      </c>
      <c r="T57" s="6">
        <f t="shared" si="4"/>
        <v>4500</v>
      </c>
      <c r="U57" s="6">
        <f>IF(D57=0,0,Inputs!$E$18*Inputs!$E$21-Q57+T57)</f>
        <v>9318.0659439893461</v>
      </c>
      <c r="V57" s="6">
        <f>IF(D57=0,0,IF(U57&gt;Inputs!$E$22,Inputs!$E$22,0))</f>
        <v>7000</v>
      </c>
      <c r="W57" s="6">
        <f t="shared" si="13"/>
        <v>2500</v>
      </c>
      <c r="X57" s="6">
        <f>Q57*(Inputs!$E$19/(12*30))*Inputs!$E$20</f>
        <v>53.864505420079908</v>
      </c>
      <c r="Y57" s="6">
        <f t="shared" si="5"/>
        <v>9735.7985614307345</v>
      </c>
      <c r="Z57" s="15">
        <f>Y57/Inputs!$E$18</f>
        <v>8.113165467858946E-2</v>
      </c>
      <c r="AA57" s="6">
        <f t="shared" si="14"/>
        <v>3235.7985614307363</v>
      </c>
      <c r="AC57" s="6">
        <f t="shared" si="6"/>
        <v>44084.43062063244</v>
      </c>
    </row>
    <row r="58" spans="2:29" ht="13" x14ac:dyDescent="0.3">
      <c r="B58" s="13">
        <f t="shared" si="7"/>
        <v>54</v>
      </c>
      <c r="C58" s="14">
        <f t="shared" si="8"/>
        <v>47484</v>
      </c>
      <c r="D58" s="6">
        <f t="shared" si="9"/>
        <v>112445.92915521251</v>
      </c>
      <c r="E58" s="6">
        <f>Mortagage!E58</f>
        <v>2118.3906208299832</v>
      </c>
      <c r="F58" s="6">
        <f>IF(D58&lt;0.01,0,D58*Inputs!$E$7/12)</f>
        <v>316.2541757490352</v>
      </c>
      <c r="G58" s="6">
        <f t="shared" si="0"/>
        <v>1802.1364450809479</v>
      </c>
      <c r="H58" s="6">
        <f t="shared" si="1"/>
        <v>0</v>
      </c>
      <c r="I58" s="6">
        <f t="shared" si="2"/>
        <v>1802.1364450809479</v>
      </c>
      <c r="J58" s="6">
        <f t="shared" si="10"/>
        <v>318228.20728986833</v>
      </c>
      <c r="K58" s="6">
        <f t="shared" si="11"/>
        <v>41164.886234950733</v>
      </c>
      <c r="L58" s="6">
        <f t="shared" si="3"/>
        <v>110643.79271013156</v>
      </c>
      <c r="M58" s="6">
        <f>IF(N58&gt;Inputs!$E$12,Inputs!$E$10*Inputs!$E$5/12,0)</f>
        <v>0</v>
      </c>
      <c r="N58" s="15">
        <f>D58/Inputs!$E$5</f>
        <v>0.16063704165030357</v>
      </c>
      <c r="Q58" s="6">
        <f t="shared" si="12"/>
        <v>9735.7985614307345</v>
      </c>
      <c r="R58" s="6">
        <f>IF(Q58&lt;0.01,0,Inputs!$E$24)</f>
        <v>14500</v>
      </c>
      <c r="S58" s="6">
        <f>IF(Q58&lt;0.01,0,Inputs!$E$23)</f>
        <v>10000</v>
      </c>
      <c r="T58" s="6">
        <f t="shared" si="4"/>
        <v>4500</v>
      </c>
      <c r="U58" s="6">
        <f>IF(D58=0,0,Inputs!$E$18*Inputs!$E$21-Q58+T58)</f>
        <v>6764.2014385692655</v>
      </c>
      <c r="V58" s="6">
        <f>IF(D58=0,0,IF(U58&gt;Inputs!$E$22,Inputs!$E$22,0))</f>
        <v>0</v>
      </c>
      <c r="W58" s="6">
        <f t="shared" si="13"/>
        <v>-4500</v>
      </c>
      <c r="X58" s="6">
        <f>Q58*(Inputs!$E$19/(12*30))*Inputs!$E$20</f>
        <v>73.018489210730507</v>
      </c>
      <c r="Y58" s="6">
        <f t="shared" si="5"/>
        <v>5308.8170506414654</v>
      </c>
      <c r="Z58" s="15">
        <f>Y58/Inputs!$E$18</f>
        <v>4.424014208867888E-2</v>
      </c>
      <c r="AA58" s="6">
        <f t="shared" si="14"/>
        <v>3308.8170506414667</v>
      </c>
      <c r="AC58" s="6">
        <f t="shared" si="6"/>
        <v>44473.703285592201</v>
      </c>
    </row>
    <row r="59" spans="2:29" ht="13" x14ac:dyDescent="0.3">
      <c r="B59" s="13">
        <f t="shared" si="7"/>
        <v>55</v>
      </c>
      <c r="C59" s="14">
        <f t="shared" si="8"/>
        <v>47515</v>
      </c>
      <c r="D59" s="6">
        <f t="shared" si="9"/>
        <v>110643.79271013156</v>
      </c>
      <c r="E59" s="6">
        <f>Mortagage!E59</f>
        <v>2118.3906208299832</v>
      </c>
      <c r="F59" s="6">
        <f>IF(D59&lt;0.01,0,D59*Inputs!$E$7/12)</f>
        <v>311.18566699724505</v>
      </c>
      <c r="G59" s="6">
        <f t="shared" si="0"/>
        <v>1807.2049538327381</v>
      </c>
      <c r="H59" s="6">
        <f t="shared" si="1"/>
        <v>7000</v>
      </c>
      <c r="I59" s="6">
        <f t="shared" si="2"/>
        <v>8807.2049538327374</v>
      </c>
      <c r="J59" s="6">
        <f t="shared" si="10"/>
        <v>327035.41224370105</v>
      </c>
      <c r="K59" s="6">
        <f t="shared" si="11"/>
        <v>41476.07190194798</v>
      </c>
      <c r="L59" s="6">
        <f t="shared" si="3"/>
        <v>101836.58775629882</v>
      </c>
      <c r="M59" s="6">
        <f>IF(N59&gt;Inputs!$E$12,Inputs!$E$10*Inputs!$E$5/12,0)</f>
        <v>0</v>
      </c>
      <c r="N59" s="15">
        <f>D59/Inputs!$E$5</f>
        <v>0.15806256101447366</v>
      </c>
      <c r="Q59" s="6">
        <f t="shared" si="12"/>
        <v>5308.8170506414654</v>
      </c>
      <c r="R59" s="6">
        <f>IF(Q59&lt;0.01,0,Inputs!$E$24)</f>
        <v>14500</v>
      </c>
      <c r="S59" s="6">
        <f>IF(Q59&lt;0.01,0,Inputs!$E$23)</f>
        <v>10000</v>
      </c>
      <c r="T59" s="6">
        <f t="shared" si="4"/>
        <v>4500</v>
      </c>
      <c r="U59" s="6">
        <f>IF(D59=0,0,Inputs!$E$18*Inputs!$E$21-Q59+T59)</f>
        <v>11191.182949358536</v>
      </c>
      <c r="V59" s="6">
        <f>IF(D59=0,0,IF(U59&gt;Inputs!$E$22,Inputs!$E$22,0))</f>
        <v>7000</v>
      </c>
      <c r="W59" s="6">
        <f t="shared" si="13"/>
        <v>2500</v>
      </c>
      <c r="X59" s="6">
        <f>Q59*(Inputs!$E$19/(12*30))*Inputs!$E$20</f>
        <v>39.816127879810992</v>
      </c>
      <c r="Y59" s="6">
        <f t="shared" si="5"/>
        <v>7848.633178521276</v>
      </c>
      <c r="Z59" s="15">
        <f>Y59/Inputs!$E$18</f>
        <v>6.54052764876773E-2</v>
      </c>
      <c r="AA59" s="6">
        <f t="shared" si="14"/>
        <v>3348.6331785212778</v>
      </c>
      <c r="AC59" s="6">
        <f t="shared" si="6"/>
        <v>44824.705080469255</v>
      </c>
    </row>
    <row r="60" spans="2:29" ht="13" x14ac:dyDescent="0.3">
      <c r="B60" s="13">
        <f t="shared" si="7"/>
        <v>56</v>
      </c>
      <c r="C60" s="14">
        <f t="shared" si="8"/>
        <v>47543</v>
      </c>
      <c r="D60" s="6">
        <f t="shared" si="9"/>
        <v>101836.58775629882</v>
      </c>
      <c r="E60" s="6">
        <f>Mortagage!E60</f>
        <v>2118.3906208299832</v>
      </c>
      <c r="F60" s="6">
        <f>IF(D60&lt;0.01,0,D60*Inputs!$E$7/12)</f>
        <v>286.41540306459041</v>
      </c>
      <c r="G60" s="6">
        <f t="shared" si="0"/>
        <v>1831.9752177653927</v>
      </c>
      <c r="H60" s="6">
        <f t="shared" si="1"/>
        <v>7000</v>
      </c>
      <c r="I60" s="6">
        <f t="shared" si="2"/>
        <v>8831.9752177653936</v>
      </c>
      <c r="J60" s="6">
        <f t="shared" si="10"/>
        <v>335867.38746146642</v>
      </c>
      <c r="K60" s="6">
        <f t="shared" si="11"/>
        <v>41762.487305012568</v>
      </c>
      <c r="L60" s="6">
        <f t="shared" si="3"/>
        <v>93004.612538533431</v>
      </c>
      <c r="M60" s="6">
        <f>IF(N60&gt;Inputs!$E$12,Inputs!$E$10*Inputs!$E$5/12,0)</f>
        <v>0</v>
      </c>
      <c r="N60" s="15">
        <f>D60/Inputs!$E$5</f>
        <v>0.14548083965185546</v>
      </c>
      <c r="Q60" s="6">
        <f t="shared" si="12"/>
        <v>7848.633178521276</v>
      </c>
      <c r="R60" s="6">
        <f>IF(Q60&lt;0.01,0,Inputs!$E$24)</f>
        <v>14500</v>
      </c>
      <c r="S60" s="6">
        <f>IF(Q60&lt;0.01,0,Inputs!$E$23)</f>
        <v>10000</v>
      </c>
      <c r="T60" s="6">
        <f t="shared" si="4"/>
        <v>4500</v>
      </c>
      <c r="U60" s="6">
        <f>IF(D60=0,0,Inputs!$E$18*Inputs!$E$21-Q60+T60)</f>
        <v>8651.3668214787249</v>
      </c>
      <c r="V60" s="6">
        <f>IF(D60=0,0,IF(U60&gt;Inputs!$E$22,Inputs!$E$22,0))</f>
        <v>7000</v>
      </c>
      <c r="W60" s="6">
        <f t="shared" si="13"/>
        <v>2500</v>
      </c>
      <c r="X60" s="6">
        <f>Q60*(Inputs!$E$19/(12*30))*Inputs!$E$20</f>
        <v>58.86474883890957</v>
      </c>
      <c r="Y60" s="6">
        <f t="shared" si="5"/>
        <v>10407.497927360184</v>
      </c>
      <c r="Z60" s="15">
        <f>Y60/Inputs!$E$18</f>
        <v>8.6729149394668192E-2</v>
      </c>
      <c r="AA60" s="6">
        <f t="shared" si="14"/>
        <v>3407.4979273601875</v>
      </c>
      <c r="AC60" s="6">
        <f t="shared" si="6"/>
        <v>45169.985232372754</v>
      </c>
    </row>
    <row r="61" spans="2:29" ht="13" x14ac:dyDescent="0.3">
      <c r="B61" s="13">
        <f t="shared" si="7"/>
        <v>57</v>
      </c>
      <c r="C61" s="14">
        <f t="shared" si="8"/>
        <v>47574</v>
      </c>
      <c r="D61" s="6">
        <f t="shared" si="9"/>
        <v>93004.612538533431</v>
      </c>
      <c r="E61" s="6">
        <f>Mortagage!E61</f>
        <v>2118.3906208299832</v>
      </c>
      <c r="F61" s="6">
        <f>IF(D61&lt;0.01,0,D61*Inputs!$E$7/12)</f>
        <v>261.57547276462532</v>
      </c>
      <c r="G61" s="6">
        <f t="shared" si="0"/>
        <v>1856.8151480653578</v>
      </c>
      <c r="H61" s="6">
        <f t="shared" si="1"/>
        <v>0</v>
      </c>
      <c r="I61" s="6">
        <f t="shared" si="2"/>
        <v>1856.8151480653578</v>
      </c>
      <c r="J61" s="6">
        <f t="shared" si="10"/>
        <v>337724.20260953176</v>
      </c>
      <c r="K61" s="6">
        <f t="shared" si="11"/>
        <v>42024.062777777195</v>
      </c>
      <c r="L61" s="6">
        <f t="shared" si="3"/>
        <v>91147.797390468069</v>
      </c>
      <c r="M61" s="6">
        <f>IF(N61&gt;Inputs!$E$12,Inputs!$E$10*Inputs!$E$5/12,0)</f>
        <v>0</v>
      </c>
      <c r="N61" s="15">
        <f>D61/Inputs!$E$5</f>
        <v>0.1328637321979049</v>
      </c>
      <c r="Q61" s="6">
        <f t="shared" si="12"/>
        <v>10407.497927360184</v>
      </c>
      <c r="R61" s="6">
        <f>IF(Q61&lt;0.01,0,Inputs!$E$24)</f>
        <v>14500</v>
      </c>
      <c r="S61" s="6">
        <f>IF(Q61&lt;0.01,0,Inputs!$E$23)</f>
        <v>10000</v>
      </c>
      <c r="T61" s="6">
        <f t="shared" si="4"/>
        <v>4500</v>
      </c>
      <c r="U61" s="6">
        <f>IF(D61=0,0,Inputs!$E$18*Inputs!$E$21-Q61+T61)</f>
        <v>6092.5020726398161</v>
      </c>
      <c r="V61" s="6">
        <f>IF(D61=0,0,IF(U61&gt;Inputs!$E$22,Inputs!$E$22,0))</f>
        <v>0</v>
      </c>
      <c r="W61" s="6">
        <f t="shared" si="13"/>
        <v>-4500</v>
      </c>
      <c r="X61" s="6">
        <f>Q61*(Inputs!$E$19/(12*30))*Inputs!$E$20</f>
        <v>78.056234455201377</v>
      </c>
      <c r="Y61" s="6">
        <f t="shared" si="5"/>
        <v>5985.5541618153857</v>
      </c>
      <c r="Z61" s="15">
        <f>Y61/Inputs!$E$18</f>
        <v>4.9879618015128212E-2</v>
      </c>
      <c r="AA61" s="6">
        <f t="shared" si="14"/>
        <v>3485.5541618153889</v>
      </c>
      <c r="AC61" s="6">
        <f t="shared" si="6"/>
        <v>45509.616939592583</v>
      </c>
    </row>
    <row r="62" spans="2:29" ht="13" x14ac:dyDescent="0.3">
      <c r="B62" s="13">
        <f t="shared" si="7"/>
        <v>58</v>
      </c>
      <c r="C62" s="14">
        <f t="shared" si="8"/>
        <v>47604</v>
      </c>
      <c r="D62" s="6">
        <f t="shared" si="9"/>
        <v>91147.797390468069</v>
      </c>
      <c r="E62" s="6">
        <f>Mortagage!E62</f>
        <v>2118.3906208299832</v>
      </c>
      <c r="F62" s="6">
        <f>IF(D62&lt;0.01,0,D62*Inputs!$E$7/12)</f>
        <v>256.35318016069147</v>
      </c>
      <c r="G62" s="6">
        <f t="shared" si="0"/>
        <v>1862.0374406692918</v>
      </c>
      <c r="H62" s="6">
        <f t="shared" si="1"/>
        <v>7000</v>
      </c>
      <c r="I62" s="6">
        <f t="shared" si="2"/>
        <v>8862.0374406692918</v>
      </c>
      <c r="J62" s="6">
        <f t="shared" si="10"/>
        <v>346586.24005020107</v>
      </c>
      <c r="K62" s="6">
        <f t="shared" si="11"/>
        <v>42280.41595793789</v>
      </c>
      <c r="L62" s="6">
        <f t="shared" si="3"/>
        <v>82285.759949798783</v>
      </c>
      <c r="M62" s="6">
        <f>IF(N62&gt;Inputs!$E$12,Inputs!$E$10*Inputs!$E$5/12,0)</f>
        <v>0</v>
      </c>
      <c r="N62" s="15">
        <f>D62/Inputs!$E$5</f>
        <v>0.13021113912924009</v>
      </c>
      <c r="Q62" s="6">
        <f t="shared" si="12"/>
        <v>5985.5541618153857</v>
      </c>
      <c r="R62" s="6">
        <f>IF(Q62&lt;0.01,0,Inputs!$E$24)</f>
        <v>14500</v>
      </c>
      <c r="S62" s="6">
        <f>IF(Q62&lt;0.01,0,Inputs!$E$23)</f>
        <v>10000</v>
      </c>
      <c r="T62" s="6">
        <f t="shared" si="4"/>
        <v>4500</v>
      </c>
      <c r="U62" s="6">
        <f>IF(D62=0,0,Inputs!$E$18*Inputs!$E$21-Q62+T62)</f>
        <v>10514.445838184614</v>
      </c>
      <c r="V62" s="6">
        <f>IF(D62=0,0,IF(U62&gt;Inputs!$E$22,Inputs!$E$22,0))</f>
        <v>7000</v>
      </c>
      <c r="W62" s="6">
        <f t="shared" si="13"/>
        <v>2500</v>
      </c>
      <c r="X62" s="6">
        <f>Q62*(Inputs!$E$19/(12*30))*Inputs!$E$20</f>
        <v>44.891656213615391</v>
      </c>
      <c r="Y62" s="6">
        <f t="shared" si="5"/>
        <v>8530.4458180290003</v>
      </c>
      <c r="Z62" s="15">
        <f>Y62/Inputs!$E$18</f>
        <v>7.1087048483574999E-2</v>
      </c>
      <c r="AA62" s="6">
        <f t="shared" si="14"/>
        <v>3530.4458180290044</v>
      </c>
      <c r="AC62" s="6">
        <f t="shared" si="6"/>
        <v>45810.861775966892</v>
      </c>
    </row>
    <row r="63" spans="2:29" ht="13" x14ac:dyDescent="0.3">
      <c r="B63" s="13">
        <f t="shared" si="7"/>
        <v>59</v>
      </c>
      <c r="C63" s="14">
        <f t="shared" si="8"/>
        <v>47635</v>
      </c>
      <c r="D63" s="6">
        <f t="shared" si="9"/>
        <v>82285.759949798783</v>
      </c>
      <c r="E63" s="6">
        <f>Mortagage!E63</f>
        <v>2118.3906208299832</v>
      </c>
      <c r="F63" s="6">
        <f>IF(D63&lt;0.01,0,D63*Inputs!$E$7/12)</f>
        <v>231.4286998588091</v>
      </c>
      <c r="G63" s="6">
        <f t="shared" si="0"/>
        <v>1886.9619209711741</v>
      </c>
      <c r="H63" s="6">
        <f t="shared" si="1"/>
        <v>7000</v>
      </c>
      <c r="I63" s="6">
        <f t="shared" si="2"/>
        <v>8886.9619209711745</v>
      </c>
      <c r="J63" s="6">
        <f t="shared" si="10"/>
        <v>355473.20197117224</v>
      </c>
      <c r="K63" s="6">
        <f t="shared" si="11"/>
        <v>42511.844657796697</v>
      </c>
      <c r="L63" s="6">
        <f t="shared" si="3"/>
        <v>73398.798028827616</v>
      </c>
      <c r="M63" s="6">
        <f>IF(N63&gt;Inputs!$E$12,Inputs!$E$10*Inputs!$E$5/12,0)</f>
        <v>0</v>
      </c>
      <c r="N63" s="15">
        <f>D63/Inputs!$E$5</f>
        <v>0.11755108564256969</v>
      </c>
      <c r="Q63" s="6">
        <f t="shared" si="12"/>
        <v>8530.4458180290003</v>
      </c>
      <c r="R63" s="6">
        <f>IF(Q63&lt;0.01,0,Inputs!$E$24)</f>
        <v>14500</v>
      </c>
      <c r="S63" s="6">
        <f>IF(Q63&lt;0.01,0,Inputs!$E$23)</f>
        <v>10000</v>
      </c>
      <c r="T63" s="6">
        <f t="shared" si="4"/>
        <v>4500</v>
      </c>
      <c r="U63" s="6">
        <f>IF(D63=0,0,Inputs!$E$18*Inputs!$E$21-Q63+T63)</f>
        <v>7969.5541819709997</v>
      </c>
      <c r="V63" s="6">
        <f>IF(D63=0,0,IF(U63&gt;Inputs!$E$22,Inputs!$E$22,0))</f>
        <v>7000</v>
      </c>
      <c r="W63" s="6">
        <f t="shared" si="13"/>
        <v>2500</v>
      </c>
      <c r="X63" s="6">
        <f>Q63*(Inputs!$E$19/(12*30))*Inputs!$E$20</f>
        <v>63.978343635217513</v>
      </c>
      <c r="Y63" s="6">
        <f t="shared" si="5"/>
        <v>11094.424161664218</v>
      </c>
      <c r="Z63" s="15">
        <f>Y63/Inputs!$E$18</f>
        <v>9.2453534680535146E-2</v>
      </c>
      <c r="AA63" s="6">
        <f t="shared" si="14"/>
        <v>3594.4241616642221</v>
      </c>
      <c r="AC63" s="6">
        <f t="shared" si="6"/>
        <v>46106.268819460922</v>
      </c>
    </row>
    <row r="64" spans="2:29" ht="13" x14ac:dyDescent="0.3">
      <c r="B64" s="13">
        <f t="shared" si="7"/>
        <v>60</v>
      </c>
      <c r="C64" s="14">
        <f t="shared" si="8"/>
        <v>47665</v>
      </c>
      <c r="D64" s="6">
        <f t="shared" si="9"/>
        <v>73398.798028827616</v>
      </c>
      <c r="E64" s="6">
        <f>Mortagage!E64</f>
        <v>2118.3906208299832</v>
      </c>
      <c r="F64" s="6">
        <f>IF(D64&lt;0.01,0,D64*Inputs!$E$7/12)</f>
        <v>206.4341194560777</v>
      </c>
      <c r="G64" s="6">
        <f t="shared" si="0"/>
        <v>1911.9565013739054</v>
      </c>
      <c r="H64" s="6">
        <f t="shared" si="1"/>
        <v>0</v>
      </c>
      <c r="I64" s="6">
        <f t="shared" si="2"/>
        <v>1911.9565013739054</v>
      </c>
      <c r="J64" s="6">
        <f t="shared" si="10"/>
        <v>357385.15847254614</v>
      </c>
      <c r="K64" s="6">
        <f t="shared" si="11"/>
        <v>42718.278777252774</v>
      </c>
      <c r="L64" s="6">
        <f t="shared" si="3"/>
        <v>71486.841527453711</v>
      </c>
      <c r="M64" s="6">
        <f>IF(N64&gt;Inputs!$E$12,Inputs!$E$10*Inputs!$E$5/12,0)</f>
        <v>0</v>
      </c>
      <c r="N64" s="15">
        <f>D64/Inputs!$E$5</f>
        <v>0.10485542575546802</v>
      </c>
      <c r="Q64" s="6">
        <f t="shared" si="12"/>
        <v>11094.424161664218</v>
      </c>
      <c r="R64" s="6">
        <f>IF(Q64&lt;0.01,0,Inputs!$E$24)</f>
        <v>14500</v>
      </c>
      <c r="S64" s="6">
        <f>IF(Q64&lt;0.01,0,Inputs!$E$23)</f>
        <v>10000</v>
      </c>
      <c r="T64" s="6">
        <f t="shared" si="4"/>
        <v>4500</v>
      </c>
      <c r="U64" s="6">
        <f>IF(D64=0,0,Inputs!$E$18*Inputs!$E$21-Q64+T64)</f>
        <v>5405.5758383357825</v>
      </c>
      <c r="V64" s="6">
        <f>IF(D64=0,0,IF(U64&gt;Inputs!$E$22,Inputs!$E$22,0))</f>
        <v>0</v>
      </c>
      <c r="W64" s="6">
        <f t="shared" si="13"/>
        <v>-4500</v>
      </c>
      <c r="X64" s="6">
        <f>Q64*(Inputs!$E$19/(12*30))*Inputs!$E$20</f>
        <v>83.208181212481634</v>
      </c>
      <c r="Y64" s="6">
        <f t="shared" si="5"/>
        <v>6677.6323428766991</v>
      </c>
      <c r="Z64" s="15">
        <f>Y64/Inputs!$E$18</f>
        <v>5.5646936190639158E-2</v>
      </c>
      <c r="AA64" s="6">
        <f t="shared" si="14"/>
        <v>3677.6323428767037</v>
      </c>
      <c r="AC64" s="6">
        <f t="shared" si="6"/>
        <v>46395.91112012948</v>
      </c>
    </row>
    <row r="65" spans="2:29" ht="13" x14ac:dyDescent="0.3">
      <c r="B65" s="13">
        <f t="shared" si="7"/>
        <v>61</v>
      </c>
      <c r="C65" s="14">
        <f t="shared" si="8"/>
        <v>47696</v>
      </c>
      <c r="D65" s="6">
        <f t="shared" si="9"/>
        <v>71486.841527453711</v>
      </c>
      <c r="E65" s="6">
        <f>Mortagage!E65</f>
        <v>2118.3906208299832</v>
      </c>
      <c r="F65" s="6">
        <f>IF(D65&lt;0.01,0,D65*Inputs!$E$7/12)</f>
        <v>201.05674179596357</v>
      </c>
      <c r="G65" s="6">
        <f t="shared" si="0"/>
        <v>1917.3338790340197</v>
      </c>
      <c r="H65" s="6">
        <f t="shared" si="1"/>
        <v>7000</v>
      </c>
      <c r="I65" s="6">
        <f t="shared" si="2"/>
        <v>8917.3338790340204</v>
      </c>
      <c r="J65" s="6">
        <f t="shared" si="10"/>
        <v>366302.49235158018</v>
      </c>
      <c r="K65" s="6">
        <f t="shared" si="11"/>
        <v>42919.335519048735</v>
      </c>
      <c r="L65" s="6">
        <f t="shared" si="3"/>
        <v>62569.507648419691</v>
      </c>
      <c r="M65" s="6">
        <f>IF(N65&gt;Inputs!$E$12,Inputs!$E$10*Inputs!$E$5/12,0)</f>
        <v>0</v>
      </c>
      <c r="N65" s="15">
        <f>D65/Inputs!$E$5</f>
        <v>0.10212405932493387</v>
      </c>
      <c r="Q65" s="6">
        <f t="shared" si="12"/>
        <v>6677.6323428766991</v>
      </c>
      <c r="R65" s="6">
        <f>IF(Q65&lt;0.01,0,Inputs!$E$24)</f>
        <v>14500</v>
      </c>
      <c r="S65" s="6">
        <f>IF(Q65&lt;0.01,0,Inputs!$E$23)</f>
        <v>10000</v>
      </c>
      <c r="T65" s="6">
        <f t="shared" si="4"/>
        <v>4500</v>
      </c>
      <c r="U65" s="6">
        <f>IF(D65=0,0,Inputs!$E$18*Inputs!$E$21-Q65+T65)</f>
        <v>9822.3676571233009</v>
      </c>
      <c r="V65" s="6">
        <f>IF(D65=0,0,IF(U65&gt;Inputs!$E$22,Inputs!$E$22,0))</f>
        <v>7000</v>
      </c>
      <c r="W65" s="6">
        <f t="shared" si="13"/>
        <v>2500</v>
      </c>
      <c r="X65" s="6">
        <f>Q65*(Inputs!$E$19/(12*30))*Inputs!$E$20</f>
        <v>50.082242571575243</v>
      </c>
      <c r="Y65" s="6">
        <f t="shared" si="5"/>
        <v>9227.7145854482751</v>
      </c>
      <c r="Z65" s="15">
        <f>Y65/Inputs!$E$18</f>
        <v>7.6897621545402292E-2</v>
      </c>
      <c r="AA65" s="6">
        <f t="shared" si="14"/>
        <v>3727.7145854482787</v>
      </c>
      <c r="AC65" s="6">
        <f t="shared" si="6"/>
        <v>46647.050104497015</v>
      </c>
    </row>
    <row r="66" spans="2:29" ht="13" x14ac:dyDescent="0.3">
      <c r="B66" s="13">
        <f t="shared" si="7"/>
        <v>62</v>
      </c>
      <c r="C66" s="14">
        <f t="shared" si="8"/>
        <v>47727</v>
      </c>
      <c r="D66" s="6">
        <f t="shared" si="9"/>
        <v>62569.507648419691</v>
      </c>
      <c r="E66" s="6">
        <f>Mortagage!E66</f>
        <v>2118.3906208299832</v>
      </c>
      <c r="F66" s="6">
        <f>IF(D66&lt;0.01,0,D66*Inputs!$E$7/12)</f>
        <v>175.97674026118037</v>
      </c>
      <c r="G66" s="6">
        <f t="shared" si="0"/>
        <v>1942.4138805688028</v>
      </c>
      <c r="H66" s="6">
        <f t="shared" si="1"/>
        <v>7000</v>
      </c>
      <c r="I66" s="6">
        <f t="shared" si="2"/>
        <v>8942.4138805688035</v>
      </c>
      <c r="J66" s="6">
        <f t="shared" si="10"/>
        <v>375244.90623214899</v>
      </c>
      <c r="K66" s="6">
        <f t="shared" si="11"/>
        <v>43095.312259309918</v>
      </c>
      <c r="L66" s="6">
        <f t="shared" si="3"/>
        <v>53627.093767850885</v>
      </c>
      <c r="M66" s="6">
        <f>IF(N66&gt;Inputs!$E$12,Inputs!$E$10*Inputs!$E$5/12,0)</f>
        <v>0</v>
      </c>
      <c r="N66" s="15">
        <f>D66/Inputs!$E$5</f>
        <v>8.9385010926313846E-2</v>
      </c>
      <c r="Q66" s="6">
        <f t="shared" si="12"/>
        <v>9227.7145854482751</v>
      </c>
      <c r="R66" s="6">
        <f>IF(Q66&lt;0.01,0,Inputs!$E$24)</f>
        <v>14500</v>
      </c>
      <c r="S66" s="6">
        <f>IF(Q66&lt;0.01,0,Inputs!$E$23)</f>
        <v>10000</v>
      </c>
      <c r="T66" s="6">
        <f t="shared" si="4"/>
        <v>4500</v>
      </c>
      <c r="U66" s="6">
        <f>IF(D66=0,0,Inputs!$E$18*Inputs!$E$21-Q66+T66)</f>
        <v>7272.2854145517249</v>
      </c>
      <c r="V66" s="6">
        <f>IF(D66=0,0,IF(U66&gt;Inputs!$E$22,Inputs!$E$22,0))</f>
        <v>7000</v>
      </c>
      <c r="W66" s="6">
        <f t="shared" si="13"/>
        <v>2500</v>
      </c>
      <c r="X66" s="6">
        <f>Q66*(Inputs!$E$19/(12*30))*Inputs!$E$20</f>
        <v>69.207859390862069</v>
      </c>
      <c r="Y66" s="6">
        <f t="shared" si="5"/>
        <v>11796.922444839138</v>
      </c>
      <c r="Z66" s="15">
        <f>Y66/Inputs!$E$18</f>
        <v>9.830768704032615E-2</v>
      </c>
      <c r="AA66" s="6">
        <f t="shared" si="14"/>
        <v>3796.922444839141</v>
      </c>
      <c r="AC66" s="6">
        <f t="shared" si="6"/>
        <v>46892.234704149058</v>
      </c>
    </row>
    <row r="67" spans="2:29" ht="13" x14ac:dyDescent="0.3">
      <c r="B67" s="13">
        <f t="shared" si="7"/>
        <v>63</v>
      </c>
      <c r="C67" s="14">
        <f t="shared" si="8"/>
        <v>47757</v>
      </c>
      <c r="D67" s="6">
        <f t="shared" si="9"/>
        <v>53627.093767850885</v>
      </c>
      <c r="E67" s="6">
        <f>Mortagage!E67</f>
        <v>2118.3906208299832</v>
      </c>
      <c r="F67" s="6">
        <f>IF(D67&lt;0.01,0,D67*Inputs!$E$7/12)</f>
        <v>150.82620122208064</v>
      </c>
      <c r="G67" s="6">
        <f t="shared" si="0"/>
        <v>1967.5644196079024</v>
      </c>
      <c r="H67" s="6">
        <f t="shared" si="1"/>
        <v>0</v>
      </c>
      <c r="I67" s="6">
        <f t="shared" si="2"/>
        <v>1967.5644196079024</v>
      </c>
      <c r="J67" s="6">
        <f t="shared" si="10"/>
        <v>377212.47065175691</v>
      </c>
      <c r="K67" s="6">
        <f t="shared" si="11"/>
        <v>43246.138460531998</v>
      </c>
      <c r="L67" s="6">
        <f t="shared" si="3"/>
        <v>51659.529348242984</v>
      </c>
      <c r="M67" s="6">
        <f>IF(N67&gt;Inputs!$E$12,Inputs!$E$10*Inputs!$E$5/12,0)</f>
        <v>0</v>
      </c>
      <c r="N67" s="15">
        <f>D67/Inputs!$E$5</f>
        <v>7.6610133954072693E-2</v>
      </c>
      <c r="Q67" s="6">
        <f t="shared" si="12"/>
        <v>11796.922444839138</v>
      </c>
      <c r="R67" s="6">
        <f>IF(Q67&lt;0.01,0,Inputs!$E$24)</f>
        <v>14500</v>
      </c>
      <c r="S67" s="6">
        <f>IF(Q67&lt;0.01,0,Inputs!$E$23)</f>
        <v>10000</v>
      </c>
      <c r="T67" s="6">
        <f t="shared" si="4"/>
        <v>4500</v>
      </c>
      <c r="U67" s="6">
        <f>IF(D67=0,0,Inputs!$E$18*Inputs!$E$21-Q67+T67)</f>
        <v>4703.0775551608622</v>
      </c>
      <c r="V67" s="6">
        <f>IF(D67=0,0,IF(U67&gt;Inputs!$E$22,Inputs!$E$22,0))</f>
        <v>0</v>
      </c>
      <c r="W67" s="6">
        <f t="shared" si="13"/>
        <v>-4500</v>
      </c>
      <c r="X67" s="6">
        <f>Q67*(Inputs!$E$19/(12*30))*Inputs!$E$20</f>
        <v>88.476918336293537</v>
      </c>
      <c r="Y67" s="6">
        <f t="shared" si="5"/>
        <v>7385.3993631754311</v>
      </c>
      <c r="Z67" s="15">
        <f>Y67/Inputs!$E$18</f>
        <v>6.1544994693128595E-2</v>
      </c>
      <c r="AA67" s="6">
        <f t="shared" si="14"/>
        <v>3885.3993631754347</v>
      </c>
      <c r="AC67" s="6">
        <f t="shared" si="6"/>
        <v>47131.537823707433</v>
      </c>
    </row>
    <row r="68" spans="2:29" ht="13" x14ac:dyDescent="0.3">
      <c r="B68" s="13">
        <f t="shared" si="7"/>
        <v>64</v>
      </c>
      <c r="C68" s="14">
        <f t="shared" si="8"/>
        <v>47788</v>
      </c>
      <c r="D68" s="6">
        <f t="shared" si="9"/>
        <v>51659.529348242984</v>
      </c>
      <c r="E68" s="6">
        <f>Mortagage!E68</f>
        <v>2118.3906208299832</v>
      </c>
      <c r="F68" s="6">
        <f>IF(D68&lt;0.01,0,D68*Inputs!$E$7/12)</f>
        <v>145.2924262919334</v>
      </c>
      <c r="G68" s="6">
        <f t="shared" si="0"/>
        <v>1973.0981945380497</v>
      </c>
      <c r="H68" s="6">
        <f t="shared" si="1"/>
        <v>7000</v>
      </c>
      <c r="I68" s="6">
        <f t="shared" si="2"/>
        <v>8973.0981945380499</v>
      </c>
      <c r="J68" s="6">
        <f t="shared" si="10"/>
        <v>386185.56884629495</v>
      </c>
      <c r="K68" s="6">
        <f t="shared" si="11"/>
        <v>43391.430886823931</v>
      </c>
      <c r="L68" s="6">
        <f t="shared" si="3"/>
        <v>42686.431153704936</v>
      </c>
      <c r="M68" s="6">
        <f>IF(N68&gt;Inputs!$E$12,Inputs!$E$10*Inputs!$E$5/12,0)</f>
        <v>0</v>
      </c>
      <c r="N68" s="15">
        <f>D68/Inputs!$E$5</f>
        <v>7.379932764034712E-2</v>
      </c>
      <c r="Q68" s="6">
        <f t="shared" si="12"/>
        <v>7385.3993631754311</v>
      </c>
      <c r="R68" s="6">
        <f>IF(Q68&lt;0.01,0,Inputs!$E$24)</f>
        <v>14500</v>
      </c>
      <c r="S68" s="6">
        <f>IF(Q68&lt;0.01,0,Inputs!$E$23)</f>
        <v>10000</v>
      </c>
      <c r="T68" s="6">
        <f t="shared" si="4"/>
        <v>4500</v>
      </c>
      <c r="U68" s="6">
        <f>IF(D68=0,0,Inputs!$E$18*Inputs!$E$21-Q68+T68)</f>
        <v>9114.6006368245689</v>
      </c>
      <c r="V68" s="6">
        <f>IF(D68=0,0,IF(U68&gt;Inputs!$E$22,Inputs!$E$22,0))</f>
        <v>7000</v>
      </c>
      <c r="W68" s="6">
        <f t="shared" si="13"/>
        <v>2500</v>
      </c>
      <c r="X68" s="6">
        <f>Q68*(Inputs!$E$19/(12*30))*Inputs!$E$20</f>
        <v>55.390495223815734</v>
      </c>
      <c r="Y68" s="6">
        <f t="shared" si="5"/>
        <v>9940.7898583992464</v>
      </c>
      <c r="Z68" s="15">
        <f>Y68/Inputs!$E$18</f>
        <v>8.2839915486660393E-2</v>
      </c>
      <c r="AA68" s="6">
        <f t="shared" si="14"/>
        <v>3940.7898583992505</v>
      </c>
      <c r="AC68" s="6">
        <f t="shared" si="6"/>
        <v>47332.220745223181</v>
      </c>
    </row>
    <row r="69" spans="2:29" ht="13" x14ac:dyDescent="0.3">
      <c r="B69" s="13">
        <f t="shared" si="7"/>
        <v>65</v>
      </c>
      <c r="C69" s="14">
        <f t="shared" si="8"/>
        <v>47818</v>
      </c>
      <c r="D69" s="6">
        <f t="shared" si="9"/>
        <v>42686.431153704936</v>
      </c>
      <c r="E69" s="6">
        <f>Mortagage!E69</f>
        <v>2118.3906208299832</v>
      </c>
      <c r="F69" s="6">
        <f>IF(D69&lt;0.01,0,D69*Inputs!$E$7/12)</f>
        <v>120.05558761979513</v>
      </c>
      <c r="G69" s="6">
        <f t="shared" si="0"/>
        <v>1998.3350332101879</v>
      </c>
      <c r="H69" s="6">
        <f t="shared" si="1"/>
        <v>0</v>
      </c>
      <c r="I69" s="6">
        <f t="shared" si="2"/>
        <v>1998.3350332101879</v>
      </c>
      <c r="J69" s="6">
        <f t="shared" si="10"/>
        <v>388183.90387950512</v>
      </c>
      <c r="K69" s="6">
        <f t="shared" si="11"/>
        <v>43511.486474443729</v>
      </c>
      <c r="L69" s="6">
        <f t="shared" si="3"/>
        <v>40688.096120494745</v>
      </c>
      <c r="M69" s="6">
        <f>IF(N69&gt;Inputs!$E$12,Inputs!$E$10*Inputs!$E$5/12,0)</f>
        <v>0</v>
      </c>
      <c r="N69" s="15">
        <f>D69/Inputs!$E$5</f>
        <v>6.0980615933864196E-2</v>
      </c>
      <c r="Q69" s="6">
        <f t="shared" si="12"/>
        <v>9940.7898583992464</v>
      </c>
      <c r="R69" s="6">
        <f>IF(Q69&lt;0.01,0,Inputs!$E$24)</f>
        <v>14500</v>
      </c>
      <c r="S69" s="6">
        <f>IF(Q69&lt;0.01,0,Inputs!$E$23)</f>
        <v>10000</v>
      </c>
      <c r="T69" s="6">
        <f t="shared" si="4"/>
        <v>4500</v>
      </c>
      <c r="U69" s="6">
        <f>IF(D69=0,0,Inputs!$E$18*Inputs!$E$21-Q69+T69)</f>
        <v>6559.2101416007536</v>
      </c>
      <c r="V69" s="6">
        <f>IF(D69=0,0,IF(U69&gt;Inputs!$E$22,Inputs!$E$22,0))</f>
        <v>0</v>
      </c>
      <c r="W69" s="6">
        <f t="shared" si="13"/>
        <v>-4500</v>
      </c>
      <c r="X69" s="6">
        <f>Q69*(Inputs!$E$19/(12*30))*Inputs!$E$20</f>
        <v>74.555923937994351</v>
      </c>
      <c r="Y69" s="6">
        <f t="shared" si="5"/>
        <v>5515.345782337241</v>
      </c>
      <c r="Z69" s="15">
        <f>Y69/Inputs!$E$18</f>
        <v>4.5961214852810343E-2</v>
      </c>
      <c r="AA69" s="6">
        <f t="shared" si="14"/>
        <v>4015.3457823372451</v>
      </c>
      <c r="AC69" s="6">
        <f t="shared" si="6"/>
        <v>47526.832256780974</v>
      </c>
    </row>
    <row r="70" spans="2:29" ht="13" x14ac:dyDescent="0.3">
      <c r="B70" s="13">
        <f t="shared" si="7"/>
        <v>66</v>
      </c>
      <c r="C70" s="14">
        <f t="shared" si="8"/>
        <v>47849</v>
      </c>
      <c r="D70" s="6">
        <f t="shared" si="9"/>
        <v>40688.096120494745</v>
      </c>
      <c r="E70" s="6">
        <f>Mortagage!E70</f>
        <v>2118.3906208299832</v>
      </c>
      <c r="F70" s="6">
        <f>IF(D70&lt;0.01,0,D70*Inputs!$E$7/12)</f>
        <v>114.43527033889148</v>
      </c>
      <c r="G70" s="6">
        <f t="shared" ref="G70:G133" si="15">E70-F70</f>
        <v>2003.9553504910916</v>
      </c>
      <c r="H70" s="6">
        <f t="shared" ref="H70:H133" si="16">V70</f>
        <v>7000</v>
      </c>
      <c r="I70" s="6">
        <f t="shared" ref="I70:I133" si="17">H70+G70</f>
        <v>9003.9553504910909</v>
      </c>
      <c r="J70" s="6">
        <f t="shared" si="10"/>
        <v>397187.85922999622</v>
      </c>
      <c r="K70" s="6">
        <f t="shared" si="11"/>
        <v>43625.921744782623</v>
      </c>
      <c r="L70" s="6">
        <f t="shared" ref="L70:L133" si="18">IF(D70-G70-H70&lt;0.01,0,D70-G70-H70)</f>
        <v>31684.140770003651</v>
      </c>
      <c r="M70" s="6">
        <f>IF(N70&gt;Inputs!$E$12,Inputs!$E$10*Inputs!$E$5/12,0)</f>
        <v>0</v>
      </c>
      <c r="N70" s="15">
        <f>D70/Inputs!$E$5</f>
        <v>5.8125851600706782E-2</v>
      </c>
      <c r="Q70" s="6">
        <f t="shared" si="12"/>
        <v>5515.345782337241</v>
      </c>
      <c r="R70" s="6">
        <f>IF(Q70&lt;0.01,0,Inputs!$E$24)</f>
        <v>14500</v>
      </c>
      <c r="S70" s="6">
        <f>IF(Q70&lt;0.01,0,Inputs!$E$23)</f>
        <v>10000</v>
      </c>
      <c r="T70" s="6">
        <f t="shared" ref="T70:T133" si="19">R70-S70</f>
        <v>4500</v>
      </c>
      <c r="U70" s="6">
        <f>IF(D70=0,0,Inputs!$E$18*Inputs!$E$21-Q70+T70)</f>
        <v>10984.654217662759</v>
      </c>
      <c r="V70" s="6">
        <f>IF(D70=0,0,IF(U70&gt;Inputs!$E$22,Inputs!$E$22,0))</f>
        <v>7000</v>
      </c>
      <c r="W70" s="6">
        <f t="shared" ref="W70:W133" si="20">(R70-S70-V70)*-1</f>
        <v>2500</v>
      </c>
      <c r="X70" s="6">
        <f>Q70*(Inputs!$E$19/(12*30))*Inputs!$E$20</f>
        <v>41.365093367529312</v>
      </c>
      <c r="Y70" s="6">
        <f t="shared" ref="Y70:Y133" si="21">IF((Q70+W70+X70)&lt;0,0,Q70+W70+X70)</f>
        <v>8056.7108757047699</v>
      </c>
      <c r="Z70" s="15">
        <f>Y70/Inputs!$E$18</f>
        <v>6.7139257297539751E-2</v>
      </c>
      <c r="AA70" s="6">
        <f t="shared" si="14"/>
        <v>4056.7108757047745</v>
      </c>
      <c r="AC70" s="6">
        <f t="shared" ref="AC70:AC133" si="22">AA70+K70</f>
        <v>47682.632620487399</v>
      </c>
    </row>
    <row r="71" spans="2:29" ht="13" x14ac:dyDescent="0.3">
      <c r="B71" s="13">
        <f t="shared" ref="B71:B134" si="23">B70+1</f>
        <v>67</v>
      </c>
      <c r="C71" s="14">
        <f t="shared" ref="C71:C134" si="24">EDATE(C70,1)</f>
        <v>47880</v>
      </c>
      <c r="D71" s="6">
        <f t="shared" ref="D71:D134" si="25">L70</f>
        <v>31684.140770003651</v>
      </c>
      <c r="E71" s="6">
        <f>Mortagage!E71</f>
        <v>2118.3906208299832</v>
      </c>
      <c r="F71" s="6">
        <f>IF(D71&lt;0.01,0,D71*Inputs!$E$7/12)</f>
        <v>89.111645915635279</v>
      </c>
      <c r="G71" s="6">
        <f t="shared" si="15"/>
        <v>2029.2789749143478</v>
      </c>
      <c r="H71" s="6">
        <f t="shared" si="16"/>
        <v>7000</v>
      </c>
      <c r="I71" s="6">
        <f t="shared" si="17"/>
        <v>9029.2789749143485</v>
      </c>
      <c r="J71" s="6">
        <f t="shared" ref="J71:J134" si="26">J70+I71</f>
        <v>406217.13820491056</v>
      </c>
      <c r="K71" s="6">
        <f t="shared" ref="K71:K134" si="27">K70+F71</f>
        <v>43715.033390698256</v>
      </c>
      <c r="L71" s="6">
        <f t="shared" si="18"/>
        <v>22654.861795089302</v>
      </c>
      <c r="M71" s="6">
        <f>IF(N71&gt;Inputs!$E$12,Inputs!$E$10*Inputs!$E$5/12,0)</f>
        <v>0</v>
      </c>
      <c r="N71" s="15">
        <f>D71/Inputs!$E$5</f>
        <v>4.5263058242862357E-2</v>
      </c>
      <c r="Q71" s="6">
        <f t="shared" ref="Q71:Q134" si="28">Y70</f>
        <v>8056.7108757047699</v>
      </c>
      <c r="R71" s="6">
        <f>IF(Q71&lt;0.01,0,Inputs!$E$24)</f>
        <v>14500</v>
      </c>
      <c r="S71" s="6">
        <f>IF(Q71&lt;0.01,0,Inputs!$E$23)</f>
        <v>10000</v>
      </c>
      <c r="T71" s="6">
        <f t="shared" si="19"/>
        <v>4500</v>
      </c>
      <c r="U71" s="6">
        <f>IF(D71=0,0,Inputs!$E$18*Inputs!$E$21-Q71+T71)</f>
        <v>8443.2891242952301</v>
      </c>
      <c r="V71" s="6">
        <f>IF(D71=0,0,IF(U71&gt;Inputs!$E$22,Inputs!$E$22,0))</f>
        <v>7000</v>
      </c>
      <c r="W71" s="6">
        <f t="shared" si="20"/>
        <v>2500</v>
      </c>
      <c r="X71" s="6">
        <f>Q71*(Inputs!$E$19/(12*30))*Inputs!$E$20</f>
        <v>60.425331567785776</v>
      </c>
      <c r="Y71" s="6">
        <f t="shared" si="21"/>
        <v>10617.136207272555</v>
      </c>
      <c r="Z71" s="15">
        <f>Y71/Inputs!$E$18</f>
        <v>8.847613506060463E-2</v>
      </c>
      <c r="AA71" s="6">
        <f t="shared" ref="AA71:AA134" si="29">X71+AA70</f>
        <v>4117.1362072725606</v>
      </c>
      <c r="AC71" s="6">
        <f t="shared" si="22"/>
        <v>47832.169597970817</v>
      </c>
    </row>
    <row r="72" spans="2:29" ht="13" x14ac:dyDescent="0.3">
      <c r="B72" s="13">
        <f t="shared" si="23"/>
        <v>68</v>
      </c>
      <c r="C72" s="14">
        <f t="shared" si="24"/>
        <v>47908</v>
      </c>
      <c r="D72" s="6">
        <f t="shared" si="25"/>
        <v>22654.861795089302</v>
      </c>
      <c r="E72" s="6">
        <f>Mortagage!E72</f>
        <v>2118.3906208299832</v>
      </c>
      <c r="F72" s="6">
        <f>IF(D72&lt;0.01,0,D72*Inputs!$E$7/12)</f>
        <v>63.716798798688664</v>
      </c>
      <c r="G72" s="6">
        <f t="shared" si="15"/>
        <v>2054.6738220312945</v>
      </c>
      <c r="H72" s="6">
        <f t="shared" si="16"/>
        <v>0</v>
      </c>
      <c r="I72" s="6">
        <f t="shared" si="17"/>
        <v>2054.6738220312945</v>
      </c>
      <c r="J72" s="6">
        <f t="shared" si="26"/>
        <v>408271.81202694186</v>
      </c>
      <c r="K72" s="6">
        <f t="shared" si="27"/>
        <v>43778.750189496946</v>
      </c>
      <c r="L72" s="6">
        <f t="shared" si="18"/>
        <v>20600.187973058008</v>
      </c>
      <c r="M72" s="6">
        <f>IF(N72&gt;Inputs!$E$12,Inputs!$E$10*Inputs!$E$5/12,0)</f>
        <v>0</v>
      </c>
      <c r="N72" s="15">
        <f>D72/Inputs!$E$5</f>
        <v>3.2364088278699001E-2</v>
      </c>
      <c r="Q72" s="6">
        <f t="shared" si="28"/>
        <v>10617.136207272555</v>
      </c>
      <c r="R72" s="6">
        <f>IF(Q72&lt;0.01,0,Inputs!$E$24)</f>
        <v>14500</v>
      </c>
      <c r="S72" s="6">
        <f>IF(Q72&lt;0.01,0,Inputs!$E$23)</f>
        <v>10000</v>
      </c>
      <c r="T72" s="6">
        <f t="shared" si="19"/>
        <v>4500</v>
      </c>
      <c r="U72" s="6">
        <f>IF(D72=0,0,Inputs!$E$18*Inputs!$E$21-Q72+T72)</f>
        <v>5882.8637927274449</v>
      </c>
      <c r="V72" s="6">
        <f>IF(D72=0,0,IF(U72&gt;Inputs!$E$22,Inputs!$E$22,0))</f>
        <v>0</v>
      </c>
      <c r="W72" s="6">
        <f t="shared" si="20"/>
        <v>-4500</v>
      </c>
      <c r="X72" s="6">
        <f>Q72*(Inputs!$E$19/(12*30))*Inputs!$E$20</f>
        <v>79.628521554544164</v>
      </c>
      <c r="Y72" s="6">
        <f t="shared" si="21"/>
        <v>6196.7647288270991</v>
      </c>
      <c r="Z72" s="15">
        <f>Y72/Inputs!$E$18</f>
        <v>5.1639706073559159E-2</v>
      </c>
      <c r="AA72" s="6">
        <f t="shared" si="29"/>
        <v>4196.7647288271046</v>
      </c>
      <c r="AC72" s="6">
        <f t="shared" si="22"/>
        <v>47975.51491832405</v>
      </c>
    </row>
    <row r="73" spans="2:29" ht="13" x14ac:dyDescent="0.3">
      <c r="B73" s="13">
        <f t="shared" si="23"/>
        <v>69</v>
      </c>
      <c r="C73" s="14">
        <f t="shared" si="24"/>
        <v>47939</v>
      </c>
      <c r="D73" s="6">
        <f t="shared" si="25"/>
        <v>20600.187973058008</v>
      </c>
      <c r="E73" s="6">
        <f>Mortagage!E73</f>
        <v>2118.3906208299832</v>
      </c>
      <c r="F73" s="6">
        <f>IF(D73&lt;0.01,0,D73*Inputs!$E$7/12)</f>
        <v>57.938028674225649</v>
      </c>
      <c r="G73" s="6">
        <f t="shared" si="15"/>
        <v>2060.4525921557574</v>
      </c>
      <c r="H73" s="6">
        <f t="shared" si="16"/>
        <v>7000</v>
      </c>
      <c r="I73" s="6">
        <f t="shared" si="17"/>
        <v>9060.4525921557579</v>
      </c>
      <c r="J73" s="6">
        <f t="shared" si="26"/>
        <v>417332.26461909764</v>
      </c>
      <c r="K73" s="6">
        <f t="shared" si="27"/>
        <v>43836.68821817117</v>
      </c>
      <c r="L73" s="6">
        <f t="shared" si="18"/>
        <v>11539.73538090225</v>
      </c>
      <c r="M73" s="6">
        <f>IF(N73&gt;Inputs!$E$12,Inputs!$E$10*Inputs!$E$5/12,0)</f>
        <v>0</v>
      </c>
      <c r="N73" s="15">
        <f>D73/Inputs!$E$5</f>
        <v>2.9428839961511438E-2</v>
      </c>
      <c r="Q73" s="6">
        <f t="shared" si="28"/>
        <v>6196.7647288270991</v>
      </c>
      <c r="R73" s="6">
        <f>IF(Q73&lt;0.01,0,Inputs!$E$24)</f>
        <v>14500</v>
      </c>
      <c r="S73" s="6">
        <f>IF(Q73&lt;0.01,0,Inputs!$E$23)</f>
        <v>10000</v>
      </c>
      <c r="T73" s="6">
        <f t="shared" si="19"/>
        <v>4500</v>
      </c>
      <c r="U73" s="6">
        <f>IF(D73=0,0,Inputs!$E$18*Inputs!$E$21-Q73+T73)</f>
        <v>10303.2352711729</v>
      </c>
      <c r="V73" s="6">
        <f>IF(D73=0,0,IF(U73&gt;Inputs!$E$22,Inputs!$E$22,0))</f>
        <v>7000</v>
      </c>
      <c r="W73" s="6">
        <f t="shared" si="20"/>
        <v>2500</v>
      </c>
      <c r="X73" s="6">
        <f>Q73*(Inputs!$E$19/(12*30))*Inputs!$E$20</f>
        <v>46.47573546620324</v>
      </c>
      <c r="Y73" s="6">
        <f t="shared" si="21"/>
        <v>8743.2404642933034</v>
      </c>
      <c r="Z73" s="15">
        <f>Y73/Inputs!$E$18</f>
        <v>7.2860337202444198E-2</v>
      </c>
      <c r="AA73" s="6">
        <f t="shared" si="29"/>
        <v>4243.2404642933079</v>
      </c>
      <c r="AC73" s="6">
        <f t="shared" si="22"/>
        <v>48079.928682464481</v>
      </c>
    </row>
    <row r="74" spans="2:29" ht="13" x14ac:dyDescent="0.3">
      <c r="B74" s="13">
        <f t="shared" si="23"/>
        <v>70</v>
      </c>
      <c r="C74" s="14">
        <f t="shared" si="24"/>
        <v>47969</v>
      </c>
      <c r="D74" s="6">
        <f t="shared" si="25"/>
        <v>11539.73538090225</v>
      </c>
      <c r="E74" s="6">
        <f>Mortagage!E74</f>
        <v>2118.3906208299832</v>
      </c>
      <c r="F74" s="6">
        <f>IF(D74&lt;0.01,0,D74*Inputs!$E$7/12)</f>
        <v>32.455505758787581</v>
      </c>
      <c r="G74" s="6">
        <f t="shared" si="15"/>
        <v>2085.9351150711955</v>
      </c>
      <c r="H74" s="6">
        <f t="shared" si="16"/>
        <v>7000</v>
      </c>
      <c r="I74" s="6">
        <f t="shared" si="17"/>
        <v>9085.9351150711955</v>
      </c>
      <c r="J74" s="6">
        <f t="shared" si="26"/>
        <v>426418.19973416883</v>
      </c>
      <c r="K74" s="6">
        <f t="shared" si="27"/>
        <v>43869.143723929956</v>
      </c>
      <c r="L74" s="6">
        <f t="shared" si="18"/>
        <v>2453.8002658310543</v>
      </c>
      <c r="M74" s="6">
        <f>IF(N74&gt;Inputs!$E$12,Inputs!$E$10*Inputs!$E$5/12,0)</f>
        <v>0</v>
      </c>
      <c r="N74" s="15">
        <f>D74/Inputs!$E$5</f>
        <v>1.6485336258431786E-2</v>
      </c>
      <c r="Q74" s="6">
        <f t="shared" si="28"/>
        <v>8743.2404642933034</v>
      </c>
      <c r="R74" s="6">
        <f>IF(Q74&lt;0.01,0,Inputs!$E$24)</f>
        <v>14500</v>
      </c>
      <c r="S74" s="6">
        <f>IF(Q74&lt;0.01,0,Inputs!$E$23)</f>
        <v>10000</v>
      </c>
      <c r="T74" s="6">
        <f t="shared" si="19"/>
        <v>4500</v>
      </c>
      <c r="U74" s="6">
        <f>IF(D74=0,0,Inputs!$E$18*Inputs!$E$21-Q74+T74)</f>
        <v>7756.7595357066966</v>
      </c>
      <c r="V74" s="6">
        <f>IF(D74=0,0,IF(U74&gt;Inputs!$E$22,Inputs!$E$22,0))</f>
        <v>7000</v>
      </c>
      <c r="W74" s="6">
        <f t="shared" si="20"/>
        <v>2500</v>
      </c>
      <c r="X74" s="6">
        <f>Q74*(Inputs!$E$19/(12*30))*Inputs!$E$20</f>
        <v>65.574303482199781</v>
      </c>
      <c r="Y74" s="6">
        <f t="shared" si="21"/>
        <v>11308.814767775502</v>
      </c>
      <c r="Z74" s="15">
        <f>Y74/Inputs!$E$18</f>
        <v>9.4240123064795858E-2</v>
      </c>
      <c r="AA74" s="6">
        <f t="shared" si="29"/>
        <v>4308.8147677755078</v>
      </c>
      <c r="AC74" s="6">
        <f t="shared" si="22"/>
        <v>48177.95849170546</v>
      </c>
    </row>
    <row r="75" spans="2:29" ht="13" x14ac:dyDescent="0.3">
      <c r="B75" s="13">
        <f t="shared" si="23"/>
        <v>71</v>
      </c>
      <c r="C75" s="14">
        <f t="shared" si="24"/>
        <v>48000</v>
      </c>
      <c r="D75" s="6">
        <f t="shared" si="25"/>
        <v>2453.8002658310543</v>
      </c>
      <c r="E75" s="6">
        <f>Mortagage!E75</f>
        <v>2118.3906208299832</v>
      </c>
      <c r="F75" s="6">
        <f>IF(D75&lt;0.01,0,D75*Inputs!$E$7/12)</f>
        <v>6.9013132476498411</v>
      </c>
      <c r="G75" s="6">
        <f t="shared" si="15"/>
        <v>2111.4893075823334</v>
      </c>
      <c r="H75" s="6">
        <f t="shared" si="16"/>
        <v>0</v>
      </c>
      <c r="I75" s="6">
        <f t="shared" si="17"/>
        <v>2111.4893075823334</v>
      </c>
      <c r="J75" s="6">
        <f t="shared" si="26"/>
        <v>428529.68904175115</v>
      </c>
      <c r="K75" s="6">
        <f t="shared" si="27"/>
        <v>43876.045037177602</v>
      </c>
      <c r="L75" s="6">
        <f t="shared" si="18"/>
        <v>342.31095824872091</v>
      </c>
      <c r="M75" s="6">
        <f>IF(N75&gt;Inputs!$E$12,Inputs!$E$10*Inputs!$E$5/12,0)</f>
        <v>0</v>
      </c>
      <c r="N75" s="15">
        <f>D75/Inputs!$E$5</f>
        <v>3.5054289511872202E-3</v>
      </c>
      <c r="Q75" s="6">
        <f t="shared" si="28"/>
        <v>11308.814767775502</v>
      </c>
      <c r="R75" s="6">
        <f>IF(Q75&lt;0.01,0,Inputs!$E$24)</f>
        <v>14500</v>
      </c>
      <c r="S75" s="6">
        <f>IF(Q75&lt;0.01,0,Inputs!$E$23)</f>
        <v>10000</v>
      </c>
      <c r="T75" s="6">
        <f t="shared" si="19"/>
        <v>4500</v>
      </c>
      <c r="U75" s="6">
        <f>IF(D75=0,0,Inputs!$E$18*Inputs!$E$21-Q75+T75)</f>
        <v>5191.1852322244977</v>
      </c>
      <c r="V75" s="6">
        <f>IF(D75=0,0,IF(U75&gt;Inputs!$E$22,Inputs!$E$22,0))</f>
        <v>0</v>
      </c>
      <c r="W75" s="6">
        <f t="shared" si="20"/>
        <v>-4500</v>
      </c>
      <c r="X75" s="6">
        <f>Q75*(Inputs!$E$19/(12*30))*Inputs!$E$20</f>
        <v>84.816110758316256</v>
      </c>
      <c r="Y75" s="6">
        <f t="shared" si="21"/>
        <v>6893.6308785338188</v>
      </c>
      <c r="Z75" s="15">
        <f>Y75/Inputs!$E$18</f>
        <v>5.7446923987781826E-2</v>
      </c>
      <c r="AA75" s="6">
        <f t="shared" si="29"/>
        <v>4393.6308785338242</v>
      </c>
      <c r="AC75" s="6">
        <f t="shared" si="22"/>
        <v>48269.675915711428</v>
      </c>
    </row>
    <row r="76" spans="2:29" ht="13" x14ac:dyDescent="0.3">
      <c r="B76" s="13">
        <f t="shared" si="23"/>
        <v>72</v>
      </c>
      <c r="C76" s="14">
        <f t="shared" si="24"/>
        <v>48030</v>
      </c>
      <c r="D76" s="6">
        <f t="shared" si="25"/>
        <v>342.31095824872091</v>
      </c>
      <c r="E76" s="6">
        <f>Mortagage!E76</f>
        <v>2118.3906208299832</v>
      </c>
      <c r="F76" s="6">
        <f>IF(D76&lt;0.01,0,D76*Inputs!$E$7/12)</f>
        <v>0.96274957007452766</v>
      </c>
      <c r="G76" s="6">
        <f t="shared" si="15"/>
        <v>2117.4278712599084</v>
      </c>
      <c r="H76" s="6">
        <f t="shared" si="16"/>
        <v>7000</v>
      </c>
      <c r="I76" s="6">
        <f t="shared" si="17"/>
        <v>9117.427871259908</v>
      </c>
      <c r="J76" s="6">
        <f t="shared" si="26"/>
        <v>437647.11691301106</v>
      </c>
      <c r="K76" s="6">
        <f t="shared" si="27"/>
        <v>43877.007786747679</v>
      </c>
      <c r="L76" s="6">
        <f t="shared" si="18"/>
        <v>0</v>
      </c>
      <c r="M76" s="6">
        <f>IF(N76&gt;Inputs!$E$12,Inputs!$E$10*Inputs!$E$5/12,0)</f>
        <v>0</v>
      </c>
      <c r="N76" s="15">
        <f>D76/Inputs!$E$5</f>
        <v>4.8901565464102984E-4</v>
      </c>
      <c r="Q76" s="6">
        <f t="shared" si="28"/>
        <v>6893.6308785338188</v>
      </c>
      <c r="R76" s="6">
        <f>IF(Q76&lt;0.01,0,Inputs!$E$24)</f>
        <v>14500</v>
      </c>
      <c r="S76" s="6">
        <f>IF(Q76&lt;0.01,0,Inputs!$E$23)</f>
        <v>10000</v>
      </c>
      <c r="T76" s="6">
        <f t="shared" si="19"/>
        <v>4500</v>
      </c>
      <c r="U76" s="6">
        <f>IF(D76=0,0,Inputs!$E$18*Inputs!$E$21-Q76+T76)</f>
        <v>9606.3691214661812</v>
      </c>
      <c r="V76" s="6">
        <f>IF(D76=0,0,IF(U76&gt;Inputs!$E$22,Inputs!$E$22,0))</f>
        <v>7000</v>
      </c>
      <c r="W76" s="6">
        <f t="shared" si="20"/>
        <v>2500</v>
      </c>
      <c r="X76" s="6">
        <f>Q76*(Inputs!$E$19/(12*30))*Inputs!$E$20</f>
        <v>51.702231589003645</v>
      </c>
      <c r="Y76" s="6">
        <f t="shared" si="21"/>
        <v>9445.3331101228232</v>
      </c>
      <c r="Z76" s="15">
        <f>Y76/Inputs!$E$18</f>
        <v>7.8711109251023523E-2</v>
      </c>
      <c r="AA76" s="6">
        <f t="shared" si="29"/>
        <v>4445.3331101228277</v>
      </c>
      <c r="AC76" s="6">
        <f t="shared" si="22"/>
        <v>48322.340896870504</v>
      </c>
    </row>
    <row r="77" spans="2:29" ht="13" x14ac:dyDescent="0.3">
      <c r="B77" s="13">
        <f t="shared" si="23"/>
        <v>73</v>
      </c>
      <c r="C77" s="14">
        <f t="shared" si="24"/>
        <v>48061</v>
      </c>
      <c r="D77" s="6">
        <f t="shared" si="25"/>
        <v>0</v>
      </c>
      <c r="E77" s="6">
        <f>Mortagage!E77</f>
        <v>2118.3906208299832</v>
      </c>
      <c r="F77" s="6">
        <f>IF(D77&lt;0.01,0,D77*Inputs!$E$7/12)</f>
        <v>0</v>
      </c>
      <c r="G77" s="6">
        <f t="shared" si="15"/>
        <v>2118.3906208299832</v>
      </c>
      <c r="H77" s="6">
        <f t="shared" si="16"/>
        <v>0</v>
      </c>
      <c r="I77" s="6">
        <f t="shared" si="17"/>
        <v>2118.3906208299832</v>
      </c>
      <c r="J77" s="6">
        <f t="shared" si="26"/>
        <v>439765.50753384107</v>
      </c>
      <c r="K77" s="6">
        <f t="shared" si="27"/>
        <v>43877.007786747679</v>
      </c>
      <c r="L77" s="6">
        <f t="shared" si="18"/>
        <v>0</v>
      </c>
      <c r="M77" s="6">
        <f>IF(N77&gt;Inputs!$E$12,Inputs!$E$10*Inputs!$E$5/12,0)</f>
        <v>0</v>
      </c>
      <c r="N77" s="15">
        <f>D77/Inputs!$E$5</f>
        <v>0</v>
      </c>
      <c r="Q77" s="6">
        <f t="shared" si="28"/>
        <v>9445.3331101228232</v>
      </c>
      <c r="R77" s="6">
        <f>IF(Q77&lt;0.01,0,Inputs!$E$24)</f>
        <v>14500</v>
      </c>
      <c r="S77" s="6">
        <f>IF(Q77&lt;0.01,0,Inputs!$E$23)</f>
        <v>10000</v>
      </c>
      <c r="T77" s="6">
        <f t="shared" si="19"/>
        <v>4500</v>
      </c>
      <c r="U77" s="6">
        <f>IF(D77=0,0,Inputs!$E$18*Inputs!$E$21-Q77+T77)</f>
        <v>0</v>
      </c>
      <c r="V77" s="6">
        <f>IF(D77=0,0,IF(U77&gt;Inputs!$E$22,Inputs!$E$22,0))</f>
        <v>0</v>
      </c>
      <c r="W77" s="6">
        <f t="shared" si="20"/>
        <v>-4500</v>
      </c>
      <c r="X77" s="6">
        <f>Q77*(Inputs!$E$19/(12*30))*Inputs!$E$20</f>
        <v>70.839998325921172</v>
      </c>
      <c r="Y77" s="6">
        <f t="shared" si="21"/>
        <v>5016.1731084487446</v>
      </c>
      <c r="Z77" s="15">
        <f>Y77/Inputs!$E$18</f>
        <v>4.1801442570406203E-2</v>
      </c>
      <c r="AA77" s="6">
        <f t="shared" si="29"/>
        <v>4516.1731084487492</v>
      </c>
      <c r="AC77" s="6">
        <f t="shared" si="22"/>
        <v>48393.180895196427</v>
      </c>
    </row>
    <row r="78" spans="2:29" ht="13" x14ac:dyDescent="0.3">
      <c r="B78" s="13">
        <f t="shared" si="23"/>
        <v>74</v>
      </c>
      <c r="C78" s="14">
        <f t="shared" si="24"/>
        <v>48092</v>
      </c>
      <c r="D78" s="6">
        <f t="shared" si="25"/>
        <v>0</v>
      </c>
      <c r="E78" s="6">
        <f>Mortagage!E78</f>
        <v>2118.3906208299832</v>
      </c>
      <c r="F78" s="6">
        <f>IF(D78&lt;0.01,0,D78*Inputs!$E$7/12)</f>
        <v>0</v>
      </c>
      <c r="G78" s="6">
        <f t="shared" si="15"/>
        <v>2118.3906208299832</v>
      </c>
      <c r="H78" s="6">
        <f t="shared" si="16"/>
        <v>0</v>
      </c>
      <c r="I78" s="6">
        <f t="shared" si="17"/>
        <v>2118.3906208299832</v>
      </c>
      <c r="J78" s="6">
        <f t="shared" si="26"/>
        <v>441883.89815467107</v>
      </c>
      <c r="K78" s="6">
        <f t="shared" si="27"/>
        <v>43877.007786747679</v>
      </c>
      <c r="L78" s="6">
        <f t="shared" si="18"/>
        <v>0</v>
      </c>
      <c r="M78" s="6">
        <f>IF(N78&gt;Inputs!$E$12,Inputs!$E$10*Inputs!$E$5/12,0)</f>
        <v>0</v>
      </c>
      <c r="N78" s="15">
        <f>D78/Inputs!$E$5</f>
        <v>0</v>
      </c>
      <c r="Q78" s="6">
        <f t="shared" si="28"/>
        <v>5016.1731084487446</v>
      </c>
      <c r="R78" s="6">
        <f>IF(Q78&lt;0.01,0,Inputs!$E$24)</f>
        <v>14500</v>
      </c>
      <c r="S78" s="6">
        <f>IF(Q78&lt;0.01,0,Inputs!$E$23)</f>
        <v>10000</v>
      </c>
      <c r="T78" s="6">
        <f t="shared" si="19"/>
        <v>4500</v>
      </c>
      <c r="U78" s="6">
        <f>IF(D78=0,0,Inputs!$E$18*Inputs!$E$21-Q78+T78)</f>
        <v>0</v>
      </c>
      <c r="V78" s="6">
        <f>IF(D78=0,0,IF(U78&gt;Inputs!$E$22,Inputs!$E$22,0))</f>
        <v>0</v>
      </c>
      <c r="W78" s="6">
        <f t="shared" si="20"/>
        <v>-4500</v>
      </c>
      <c r="X78" s="6">
        <f>Q78*(Inputs!$E$19/(12*30))*Inputs!$E$20</f>
        <v>37.621298313365585</v>
      </c>
      <c r="Y78" s="6">
        <f t="shared" si="21"/>
        <v>553.79440676211027</v>
      </c>
      <c r="Z78" s="15">
        <f>Y78/Inputs!$E$18</f>
        <v>4.6149533896842525E-3</v>
      </c>
      <c r="AA78" s="6">
        <f t="shared" si="29"/>
        <v>4553.7944067621147</v>
      </c>
      <c r="AC78" s="6">
        <f t="shared" si="22"/>
        <v>48430.802193509793</v>
      </c>
    </row>
    <row r="79" spans="2:29" ht="13" x14ac:dyDescent="0.3">
      <c r="B79" s="13">
        <f t="shared" si="23"/>
        <v>75</v>
      </c>
      <c r="C79" s="14">
        <f t="shared" si="24"/>
        <v>48122</v>
      </c>
      <c r="D79" s="6">
        <f t="shared" si="25"/>
        <v>0</v>
      </c>
      <c r="E79" s="6">
        <f>Mortagage!E79</f>
        <v>2118.3906208299832</v>
      </c>
      <c r="F79" s="6">
        <f>IF(D79&lt;0.01,0,D79*Inputs!$E$7/12)</f>
        <v>0</v>
      </c>
      <c r="G79" s="6">
        <f t="shared" si="15"/>
        <v>2118.3906208299832</v>
      </c>
      <c r="H79" s="6">
        <f t="shared" si="16"/>
        <v>0</v>
      </c>
      <c r="I79" s="6">
        <f t="shared" si="17"/>
        <v>2118.3906208299832</v>
      </c>
      <c r="J79" s="6">
        <f t="shared" si="26"/>
        <v>444002.28877550107</v>
      </c>
      <c r="K79" s="6">
        <f t="shared" si="27"/>
        <v>43877.007786747679</v>
      </c>
      <c r="L79" s="6">
        <f t="shared" si="18"/>
        <v>0</v>
      </c>
      <c r="M79" s="6">
        <f>IF(N79&gt;Inputs!$E$12,Inputs!$E$10*Inputs!$E$5/12,0)</f>
        <v>0</v>
      </c>
      <c r="N79" s="15">
        <f>D79/Inputs!$E$5</f>
        <v>0</v>
      </c>
      <c r="Q79" s="6">
        <f t="shared" si="28"/>
        <v>553.79440676211027</v>
      </c>
      <c r="R79" s="6">
        <f>IF(Q79&lt;0.01,0,Inputs!$E$24)</f>
        <v>14500</v>
      </c>
      <c r="S79" s="6">
        <f>IF(Q79&lt;0.01,0,Inputs!$E$23)</f>
        <v>10000</v>
      </c>
      <c r="T79" s="6">
        <f t="shared" si="19"/>
        <v>4500</v>
      </c>
      <c r="U79" s="6">
        <f>IF(D79=0,0,Inputs!$E$18*Inputs!$E$21-Q79+T79)</f>
        <v>0</v>
      </c>
      <c r="V79" s="6">
        <f>IF(D79=0,0,IF(U79&gt;Inputs!$E$22,Inputs!$E$22,0))</f>
        <v>0</v>
      </c>
      <c r="W79" s="6">
        <f t="shared" si="20"/>
        <v>-4500</v>
      </c>
      <c r="X79" s="6">
        <f>Q79*(Inputs!$E$19/(12*30))*Inputs!$E$20</f>
        <v>4.1534580507158276</v>
      </c>
      <c r="Y79" s="6">
        <f t="shared" si="21"/>
        <v>0</v>
      </c>
      <c r="Z79" s="15">
        <f>Y79/Inputs!$E$18</f>
        <v>0</v>
      </c>
      <c r="AA79" s="6">
        <f t="shared" si="29"/>
        <v>4557.9478648128306</v>
      </c>
      <c r="AC79" s="6">
        <f t="shared" si="22"/>
        <v>48434.955651560507</v>
      </c>
    </row>
    <row r="80" spans="2:29" ht="13" x14ac:dyDescent="0.3">
      <c r="B80" s="13">
        <f t="shared" si="23"/>
        <v>76</v>
      </c>
      <c r="C80" s="14">
        <f t="shared" si="24"/>
        <v>48153</v>
      </c>
      <c r="D80" s="6">
        <f t="shared" si="25"/>
        <v>0</v>
      </c>
      <c r="E80" s="6">
        <f>Mortagage!E80</f>
        <v>2118.3906208299832</v>
      </c>
      <c r="F80" s="6">
        <f>IF(D80&lt;0.01,0,D80*Inputs!$E$7/12)</f>
        <v>0</v>
      </c>
      <c r="G80" s="6">
        <f t="shared" si="15"/>
        <v>2118.3906208299832</v>
      </c>
      <c r="H80" s="6">
        <f t="shared" si="16"/>
        <v>0</v>
      </c>
      <c r="I80" s="6">
        <f t="shared" si="17"/>
        <v>2118.3906208299832</v>
      </c>
      <c r="J80" s="6">
        <f t="shared" si="26"/>
        <v>446120.67939633108</v>
      </c>
      <c r="K80" s="6">
        <f t="shared" si="27"/>
        <v>43877.007786747679</v>
      </c>
      <c r="L80" s="6">
        <f t="shared" si="18"/>
        <v>0</v>
      </c>
      <c r="M80" s="6">
        <f>IF(N80&gt;Inputs!$E$12,Inputs!$E$10*Inputs!$E$5/12,0)</f>
        <v>0</v>
      </c>
      <c r="N80" s="15">
        <f>D80/Inputs!$E$5</f>
        <v>0</v>
      </c>
      <c r="Q80" s="6">
        <f t="shared" si="28"/>
        <v>0</v>
      </c>
      <c r="R80" s="6">
        <f>IF(Q80&lt;0.01,0,Inputs!$E$24)</f>
        <v>0</v>
      </c>
      <c r="S80" s="6">
        <f>IF(Q80&lt;0.01,0,Inputs!$E$23)</f>
        <v>0</v>
      </c>
      <c r="T80" s="6">
        <f t="shared" si="19"/>
        <v>0</v>
      </c>
      <c r="U80" s="6">
        <f>IF(D80=0,0,Inputs!$E$18*Inputs!$E$21-Q80+T80)</f>
        <v>0</v>
      </c>
      <c r="V80" s="6">
        <f>IF(D80=0,0,IF(U80&gt;Inputs!$E$22,Inputs!$E$22,0))</f>
        <v>0</v>
      </c>
      <c r="W80" s="6">
        <f t="shared" si="20"/>
        <v>0</v>
      </c>
      <c r="X80" s="6">
        <f>Q80*(Inputs!$E$19/(12*30))*Inputs!$E$20</f>
        <v>0</v>
      </c>
      <c r="Y80" s="6">
        <f t="shared" si="21"/>
        <v>0</v>
      </c>
      <c r="Z80" s="15">
        <f>Y80/Inputs!$E$18</f>
        <v>0</v>
      </c>
      <c r="AA80" s="6">
        <f t="shared" si="29"/>
        <v>4557.9478648128306</v>
      </c>
      <c r="AC80" s="6">
        <f t="shared" si="22"/>
        <v>48434.955651560507</v>
      </c>
    </row>
    <row r="81" spans="2:29" ht="13" x14ac:dyDescent="0.3">
      <c r="B81" s="13">
        <f t="shared" si="23"/>
        <v>77</v>
      </c>
      <c r="C81" s="14">
        <f t="shared" si="24"/>
        <v>48183</v>
      </c>
      <c r="D81" s="6">
        <f t="shared" si="25"/>
        <v>0</v>
      </c>
      <c r="E81" s="6">
        <f>Mortagage!E81</f>
        <v>2118.3906208299832</v>
      </c>
      <c r="F81" s="6">
        <f>IF(D81&lt;0.01,0,D81*Inputs!$E$7/12)</f>
        <v>0</v>
      </c>
      <c r="G81" s="6">
        <f t="shared" si="15"/>
        <v>2118.3906208299832</v>
      </c>
      <c r="H81" s="6">
        <f t="shared" si="16"/>
        <v>0</v>
      </c>
      <c r="I81" s="6">
        <f t="shared" si="17"/>
        <v>2118.3906208299832</v>
      </c>
      <c r="J81" s="6">
        <f t="shared" si="26"/>
        <v>448239.07001716108</v>
      </c>
      <c r="K81" s="6">
        <f t="shared" si="27"/>
        <v>43877.007786747679</v>
      </c>
      <c r="L81" s="6">
        <f t="shared" si="18"/>
        <v>0</v>
      </c>
      <c r="M81" s="6">
        <f>IF(N81&gt;Inputs!$E$12,Inputs!$E$10*Inputs!$E$5/12,0)</f>
        <v>0</v>
      </c>
      <c r="N81" s="15">
        <f>D81/Inputs!$E$5</f>
        <v>0</v>
      </c>
      <c r="Q81" s="6">
        <f t="shared" si="28"/>
        <v>0</v>
      </c>
      <c r="R81" s="6">
        <f>IF(Q81&lt;0.01,0,Inputs!$E$24)</f>
        <v>0</v>
      </c>
      <c r="S81" s="6">
        <f>IF(Q81&lt;0.01,0,Inputs!$E$23)</f>
        <v>0</v>
      </c>
      <c r="T81" s="6">
        <f t="shared" si="19"/>
        <v>0</v>
      </c>
      <c r="U81" s="6">
        <f>IF(D81=0,0,Inputs!$E$18*Inputs!$E$21-Q81+T81)</f>
        <v>0</v>
      </c>
      <c r="V81" s="6">
        <f>IF(D81=0,0,IF(U81&gt;Inputs!$E$22,Inputs!$E$22,0))</f>
        <v>0</v>
      </c>
      <c r="W81" s="6">
        <f t="shared" si="20"/>
        <v>0</v>
      </c>
      <c r="X81" s="6">
        <f>Q81*(Inputs!$E$19/(12*30))*Inputs!$E$20</f>
        <v>0</v>
      </c>
      <c r="Y81" s="6">
        <f t="shared" si="21"/>
        <v>0</v>
      </c>
      <c r="Z81" s="15">
        <f>Y81/Inputs!$E$18</f>
        <v>0</v>
      </c>
      <c r="AA81" s="6">
        <f t="shared" si="29"/>
        <v>4557.9478648128306</v>
      </c>
      <c r="AC81" s="6">
        <f t="shared" si="22"/>
        <v>48434.955651560507</v>
      </c>
    </row>
    <row r="82" spans="2:29" ht="13" x14ac:dyDescent="0.3">
      <c r="B82" s="13">
        <f t="shared" si="23"/>
        <v>78</v>
      </c>
      <c r="C82" s="14">
        <f t="shared" si="24"/>
        <v>48214</v>
      </c>
      <c r="D82" s="6">
        <f t="shared" si="25"/>
        <v>0</v>
      </c>
      <c r="E82" s="6">
        <f>Mortagage!E82</f>
        <v>2118.3906208299832</v>
      </c>
      <c r="F82" s="6">
        <f>IF(D82&lt;0.01,0,D82*Inputs!$E$7/12)</f>
        <v>0</v>
      </c>
      <c r="G82" s="6">
        <f t="shared" si="15"/>
        <v>2118.3906208299832</v>
      </c>
      <c r="H82" s="6">
        <f t="shared" si="16"/>
        <v>0</v>
      </c>
      <c r="I82" s="6">
        <f t="shared" si="17"/>
        <v>2118.3906208299832</v>
      </c>
      <c r="J82" s="6">
        <f t="shared" si="26"/>
        <v>450357.46063799108</v>
      </c>
      <c r="K82" s="6">
        <f t="shared" si="27"/>
        <v>43877.007786747679</v>
      </c>
      <c r="L82" s="6">
        <f t="shared" si="18"/>
        <v>0</v>
      </c>
      <c r="M82" s="6">
        <f>IF(N82&gt;Inputs!$E$12,Inputs!$E$10*Inputs!$E$5/12,0)</f>
        <v>0</v>
      </c>
      <c r="N82" s="15">
        <f>D82/Inputs!$E$5</f>
        <v>0</v>
      </c>
      <c r="Q82" s="6">
        <f t="shared" si="28"/>
        <v>0</v>
      </c>
      <c r="R82" s="6">
        <f>IF(Q82&lt;0.01,0,Inputs!$E$24)</f>
        <v>0</v>
      </c>
      <c r="S82" s="6">
        <f>IF(Q82&lt;0.01,0,Inputs!$E$23)</f>
        <v>0</v>
      </c>
      <c r="T82" s="6">
        <f t="shared" si="19"/>
        <v>0</v>
      </c>
      <c r="U82" s="6">
        <f>IF(D82=0,0,Inputs!$E$18*Inputs!$E$21-Q82+T82)</f>
        <v>0</v>
      </c>
      <c r="V82" s="6">
        <f>IF(D82=0,0,IF(U82&gt;Inputs!$E$22,Inputs!$E$22,0))</f>
        <v>0</v>
      </c>
      <c r="W82" s="6">
        <f t="shared" si="20"/>
        <v>0</v>
      </c>
      <c r="X82" s="6">
        <f>Q82*(Inputs!$E$19/(12*30))*Inputs!$E$20</f>
        <v>0</v>
      </c>
      <c r="Y82" s="6">
        <f t="shared" si="21"/>
        <v>0</v>
      </c>
      <c r="Z82" s="15">
        <f>Y82/Inputs!$E$18</f>
        <v>0</v>
      </c>
      <c r="AA82" s="6">
        <f t="shared" si="29"/>
        <v>4557.9478648128306</v>
      </c>
      <c r="AC82" s="6">
        <f t="shared" si="22"/>
        <v>48434.955651560507</v>
      </c>
    </row>
    <row r="83" spans="2:29" ht="13" x14ac:dyDescent="0.3">
      <c r="B83" s="13">
        <f t="shared" si="23"/>
        <v>79</v>
      </c>
      <c r="C83" s="14">
        <f t="shared" si="24"/>
        <v>48245</v>
      </c>
      <c r="D83" s="6">
        <f t="shared" si="25"/>
        <v>0</v>
      </c>
      <c r="E83" s="6">
        <f>Mortagage!E83</f>
        <v>2118.3906208299832</v>
      </c>
      <c r="F83" s="6">
        <f>IF(D83&lt;0.01,0,D83*Inputs!$E$7/12)</f>
        <v>0</v>
      </c>
      <c r="G83" s="6">
        <f t="shared" si="15"/>
        <v>2118.3906208299832</v>
      </c>
      <c r="H83" s="6">
        <f t="shared" si="16"/>
        <v>0</v>
      </c>
      <c r="I83" s="6">
        <f t="shared" si="17"/>
        <v>2118.3906208299832</v>
      </c>
      <c r="J83" s="6">
        <f t="shared" si="26"/>
        <v>452475.85125882109</v>
      </c>
      <c r="K83" s="6">
        <f t="shared" si="27"/>
        <v>43877.007786747679</v>
      </c>
      <c r="L83" s="6">
        <f t="shared" si="18"/>
        <v>0</v>
      </c>
      <c r="M83" s="6">
        <f>IF(N83&gt;Inputs!$E$12,Inputs!$E$10*Inputs!$E$5/12,0)</f>
        <v>0</v>
      </c>
      <c r="N83" s="15">
        <f>D83/Inputs!$E$5</f>
        <v>0</v>
      </c>
      <c r="Q83" s="6">
        <f t="shared" si="28"/>
        <v>0</v>
      </c>
      <c r="R83" s="6">
        <f>IF(Q83&lt;0.01,0,Inputs!$E$24)</f>
        <v>0</v>
      </c>
      <c r="S83" s="6">
        <f>IF(Q83&lt;0.01,0,Inputs!$E$23)</f>
        <v>0</v>
      </c>
      <c r="T83" s="6">
        <f t="shared" si="19"/>
        <v>0</v>
      </c>
      <c r="U83" s="6">
        <f>IF(D83=0,0,Inputs!$E$18*Inputs!$E$21-Q83+T83)</f>
        <v>0</v>
      </c>
      <c r="V83" s="6">
        <f>IF(D83=0,0,IF(U83&gt;Inputs!$E$22,Inputs!$E$22,0))</f>
        <v>0</v>
      </c>
      <c r="W83" s="6">
        <f t="shared" si="20"/>
        <v>0</v>
      </c>
      <c r="X83" s="6">
        <f>Q83*(Inputs!$E$19/(12*30))*Inputs!$E$20</f>
        <v>0</v>
      </c>
      <c r="Y83" s="6">
        <f t="shared" si="21"/>
        <v>0</v>
      </c>
      <c r="Z83" s="15">
        <f>Y83/Inputs!$E$18</f>
        <v>0</v>
      </c>
      <c r="AA83" s="6">
        <f t="shared" si="29"/>
        <v>4557.9478648128306</v>
      </c>
      <c r="AC83" s="6">
        <f t="shared" si="22"/>
        <v>48434.955651560507</v>
      </c>
    </row>
    <row r="84" spans="2:29" ht="13" x14ac:dyDescent="0.3">
      <c r="B84" s="13">
        <f t="shared" si="23"/>
        <v>80</v>
      </c>
      <c r="C84" s="14">
        <f t="shared" si="24"/>
        <v>48274</v>
      </c>
      <c r="D84" s="6">
        <f t="shared" si="25"/>
        <v>0</v>
      </c>
      <c r="E84" s="6">
        <f>Mortagage!E84</f>
        <v>2118.3906208299832</v>
      </c>
      <c r="F84" s="6">
        <f>IF(D84&lt;0.01,0,D84*Inputs!$E$7/12)</f>
        <v>0</v>
      </c>
      <c r="G84" s="6">
        <f t="shared" si="15"/>
        <v>2118.3906208299832</v>
      </c>
      <c r="H84" s="6">
        <f t="shared" si="16"/>
        <v>0</v>
      </c>
      <c r="I84" s="6">
        <f t="shared" si="17"/>
        <v>2118.3906208299832</v>
      </c>
      <c r="J84" s="6">
        <f t="shared" si="26"/>
        <v>454594.24187965109</v>
      </c>
      <c r="K84" s="6">
        <f t="shared" si="27"/>
        <v>43877.007786747679</v>
      </c>
      <c r="L84" s="6">
        <f t="shared" si="18"/>
        <v>0</v>
      </c>
      <c r="M84" s="6">
        <f>IF(N84&gt;Inputs!$E$12,Inputs!$E$10*Inputs!$E$5/12,0)</f>
        <v>0</v>
      </c>
      <c r="N84" s="15">
        <f>D84/Inputs!$E$5</f>
        <v>0</v>
      </c>
      <c r="Q84" s="6">
        <f t="shared" si="28"/>
        <v>0</v>
      </c>
      <c r="R84" s="6">
        <f>IF(Q84&lt;0.01,0,Inputs!$E$24)</f>
        <v>0</v>
      </c>
      <c r="S84" s="6">
        <f>IF(Q84&lt;0.01,0,Inputs!$E$23)</f>
        <v>0</v>
      </c>
      <c r="T84" s="6">
        <f t="shared" si="19"/>
        <v>0</v>
      </c>
      <c r="U84" s="6">
        <f>IF(D84=0,0,Inputs!$E$18*Inputs!$E$21-Q84+T84)</f>
        <v>0</v>
      </c>
      <c r="V84" s="6">
        <f>IF(D84=0,0,IF(U84&gt;Inputs!$E$22,Inputs!$E$22,0))</f>
        <v>0</v>
      </c>
      <c r="W84" s="6">
        <f t="shared" si="20"/>
        <v>0</v>
      </c>
      <c r="X84" s="6">
        <f>Q84*(Inputs!$E$19/(12*30))*Inputs!$E$20</f>
        <v>0</v>
      </c>
      <c r="Y84" s="6">
        <f t="shared" si="21"/>
        <v>0</v>
      </c>
      <c r="Z84" s="15">
        <f>Y84/Inputs!$E$18</f>
        <v>0</v>
      </c>
      <c r="AA84" s="6">
        <f t="shared" si="29"/>
        <v>4557.9478648128306</v>
      </c>
      <c r="AC84" s="6">
        <f t="shared" si="22"/>
        <v>48434.955651560507</v>
      </c>
    </row>
    <row r="85" spans="2:29" ht="13" x14ac:dyDescent="0.3">
      <c r="B85" s="13">
        <f t="shared" si="23"/>
        <v>81</v>
      </c>
      <c r="C85" s="14">
        <f t="shared" si="24"/>
        <v>48305</v>
      </c>
      <c r="D85" s="6">
        <f t="shared" si="25"/>
        <v>0</v>
      </c>
      <c r="E85" s="6">
        <f>Mortagage!E85</f>
        <v>2118.3906208299832</v>
      </c>
      <c r="F85" s="6">
        <f>IF(D85&lt;0.01,0,D85*Inputs!$E$7/12)</f>
        <v>0</v>
      </c>
      <c r="G85" s="6">
        <f t="shared" si="15"/>
        <v>2118.3906208299832</v>
      </c>
      <c r="H85" s="6">
        <f t="shared" si="16"/>
        <v>0</v>
      </c>
      <c r="I85" s="6">
        <f t="shared" si="17"/>
        <v>2118.3906208299832</v>
      </c>
      <c r="J85" s="6">
        <f t="shared" si="26"/>
        <v>456712.63250048109</v>
      </c>
      <c r="K85" s="6">
        <f t="shared" si="27"/>
        <v>43877.007786747679</v>
      </c>
      <c r="L85" s="6">
        <f t="shared" si="18"/>
        <v>0</v>
      </c>
      <c r="M85" s="6">
        <f>IF(N85&gt;Inputs!$E$12,Inputs!$E$10*Inputs!$E$5/12,0)</f>
        <v>0</v>
      </c>
      <c r="N85" s="15">
        <f>D85/Inputs!$E$5</f>
        <v>0</v>
      </c>
      <c r="Q85" s="6">
        <f t="shared" si="28"/>
        <v>0</v>
      </c>
      <c r="R85" s="6">
        <f>IF(Q85&lt;0.01,0,Inputs!$E$24)</f>
        <v>0</v>
      </c>
      <c r="S85" s="6">
        <f>IF(Q85&lt;0.01,0,Inputs!$E$23)</f>
        <v>0</v>
      </c>
      <c r="T85" s="6">
        <f t="shared" si="19"/>
        <v>0</v>
      </c>
      <c r="U85" s="6">
        <f>IF(D85=0,0,Inputs!$E$18*Inputs!$E$21-Q85+T85)</f>
        <v>0</v>
      </c>
      <c r="V85" s="6">
        <f>IF(D85=0,0,IF(U85&gt;Inputs!$E$22,Inputs!$E$22,0))</f>
        <v>0</v>
      </c>
      <c r="W85" s="6">
        <f t="shared" si="20"/>
        <v>0</v>
      </c>
      <c r="X85" s="6">
        <f>Q85*(Inputs!$E$19/(12*30))*Inputs!$E$20</f>
        <v>0</v>
      </c>
      <c r="Y85" s="6">
        <f t="shared" si="21"/>
        <v>0</v>
      </c>
      <c r="Z85" s="15">
        <f>Y85/Inputs!$E$18</f>
        <v>0</v>
      </c>
      <c r="AA85" s="6">
        <f t="shared" si="29"/>
        <v>4557.9478648128306</v>
      </c>
      <c r="AC85" s="6">
        <f t="shared" si="22"/>
        <v>48434.955651560507</v>
      </c>
    </row>
    <row r="86" spans="2:29" ht="13" x14ac:dyDescent="0.3">
      <c r="B86" s="13">
        <f t="shared" si="23"/>
        <v>82</v>
      </c>
      <c r="C86" s="14">
        <f t="shared" si="24"/>
        <v>48335</v>
      </c>
      <c r="D86" s="6">
        <f t="shared" si="25"/>
        <v>0</v>
      </c>
      <c r="E86" s="6">
        <f>Mortagage!E86</f>
        <v>2118.3906208299832</v>
      </c>
      <c r="F86" s="6">
        <f>IF(D86&lt;0.01,0,D86*Inputs!$E$7/12)</f>
        <v>0</v>
      </c>
      <c r="G86" s="6">
        <f t="shared" si="15"/>
        <v>2118.3906208299832</v>
      </c>
      <c r="H86" s="6">
        <f t="shared" si="16"/>
        <v>0</v>
      </c>
      <c r="I86" s="6">
        <f t="shared" si="17"/>
        <v>2118.3906208299832</v>
      </c>
      <c r="J86" s="6">
        <f t="shared" si="26"/>
        <v>458831.0231213111</v>
      </c>
      <c r="K86" s="6">
        <f t="shared" si="27"/>
        <v>43877.007786747679</v>
      </c>
      <c r="L86" s="6">
        <f t="shared" si="18"/>
        <v>0</v>
      </c>
      <c r="M86" s="6">
        <f>IF(N86&gt;Inputs!$E$12,Inputs!$E$10*Inputs!$E$5/12,0)</f>
        <v>0</v>
      </c>
      <c r="N86" s="15">
        <f>D86/Inputs!$E$5</f>
        <v>0</v>
      </c>
      <c r="Q86" s="6">
        <f t="shared" si="28"/>
        <v>0</v>
      </c>
      <c r="R86" s="6">
        <f>IF(Q86&lt;0.01,0,Inputs!$E$24)</f>
        <v>0</v>
      </c>
      <c r="S86" s="6">
        <f>IF(Q86&lt;0.01,0,Inputs!$E$23)</f>
        <v>0</v>
      </c>
      <c r="T86" s="6">
        <f t="shared" si="19"/>
        <v>0</v>
      </c>
      <c r="U86" s="6">
        <f>IF(D86=0,0,Inputs!$E$18*Inputs!$E$21-Q86+T86)</f>
        <v>0</v>
      </c>
      <c r="V86" s="6">
        <f>IF(D86=0,0,IF(U86&gt;Inputs!$E$22,Inputs!$E$22,0))</f>
        <v>0</v>
      </c>
      <c r="W86" s="6">
        <f t="shared" si="20"/>
        <v>0</v>
      </c>
      <c r="X86" s="6">
        <f>Q86*(Inputs!$E$19/(12*30))*Inputs!$E$20</f>
        <v>0</v>
      </c>
      <c r="Y86" s="6">
        <f t="shared" si="21"/>
        <v>0</v>
      </c>
      <c r="Z86" s="15">
        <f>Y86/Inputs!$E$18</f>
        <v>0</v>
      </c>
      <c r="AA86" s="6">
        <f t="shared" si="29"/>
        <v>4557.9478648128306</v>
      </c>
      <c r="AC86" s="6">
        <f t="shared" si="22"/>
        <v>48434.955651560507</v>
      </c>
    </row>
    <row r="87" spans="2:29" ht="13" x14ac:dyDescent="0.3">
      <c r="B87" s="13">
        <f t="shared" si="23"/>
        <v>83</v>
      </c>
      <c r="C87" s="14">
        <f t="shared" si="24"/>
        <v>48366</v>
      </c>
      <c r="D87" s="6">
        <f t="shared" si="25"/>
        <v>0</v>
      </c>
      <c r="E87" s="6">
        <f>Mortagage!E87</f>
        <v>2118.3906208299832</v>
      </c>
      <c r="F87" s="6">
        <f>IF(D87&lt;0.01,0,D87*Inputs!$E$7/12)</f>
        <v>0</v>
      </c>
      <c r="G87" s="6">
        <f t="shared" si="15"/>
        <v>2118.3906208299832</v>
      </c>
      <c r="H87" s="6">
        <f t="shared" si="16"/>
        <v>0</v>
      </c>
      <c r="I87" s="6">
        <f t="shared" si="17"/>
        <v>2118.3906208299832</v>
      </c>
      <c r="J87" s="6">
        <f t="shared" si="26"/>
        <v>460949.4137421411</v>
      </c>
      <c r="K87" s="6">
        <f t="shared" si="27"/>
        <v>43877.007786747679</v>
      </c>
      <c r="L87" s="6">
        <f t="shared" si="18"/>
        <v>0</v>
      </c>
      <c r="M87" s="6">
        <f>IF(N87&gt;Inputs!$E$12,Inputs!$E$10*Inputs!$E$5/12,0)</f>
        <v>0</v>
      </c>
      <c r="N87" s="15">
        <f>D87/Inputs!$E$5</f>
        <v>0</v>
      </c>
      <c r="Q87" s="6">
        <f t="shared" si="28"/>
        <v>0</v>
      </c>
      <c r="R87" s="6">
        <f>IF(Q87&lt;0.01,0,Inputs!$E$24)</f>
        <v>0</v>
      </c>
      <c r="S87" s="6">
        <f>IF(Q87&lt;0.01,0,Inputs!$E$23)</f>
        <v>0</v>
      </c>
      <c r="T87" s="6">
        <f t="shared" si="19"/>
        <v>0</v>
      </c>
      <c r="U87" s="6">
        <f>IF(D87=0,0,Inputs!$E$18*Inputs!$E$21-Q87+T87)</f>
        <v>0</v>
      </c>
      <c r="V87" s="6">
        <f>IF(D87=0,0,IF(U87&gt;Inputs!$E$22,Inputs!$E$22,0))</f>
        <v>0</v>
      </c>
      <c r="W87" s="6">
        <f t="shared" si="20"/>
        <v>0</v>
      </c>
      <c r="X87" s="6">
        <f>Q87*(Inputs!$E$19/(12*30))*Inputs!$E$20</f>
        <v>0</v>
      </c>
      <c r="Y87" s="6">
        <f t="shared" si="21"/>
        <v>0</v>
      </c>
      <c r="Z87" s="15">
        <f>Y87/Inputs!$E$18</f>
        <v>0</v>
      </c>
      <c r="AA87" s="6">
        <f t="shared" si="29"/>
        <v>4557.9478648128306</v>
      </c>
      <c r="AC87" s="6">
        <f t="shared" si="22"/>
        <v>48434.955651560507</v>
      </c>
    </row>
    <row r="88" spans="2:29" ht="13" x14ac:dyDescent="0.3">
      <c r="B88" s="13">
        <f t="shared" si="23"/>
        <v>84</v>
      </c>
      <c r="C88" s="14">
        <f t="shared" si="24"/>
        <v>48396</v>
      </c>
      <c r="D88" s="6">
        <f t="shared" si="25"/>
        <v>0</v>
      </c>
      <c r="E88" s="6">
        <f>Mortagage!E88</f>
        <v>2118.3906208299832</v>
      </c>
      <c r="F88" s="6">
        <f>IF(D88&lt;0.01,0,D88*Inputs!$E$7/12)</f>
        <v>0</v>
      </c>
      <c r="G88" s="6">
        <f t="shared" si="15"/>
        <v>2118.3906208299832</v>
      </c>
      <c r="H88" s="6">
        <f t="shared" si="16"/>
        <v>0</v>
      </c>
      <c r="I88" s="6">
        <f t="shared" si="17"/>
        <v>2118.3906208299832</v>
      </c>
      <c r="J88" s="6">
        <f t="shared" si="26"/>
        <v>463067.8043629711</v>
      </c>
      <c r="K88" s="6">
        <f t="shared" si="27"/>
        <v>43877.007786747679</v>
      </c>
      <c r="L88" s="6">
        <f t="shared" si="18"/>
        <v>0</v>
      </c>
      <c r="M88" s="6">
        <f>IF(N88&gt;Inputs!$E$12,Inputs!$E$10*Inputs!$E$5/12,0)</f>
        <v>0</v>
      </c>
      <c r="N88" s="15">
        <f>D88/Inputs!$E$5</f>
        <v>0</v>
      </c>
      <c r="Q88" s="6">
        <f t="shared" si="28"/>
        <v>0</v>
      </c>
      <c r="R88" s="6">
        <f>IF(Q88&lt;0.01,0,Inputs!$E$24)</f>
        <v>0</v>
      </c>
      <c r="S88" s="6">
        <f>IF(Q88&lt;0.01,0,Inputs!$E$23)</f>
        <v>0</v>
      </c>
      <c r="T88" s="6">
        <f t="shared" si="19"/>
        <v>0</v>
      </c>
      <c r="U88" s="6">
        <f>IF(D88=0,0,Inputs!$E$18*Inputs!$E$21-Q88+T88)</f>
        <v>0</v>
      </c>
      <c r="V88" s="6">
        <f>IF(D88=0,0,IF(U88&gt;Inputs!$E$22,Inputs!$E$22,0))</f>
        <v>0</v>
      </c>
      <c r="W88" s="6">
        <f t="shared" si="20"/>
        <v>0</v>
      </c>
      <c r="X88" s="6">
        <f>Q88*(Inputs!$E$19/(12*30))*Inputs!$E$20</f>
        <v>0</v>
      </c>
      <c r="Y88" s="6">
        <f t="shared" si="21"/>
        <v>0</v>
      </c>
      <c r="Z88" s="15">
        <f>Y88/Inputs!$E$18</f>
        <v>0</v>
      </c>
      <c r="AA88" s="6">
        <f t="shared" si="29"/>
        <v>4557.9478648128306</v>
      </c>
      <c r="AC88" s="6">
        <f t="shared" si="22"/>
        <v>48434.955651560507</v>
      </c>
    </row>
    <row r="89" spans="2:29" ht="13" x14ac:dyDescent="0.3">
      <c r="B89" s="13">
        <f t="shared" si="23"/>
        <v>85</v>
      </c>
      <c r="C89" s="14">
        <f t="shared" si="24"/>
        <v>48427</v>
      </c>
      <c r="D89" s="6">
        <f t="shared" si="25"/>
        <v>0</v>
      </c>
      <c r="E89" s="6">
        <f>Mortagage!E89</f>
        <v>2118.3906208299832</v>
      </c>
      <c r="F89" s="6">
        <f>IF(D89&lt;0.01,0,D89*Inputs!$E$7/12)</f>
        <v>0</v>
      </c>
      <c r="G89" s="6">
        <f t="shared" si="15"/>
        <v>2118.3906208299832</v>
      </c>
      <c r="H89" s="6">
        <f t="shared" si="16"/>
        <v>0</v>
      </c>
      <c r="I89" s="6">
        <f t="shared" si="17"/>
        <v>2118.3906208299832</v>
      </c>
      <c r="J89" s="6">
        <f t="shared" si="26"/>
        <v>465186.19498380111</v>
      </c>
      <c r="K89" s="6">
        <f t="shared" si="27"/>
        <v>43877.007786747679</v>
      </c>
      <c r="L89" s="6">
        <f t="shared" si="18"/>
        <v>0</v>
      </c>
      <c r="M89" s="6">
        <f>IF(N89&gt;Inputs!$E$12,Inputs!$E$10*Inputs!$E$5/12,0)</f>
        <v>0</v>
      </c>
      <c r="N89" s="15">
        <f>D89/Inputs!$E$5</f>
        <v>0</v>
      </c>
      <c r="Q89" s="6">
        <f t="shared" si="28"/>
        <v>0</v>
      </c>
      <c r="R89" s="6">
        <f>IF(Q89&lt;0.01,0,Inputs!$E$24)</f>
        <v>0</v>
      </c>
      <c r="S89" s="6">
        <f>IF(Q89&lt;0.01,0,Inputs!$E$23)</f>
        <v>0</v>
      </c>
      <c r="T89" s="6">
        <f t="shared" si="19"/>
        <v>0</v>
      </c>
      <c r="U89" s="6">
        <f>IF(D89=0,0,Inputs!$E$18*Inputs!$E$21-Q89+T89)</f>
        <v>0</v>
      </c>
      <c r="V89" s="6">
        <f>IF(D89=0,0,IF(U89&gt;Inputs!$E$22,Inputs!$E$22,0))</f>
        <v>0</v>
      </c>
      <c r="W89" s="6">
        <f t="shared" si="20"/>
        <v>0</v>
      </c>
      <c r="X89" s="6">
        <f>Q89*(Inputs!$E$19/(12*30))*Inputs!$E$20</f>
        <v>0</v>
      </c>
      <c r="Y89" s="6">
        <f t="shared" si="21"/>
        <v>0</v>
      </c>
      <c r="Z89" s="15">
        <f>Y89/Inputs!$E$18</f>
        <v>0</v>
      </c>
      <c r="AA89" s="6">
        <f t="shared" si="29"/>
        <v>4557.9478648128306</v>
      </c>
      <c r="AC89" s="6">
        <f t="shared" si="22"/>
        <v>48434.955651560507</v>
      </c>
    </row>
    <row r="90" spans="2:29" ht="13" x14ac:dyDescent="0.3">
      <c r="B90" s="13">
        <f t="shared" si="23"/>
        <v>86</v>
      </c>
      <c r="C90" s="14">
        <f t="shared" si="24"/>
        <v>48458</v>
      </c>
      <c r="D90" s="6">
        <f t="shared" si="25"/>
        <v>0</v>
      </c>
      <c r="E90" s="6">
        <f>Mortagage!E90</f>
        <v>2118.3906208299832</v>
      </c>
      <c r="F90" s="6">
        <f>IF(D90&lt;0.01,0,D90*Inputs!$E$7/12)</f>
        <v>0</v>
      </c>
      <c r="G90" s="6">
        <f t="shared" si="15"/>
        <v>2118.3906208299832</v>
      </c>
      <c r="H90" s="6">
        <f t="shared" si="16"/>
        <v>0</v>
      </c>
      <c r="I90" s="6">
        <f t="shared" si="17"/>
        <v>2118.3906208299832</v>
      </c>
      <c r="J90" s="6">
        <f t="shared" si="26"/>
        <v>467304.58560463111</v>
      </c>
      <c r="K90" s="6">
        <f t="shared" si="27"/>
        <v>43877.007786747679</v>
      </c>
      <c r="L90" s="6">
        <f t="shared" si="18"/>
        <v>0</v>
      </c>
      <c r="M90" s="6">
        <f>IF(N90&gt;Inputs!$E$12,Inputs!$E$10*Inputs!$E$5/12,0)</f>
        <v>0</v>
      </c>
      <c r="N90" s="15">
        <f>D90/Inputs!$E$5</f>
        <v>0</v>
      </c>
      <c r="Q90" s="6">
        <f t="shared" si="28"/>
        <v>0</v>
      </c>
      <c r="R90" s="6">
        <f>IF(Q90&lt;0.01,0,Inputs!$E$24)</f>
        <v>0</v>
      </c>
      <c r="S90" s="6">
        <f>IF(Q90&lt;0.01,0,Inputs!$E$23)</f>
        <v>0</v>
      </c>
      <c r="T90" s="6">
        <f t="shared" si="19"/>
        <v>0</v>
      </c>
      <c r="U90" s="6">
        <f>IF(D90=0,0,Inputs!$E$18*Inputs!$E$21-Q90+T90)</f>
        <v>0</v>
      </c>
      <c r="V90" s="6">
        <f>IF(D90=0,0,IF(U90&gt;Inputs!$E$22,Inputs!$E$22,0))</f>
        <v>0</v>
      </c>
      <c r="W90" s="6">
        <f t="shared" si="20"/>
        <v>0</v>
      </c>
      <c r="X90" s="6">
        <f>Q90*(Inputs!$E$19/(12*30))*Inputs!$E$20</f>
        <v>0</v>
      </c>
      <c r="Y90" s="6">
        <f t="shared" si="21"/>
        <v>0</v>
      </c>
      <c r="Z90" s="15">
        <f>Y90/Inputs!$E$18</f>
        <v>0</v>
      </c>
      <c r="AA90" s="6">
        <f t="shared" si="29"/>
        <v>4557.9478648128306</v>
      </c>
      <c r="AC90" s="6">
        <f t="shared" si="22"/>
        <v>48434.955651560507</v>
      </c>
    </row>
    <row r="91" spans="2:29" ht="13" x14ac:dyDescent="0.3">
      <c r="B91" s="13">
        <f t="shared" si="23"/>
        <v>87</v>
      </c>
      <c r="C91" s="14">
        <f t="shared" si="24"/>
        <v>48488</v>
      </c>
      <c r="D91" s="6">
        <f t="shared" si="25"/>
        <v>0</v>
      </c>
      <c r="E91" s="6">
        <f>Mortagage!E91</f>
        <v>2118.3906208299832</v>
      </c>
      <c r="F91" s="6">
        <f>IF(D91&lt;0.01,0,D91*Inputs!$E$7/12)</f>
        <v>0</v>
      </c>
      <c r="G91" s="6">
        <f t="shared" si="15"/>
        <v>2118.3906208299832</v>
      </c>
      <c r="H91" s="6">
        <f t="shared" si="16"/>
        <v>0</v>
      </c>
      <c r="I91" s="6">
        <f t="shared" si="17"/>
        <v>2118.3906208299832</v>
      </c>
      <c r="J91" s="6">
        <f t="shared" si="26"/>
        <v>469422.97622546111</v>
      </c>
      <c r="K91" s="6">
        <f t="shared" si="27"/>
        <v>43877.007786747679</v>
      </c>
      <c r="L91" s="6">
        <f t="shared" si="18"/>
        <v>0</v>
      </c>
      <c r="M91" s="6">
        <f>IF(N91&gt;Inputs!$E$12,Inputs!$E$10*Inputs!$E$5/12,0)</f>
        <v>0</v>
      </c>
      <c r="N91" s="15">
        <f>D91/Inputs!$E$5</f>
        <v>0</v>
      </c>
      <c r="Q91" s="6">
        <f t="shared" si="28"/>
        <v>0</v>
      </c>
      <c r="R91" s="6">
        <f>IF(Q91&lt;0.01,0,Inputs!$E$24)</f>
        <v>0</v>
      </c>
      <c r="S91" s="6">
        <f>IF(Q91&lt;0.01,0,Inputs!$E$23)</f>
        <v>0</v>
      </c>
      <c r="T91" s="6">
        <f t="shared" si="19"/>
        <v>0</v>
      </c>
      <c r="U91" s="6">
        <f>IF(D91=0,0,Inputs!$E$18*Inputs!$E$21-Q91+T91)</f>
        <v>0</v>
      </c>
      <c r="V91" s="6">
        <f>IF(D91=0,0,IF(U91&gt;Inputs!$E$22,Inputs!$E$22,0))</f>
        <v>0</v>
      </c>
      <c r="W91" s="6">
        <f t="shared" si="20"/>
        <v>0</v>
      </c>
      <c r="X91" s="6">
        <f>Q91*(Inputs!$E$19/(12*30))*Inputs!$E$20</f>
        <v>0</v>
      </c>
      <c r="Y91" s="6">
        <f t="shared" si="21"/>
        <v>0</v>
      </c>
      <c r="Z91" s="15">
        <f>Y91/Inputs!$E$18</f>
        <v>0</v>
      </c>
      <c r="AA91" s="6">
        <f t="shared" si="29"/>
        <v>4557.9478648128306</v>
      </c>
      <c r="AC91" s="6">
        <f t="shared" si="22"/>
        <v>48434.955651560507</v>
      </c>
    </row>
    <row r="92" spans="2:29" ht="13" x14ac:dyDescent="0.3">
      <c r="B92" s="13">
        <f t="shared" si="23"/>
        <v>88</v>
      </c>
      <c r="C92" s="14">
        <f t="shared" si="24"/>
        <v>48519</v>
      </c>
      <c r="D92" s="6">
        <f t="shared" si="25"/>
        <v>0</v>
      </c>
      <c r="E92" s="6">
        <f>Mortagage!E92</f>
        <v>2118.3906208299832</v>
      </c>
      <c r="F92" s="6">
        <f>IF(D92&lt;0.01,0,D92*Inputs!$E$7/12)</f>
        <v>0</v>
      </c>
      <c r="G92" s="6">
        <f t="shared" si="15"/>
        <v>2118.3906208299832</v>
      </c>
      <c r="H92" s="6">
        <f t="shared" si="16"/>
        <v>0</v>
      </c>
      <c r="I92" s="6">
        <f t="shared" si="17"/>
        <v>2118.3906208299832</v>
      </c>
      <c r="J92" s="6">
        <f t="shared" si="26"/>
        <v>471541.36684629112</v>
      </c>
      <c r="K92" s="6">
        <f t="shared" si="27"/>
        <v>43877.007786747679</v>
      </c>
      <c r="L92" s="6">
        <f t="shared" si="18"/>
        <v>0</v>
      </c>
      <c r="M92" s="6">
        <f>IF(N92&gt;Inputs!$E$12,Inputs!$E$10*Inputs!$E$5/12,0)</f>
        <v>0</v>
      </c>
      <c r="N92" s="15">
        <f>D92/Inputs!$E$5</f>
        <v>0</v>
      </c>
      <c r="Q92" s="6">
        <f t="shared" si="28"/>
        <v>0</v>
      </c>
      <c r="R92" s="6">
        <f>IF(Q92&lt;0.01,0,Inputs!$E$24)</f>
        <v>0</v>
      </c>
      <c r="S92" s="6">
        <f>IF(Q92&lt;0.01,0,Inputs!$E$23)</f>
        <v>0</v>
      </c>
      <c r="T92" s="6">
        <f t="shared" si="19"/>
        <v>0</v>
      </c>
      <c r="U92" s="6">
        <f>IF(D92=0,0,Inputs!$E$18*Inputs!$E$21-Q92+T92)</f>
        <v>0</v>
      </c>
      <c r="V92" s="6">
        <f>IF(D92=0,0,IF(U92&gt;Inputs!$E$22,Inputs!$E$22,0))</f>
        <v>0</v>
      </c>
      <c r="W92" s="6">
        <f t="shared" si="20"/>
        <v>0</v>
      </c>
      <c r="X92" s="6">
        <f>Q92*(Inputs!$E$19/(12*30))*Inputs!$E$20</f>
        <v>0</v>
      </c>
      <c r="Y92" s="6">
        <f t="shared" si="21"/>
        <v>0</v>
      </c>
      <c r="Z92" s="15">
        <f>Y92/Inputs!$E$18</f>
        <v>0</v>
      </c>
      <c r="AA92" s="6">
        <f t="shared" si="29"/>
        <v>4557.9478648128306</v>
      </c>
      <c r="AC92" s="6">
        <f t="shared" si="22"/>
        <v>48434.955651560507</v>
      </c>
    </row>
    <row r="93" spans="2:29" ht="13" x14ac:dyDescent="0.3">
      <c r="B93" s="13">
        <f t="shared" si="23"/>
        <v>89</v>
      </c>
      <c r="C93" s="14">
        <f t="shared" si="24"/>
        <v>48549</v>
      </c>
      <c r="D93" s="6">
        <f t="shared" si="25"/>
        <v>0</v>
      </c>
      <c r="E93" s="6">
        <f>Mortagage!E93</f>
        <v>2118.3906208299832</v>
      </c>
      <c r="F93" s="6">
        <f>IF(D93&lt;0.01,0,D93*Inputs!$E$7/12)</f>
        <v>0</v>
      </c>
      <c r="G93" s="6">
        <f t="shared" si="15"/>
        <v>2118.3906208299832</v>
      </c>
      <c r="H93" s="6">
        <f t="shared" si="16"/>
        <v>0</v>
      </c>
      <c r="I93" s="6">
        <f t="shared" si="17"/>
        <v>2118.3906208299832</v>
      </c>
      <c r="J93" s="6">
        <f t="shared" si="26"/>
        <v>473659.75746712112</v>
      </c>
      <c r="K93" s="6">
        <f t="shared" si="27"/>
        <v>43877.007786747679</v>
      </c>
      <c r="L93" s="6">
        <f t="shared" si="18"/>
        <v>0</v>
      </c>
      <c r="M93" s="6">
        <f>IF(N93&gt;Inputs!$E$12,Inputs!$E$10*Inputs!$E$5/12,0)</f>
        <v>0</v>
      </c>
      <c r="N93" s="15">
        <f>D93/Inputs!$E$5</f>
        <v>0</v>
      </c>
      <c r="Q93" s="6">
        <f t="shared" si="28"/>
        <v>0</v>
      </c>
      <c r="R93" s="6">
        <f>IF(Q93&lt;0.01,0,Inputs!$E$24)</f>
        <v>0</v>
      </c>
      <c r="S93" s="6">
        <f>IF(Q93&lt;0.01,0,Inputs!$E$23)</f>
        <v>0</v>
      </c>
      <c r="T93" s="6">
        <f t="shared" si="19"/>
        <v>0</v>
      </c>
      <c r="U93" s="6">
        <f>IF(D93=0,0,Inputs!$E$18*Inputs!$E$21-Q93+T93)</f>
        <v>0</v>
      </c>
      <c r="V93" s="6">
        <f>IF(D93=0,0,IF(U93&gt;Inputs!$E$22,Inputs!$E$22,0))</f>
        <v>0</v>
      </c>
      <c r="W93" s="6">
        <f t="shared" si="20"/>
        <v>0</v>
      </c>
      <c r="X93" s="6">
        <f>Q93*(Inputs!$E$19/(12*30))*Inputs!$E$20</f>
        <v>0</v>
      </c>
      <c r="Y93" s="6">
        <f t="shared" si="21"/>
        <v>0</v>
      </c>
      <c r="Z93" s="15">
        <f>Y93/Inputs!$E$18</f>
        <v>0</v>
      </c>
      <c r="AA93" s="6">
        <f t="shared" si="29"/>
        <v>4557.9478648128306</v>
      </c>
      <c r="AC93" s="6">
        <f t="shared" si="22"/>
        <v>48434.955651560507</v>
      </c>
    </row>
    <row r="94" spans="2:29" ht="13" x14ac:dyDescent="0.3">
      <c r="B94" s="13">
        <f t="shared" si="23"/>
        <v>90</v>
      </c>
      <c r="C94" s="14">
        <f t="shared" si="24"/>
        <v>48580</v>
      </c>
      <c r="D94" s="6">
        <f t="shared" si="25"/>
        <v>0</v>
      </c>
      <c r="E94" s="6">
        <f>Mortagage!E94</f>
        <v>2118.3906208299832</v>
      </c>
      <c r="F94" s="6">
        <f>IF(D94&lt;0.01,0,D94*Inputs!$E$7/12)</f>
        <v>0</v>
      </c>
      <c r="G94" s="6">
        <f t="shared" si="15"/>
        <v>2118.3906208299832</v>
      </c>
      <c r="H94" s="6">
        <f t="shared" si="16"/>
        <v>0</v>
      </c>
      <c r="I94" s="6">
        <f t="shared" si="17"/>
        <v>2118.3906208299832</v>
      </c>
      <c r="J94" s="6">
        <f t="shared" si="26"/>
        <v>475778.14808795112</v>
      </c>
      <c r="K94" s="6">
        <f t="shared" si="27"/>
        <v>43877.007786747679</v>
      </c>
      <c r="L94" s="6">
        <f t="shared" si="18"/>
        <v>0</v>
      </c>
      <c r="M94" s="6">
        <f>IF(N94&gt;Inputs!$E$12,Inputs!$E$10*Inputs!$E$5/12,0)</f>
        <v>0</v>
      </c>
      <c r="N94" s="15">
        <f>D94/Inputs!$E$5</f>
        <v>0</v>
      </c>
      <c r="Q94" s="6">
        <f t="shared" si="28"/>
        <v>0</v>
      </c>
      <c r="R94" s="6">
        <f>IF(Q94&lt;0.01,0,Inputs!$E$24)</f>
        <v>0</v>
      </c>
      <c r="S94" s="6">
        <f>IF(Q94&lt;0.01,0,Inputs!$E$23)</f>
        <v>0</v>
      </c>
      <c r="T94" s="6">
        <f t="shared" si="19"/>
        <v>0</v>
      </c>
      <c r="U94" s="6">
        <f>IF(D94=0,0,Inputs!$E$18*Inputs!$E$21-Q94+T94)</f>
        <v>0</v>
      </c>
      <c r="V94" s="6">
        <f>IF(D94=0,0,IF(U94&gt;Inputs!$E$22,Inputs!$E$22,0))</f>
        <v>0</v>
      </c>
      <c r="W94" s="6">
        <f t="shared" si="20"/>
        <v>0</v>
      </c>
      <c r="X94" s="6">
        <f>Q94*(Inputs!$E$19/(12*30))*Inputs!$E$20</f>
        <v>0</v>
      </c>
      <c r="Y94" s="6">
        <f t="shared" si="21"/>
        <v>0</v>
      </c>
      <c r="Z94" s="15">
        <f>Y94/Inputs!$E$18</f>
        <v>0</v>
      </c>
      <c r="AA94" s="6">
        <f t="shared" si="29"/>
        <v>4557.9478648128306</v>
      </c>
      <c r="AC94" s="6">
        <f t="shared" si="22"/>
        <v>48434.955651560507</v>
      </c>
    </row>
    <row r="95" spans="2:29" ht="13" x14ac:dyDescent="0.3">
      <c r="B95" s="13">
        <f t="shared" si="23"/>
        <v>91</v>
      </c>
      <c r="C95" s="14">
        <f t="shared" si="24"/>
        <v>48611</v>
      </c>
      <c r="D95" s="6">
        <f t="shared" si="25"/>
        <v>0</v>
      </c>
      <c r="E95" s="6">
        <f>Mortagage!E95</f>
        <v>2118.3906208299832</v>
      </c>
      <c r="F95" s="6">
        <f>IF(D95&lt;0.01,0,D95*Inputs!$E$7/12)</f>
        <v>0</v>
      </c>
      <c r="G95" s="6">
        <f t="shared" si="15"/>
        <v>2118.3906208299832</v>
      </c>
      <c r="H95" s="6">
        <f t="shared" si="16"/>
        <v>0</v>
      </c>
      <c r="I95" s="6">
        <f t="shared" si="17"/>
        <v>2118.3906208299832</v>
      </c>
      <c r="J95" s="6">
        <f t="shared" si="26"/>
        <v>477896.53870878113</v>
      </c>
      <c r="K95" s="6">
        <f t="shared" si="27"/>
        <v>43877.007786747679</v>
      </c>
      <c r="L95" s="6">
        <f t="shared" si="18"/>
        <v>0</v>
      </c>
      <c r="M95" s="6">
        <f>IF(N95&gt;Inputs!$E$12,Inputs!$E$10*Inputs!$E$5/12,0)</f>
        <v>0</v>
      </c>
      <c r="N95" s="15">
        <f>D95/Inputs!$E$5</f>
        <v>0</v>
      </c>
      <c r="Q95" s="6">
        <f t="shared" si="28"/>
        <v>0</v>
      </c>
      <c r="R95" s="6">
        <f>IF(Q95&lt;0.01,0,Inputs!$E$24)</f>
        <v>0</v>
      </c>
      <c r="S95" s="6">
        <f>IF(Q95&lt;0.01,0,Inputs!$E$23)</f>
        <v>0</v>
      </c>
      <c r="T95" s="6">
        <f t="shared" si="19"/>
        <v>0</v>
      </c>
      <c r="U95" s="6">
        <f>IF(D95=0,0,Inputs!$E$18*Inputs!$E$21-Q95+T95)</f>
        <v>0</v>
      </c>
      <c r="V95" s="6">
        <f>IF(D95=0,0,IF(U95&gt;Inputs!$E$22,Inputs!$E$22,0))</f>
        <v>0</v>
      </c>
      <c r="W95" s="6">
        <f t="shared" si="20"/>
        <v>0</v>
      </c>
      <c r="X95" s="6">
        <f>Q95*(Inputs!$E$19/(12*30))*Inputs!$E$20</f>
        <v>0</v>
      </c>
      <c r="Y95" s="6">
        <f t="shared" si="21"/>
        <v>0</v>
      </c>
      <c r="Z95" s="15">
        <f>Y95/Inputs!$E$18</f>
        <v>0</v>
      </c>
      <c r="AA95" s="6">
        <f t="shared" si="29"/>
        <v>4557.9478648128306</v>
      </c>
      <c r="AC95" s="6">
        <f t="shared" si="22"/>
        <v>48434.955651560507</v>
      </c>
    </row>
    <row r="96" spans="2:29" ht="13" x14ac:dyDescent="0.3">
      <c r="B96" s="13">
        <f t="shared" si="23"/>
        <v>92</v>
      </c>
      <c r="C96" s="14">
        <f t="shared" si="24"/>
        <v>48639</v>
      </c>
      <c r="D96" s="6">
        <f t="shared" si="25"/>
        <v>0</v>
      </c>
      <c r="E96" s="6">
        <f>Mortagage!E96</f>
        <v>2118.3906208299832</v>
      </c>
      <c r="F96" s="6">
        <f>IF(D96&lt;0.01,0,D96*Inputs!$E$7/12)</f>
        <v>0</v>
      </c>
      <c r="G96" s="6">
        <f>E96-F96</f>
        <v>2118.3906208299832</v>
      </c>
      <c r="H96" s="6">
        <f t="shared" si="16"/>
        <v>0</v>
      </c>
      <c r="I96" s="6">
        <f t="shared" si="17"/>
        <v>2118.3906208299832</v>
      </c>
      <c r="J96" s="6">
        <f t="shared" si="26"/>
        <v>480014.92932961113</v>
      </c>
      <c r="K96" s="6">
        <f t="shared" si="27"/>
        <v>43877.007786747679</v>
      </c>
      <c r="L96" s="6">
        <f t="shared" si="18"/>
        <v>0</v>
      </c>
      <c r="M96" s="6">
        <f>IF(N96&gt;Inputs!$E$12,Inputs!$E$10*Inputs!$E$5/12,0)</f>
        <v>0</v>
      </c>
      <c r="N96" s="15">
        <f>D96/Inputs!$E$5</f>
        <v>0</v>
      </c>
      <c r="Q96" s="6">
        <f t="shared" si="28"/>
        <v>0</v>
      </c>
      <c r="R96" s="6">
        <f>IF(Q96&lt;0.01,0,Inputs!$E$24)</f>
        <v>0</v>
      </c>
      <c r="S96" s="6">
        <f>IF(Q96&lt;0.01,0,Inputs!$E$23)</f>
        <v>0</v>
      </c>
      <c r="T96" s="6">
        <f t="shared" si="19"/>
        <v>0</v>
      </c>
      <c r="U96" s="6">
        <f>IF(D96=0,0,Inputs!$E$18*Inputs!$E$21-Q96+T96)</f>
        <v>0</v>
      </c>
      <c r="V96" s="6">
        <f>IF(D96=0,0,IF(U96&gt;Inputs!$E$22,Inputs!$E$22,0))</f>
        <v>0</v>
      </c>
      <c r="W96" s="6">
        <f t="shared" si="20"/>
        <v>0</v>
      </c>
      <c r="X96" s="6">
        <f>Q96*(Inputs!$E$19/(12*30))*Inputs!$E$20</f>
        <v>0</v>
      </c>
      <c r="Y96" s="6">
        <f t="shared" si="21"/>
        <v>0</v>
      </c>
      <c r="Z96" s="15">
        <f>Y96/Inputs!$E$18</f>
        <v>0</v>
      </c>
      <c r="AA96" s="6">
        <f t="shared" si="29"/>
        <v>4557.9478648128306</v>
      </c>
      <c r="AC96" s="6">
        <f t="shared" si="22"/>
        <v>48434.955651560507</v>
      </c>
    </row>
    <row r="97" spans="2:29" ht="13" x14ac:dyDescent="0.3">
      <c r="B97" s="13">
        <f t="shared" si="23"/>
        <v>93</v>
      </c>
      <c r="C97" s="14">
        <f t="shared" si="24"/>
        <v>48670</v>
      </c>
      <c r="D97" s="6">
        <f t="shared" si="25"/>
        <v>0</v>
      </c>
      <c r="E97" s="6">
        <f>Mortagage!E97</f>
        <v>2118.3906208299832</v>
      </c>
      <c r="F97" s="6">
        <f>IF(D97&lt;0.01,0,D97*Inputs!$E$7/12)</f>
        <v>0</v>
      </c>
      <c r="G97" s="6">
        <f t="shared" si="15"/>
        <v>2118.3906208299832</v>
      </c>
      <c r="H97" s="6">
        <f t="shared" si="16"/>
        <v>0</v>
      </c>
      <c r="I97" s="6">
        <f t="shared" si="17"/>
        <v>2118.3906208299832</v>
      </c>
      <c r="J97" s="6">
        <f t="shared" si="26"/>
        <v>482133.31995044113</v>
      </c>
      <c r="K97" s="6">
        <f t="shared" si="27"/>
        <v>43877.007786747679</v>
      </c>
      <c r="L97" s="6">
        <f t="shared" si="18"/>
        <v>0</v>
      </c>
      <c r="M97" s="6">
        <f>IF(N97&gt;Inputs!$E$12,Inputs!$E$10*Inputs!$E$5/12,0)</f>
        <v>0</v>
      </c>
      <c r="N97" s="15">
        <f>D97/Inputs!$E$5</f>
        <v>0</v>
      </c>
      <c r="Q97" s="6">
        <f t="shared" si="28"/>
        <v>0</v>
      </c>
      <c r="R97" s="6">
        <f>IF(Q97&lt;0.01,0,Inputs!$E$24)</f>
        <v>0</v>
      </c>
      <c r="S97" s="6">
        <f>IF(Q97&lt;0.01,0,Inputs!$E$23)</f>
        <v>0</v>
      </c>
      <c r="T97" s="6">
        <f t="shared" si="19"/>
        <v>0</v>
      </c>
      <c r="U97" s="6">
        <f>IF(D97=0,0,Inputs!$E$18*Inputs!$E$21-Q97+T97)</f>
        <v>0</v>
      </c>
      <c r="V97" s="6">
        <f>IF(D97=0,0,IF(U97&gt;Inputs!$E$22,Inputs!$E$22,0))</f>
        <v>0</v>
      </c>
      <c r="W97" s="6">
        <f t="shared" si="20"/>
        <v>0</v>
      </c>
      <c r="X97" s="6">
        <f>Q97*(Inputs!$E$19/(12*30))*Inputs!$E$20</f>
        <v>0</v>
      </c>
      <c r="Y97" s="6">
        <f t="shared" si="21"/>
        <v>0</v>
      </c>
      <c r="Z97" s="15">
        <f>Y97/Inputs!$E$18</f>
        <v>0</v>
      </c>
      <c r="AA97" s="6">
        <f t="shared" si="29"/>
        <v>4557.9478648128306</v>
      </c>
      <c r="AC97" s="6">
        <f t="shared" si="22"/>
        <v>48434.955651560507</v>
      </c>
    </row>
    <row r="98" spans="2:29" ht="13" x14ac:dyDescent="0.3">
      <c r="B98" s="13">
        <f t="shared" si="23"/>
        <v>94</v>
      </c>
      <c r="C98" s="14">
        <f t="shared" si="24"/>
        <v>48700</v>
      </c>
      <c r="D98" s="6">
        <f t="shared" si="25"/>
        <v>0</v>
      </c>
      <c r="E98" s="6">
        <f>Mortagage!E98</f>
        <v>2118.3906208299832</v>
      </c>
      <c r="F98" s="6">
        <f>IF(D98&lt;0.01,0,D98*Inputs!$E$7/12)</f>
        <v>0</v>
      </c>
      <c r="G98" s="6">
        <f t="shared" si="15"/>
        <v>2118.3906208299832</v>
      </c>
      <c r="H98" s="6">
        <f t="shared" si="16"/>
        <v>0</v>
      </c>
      <c r="I98" s="6">
        <f t="shared" si="17"/>
        <v>2118.3906208299832</v>
      </c>
      <c r="J98" s="6">
        <f t="shared" si="26"/>
        <v>484251.71057127113</v>
      </c>
      <c r="K98" s="6">
        <f t="shared" si="27"/>
        <v>43877.007786747679</v>
      </c>
      <c r="L98" s="6">
        <f t="shared" si="18"/>
        <v>0</v>
      </c>
      <c r="M98" s="6">
        <f>IF(N98&gt;Inputs!$E$12,Inputs!$E$10*Inputs!$E$5/12,0)</f>
        <v>0</v>
      </c>
      <c r="N98" s="15">
        <f>D98/Inputs!$E$5</f>
        <v>0</v>
      </c>
      <c r="Q98" s="6">
        <f t="shared" si="28"/>
        <v>0</v>
      </c>
      <c r="R98" s="6">
        <f>IF(Q98&lt;0.01,0,Inputs!$E$24)</f>
        <v>0</v>
      </c>
      <c r="S98" s="6">
        <f>IF(Q98&lt;0.01,0,Inputs!$E$23)</f>
        <v>0</v>
      </c>
      <c r="T98" s="6">
        <f t="shared" si="19"/>
        <v>0</v>
      </c>
      <c r="U98" s="6">
        <f>IF(D98=0,0,Inputs!$E$18*Inputs!$E$21-Q98+T98)</f>
        <v>0</v>
      </c>
      <c r="V98" s="6">
        <f>IF(D98=0,0,IF(U98&gt;Inputs!$E$22,Inputs!$E$22,0))</f>
        <v>0</v>
      </c>
      <c r="W98" s="6">
        <f t="shared" si="20"/>
        <v>0</v>
      </c>
      <c r="X98" s="6">
        <f>Q98*(Inputs!$E$19/(12*30))*Inputs!$E$20</f>
        <v>0</v>
      </c>
      <c r="Y98" s="6">
        <f t="shared" si="21"/>
        <v>0</v>
      </c>
      <c r="Z98" s="15">
        <f>Y98/Inputs!$E$18</f>
        <v>0</v>
      </c>
      <c r="AA98" s="6">
        <f t="shared" si="29"/>
        <v>4557.9478648128306</v>
      </c>
      <c r="AC98" s="6">
        <f t="shared" si="22"/>
        <v>48434.955651560507</v>
      </c>
    </row>
    <row r="99" spans="2:29" ht="13" x14ac:dyDescent="0.3">
      <c r="B99" s="13">
        <f t="shared" si="23"/>
        <v>95</v>
      </c>
      <c r="C99" s="14">
        <f t="shared" si="24"/>
        <v>48731</v>
      </c>
      <c r="D99" s="6">
        <f t="shared" si="25"/>
        <v>0</v>
      </c>
      <c r="E99" s="6">
        <f>Mortagage!E99</f>
        <v>2118.3906208299832</v>
      </c>
      <c r="F99" s="6">
        <f>IF(D99&lt;0.01,0,D99*Inputs!$E$7/12)</f>
        <v>0</v>
      </c>
      <c r="G99" s="6">
        <f t="shared" si="15"/>
        <v>2118.3906208299832</v>
      </c>
      <c r="H99" s="6">
        <f t="shared" si="16"/>
        <v>0</v>
      </c>
      <c r="I99" s="6">
        <f t="shared" si="17"/>
        <v>2118.3906208299832</v>
      </c>
      <c r="J99" s="6">
        <f t="shared" si="26"/>
        <v>486370.10119210114</v>
      </c>
      <c r="K99" s="6">
        <f t="shared" si="27"/>
        <v>43877.007786747679</v>
      </c>
      <c r="L99" s="6">
        <f t="shared" si="18"/>
        <v>0</v>
      </c>
      <c r="M99" s="6">
        <f>IF(N99&gt;Inputs!$E$12,Inputs!$E$10*Inputs!$E$5/12,0)</f>
        <v>0</v>
      </c>
      <c r="N99" s="15">
        <f>D99/Inputs!$E$5</f>
        <v>0</v>
      </c>
      <c r="Q99" s="6">
        <f t="shared" si="28"/>
        <v>0</v>
      </c>
      <c r="R99" s="6">
        <f>IF(Q99&lt;0.01,0,Inputs!$E$24)</f>
        <v>0</v>
      </c>
      <c r="S99" s="6">
        <f>IF(Q99&lt;0.01,0,Inputs!$E$23)</f>
        <v>0</v>
      </c>
      <c r="T99" s="6">
        <f t="shared" si="19"/>
        <v>0</v>
      </c>
      <c r="U99" s="6">
        <f>IF(D99=0,0,Inputs!$E$18*Inputs!$E$21-Q99+T99)</f>
        <v>0</v>
      </c>
      <c r="V99" s="6">
        <f>IF(D99=0,0,IF(U99&gt;Inputs!$E$22,Inputs!$E$22,0))</f>
        <v>0</v>
      </c>
      <c r="W99" s="6">
        <f t="shared" si="20"/>
        <v>0</v>
      </c>
      <c r="X99" s="6">
        <f>Q99*(Inputs!$E$19/(12*30))*Inputs!$E$20</f>
        <v>0</v>
      </c>
      <c r="Y99" s="6">
        <f t="shared" si="21"/>
        <v>0</v>
      </c>
      <c r="Z99" s="15">
        <f>Y99/Inputs!$E$18</f>
        <v>0</v>
      </c>
      <c r="AA99" s="6">
        <f t="shared" si="29"/>
        <v>4557.9478648128306</v>
      </c>
      <c r="AC99" s="6">
        <f t="shared" si="22"/>
        <v>48434.955651560507</v>
      </c>
    </row>
    <row r="100" spans="2:29" ht="13" x14ac:dyDescent="0.3">
      <c r="B100" s="13">
        <f t="shared" si="23"/>
        <v>96</v>
      </c>
      <c r="C100" s="14">
        <f t="shared" si="24"/>
        <v>48761</v>
      </c>
      <c r="D100" s="6">
        <f t="shared" si="25"/>
        <v>0</v>
      </c>
      <c r="E100" s="6">
        <f>Mortagage!E100</f>
        <v>2118.3906208299832</v>
      </c>
      <c r="F100" s="6">
        <f>IF(D100&lt;0.01,0,D100*Inputs!$E$7/12)</f>
        <v>0</v>
      </c>
      <c r="G100" s="6">
        <f t="shared" si="15"/>
        <v>2118.3906208299832</v>
      </c>
      <c r="H100" s="6">
        <f t="shared" si="16"/>
        <v>0</v>
      </c>
      <c r="I100" s="6">
        <f t="shared" si="17"/>
        <v>2118.3906208299832</v>
      </c>
      <c r="J100" s="6">
        <f t="shared" si="26"/>
        <v>488488.49181293114</v>
      </c>
      <c r="K100" s="6">
        <f t="shared" si="27"/>
        <v>43877.007786747679</v>
      </c>
      <c r="L100" s="6">
        <f t="shared" si="18"/>
        <v>0</v>
      </c>
      <c r="M100" s="6">
        <f>IF(N100&gt;Inputs!$E$12,Inputs!$E$10*Inputs!$E$5/12,0)</f>
        <v>0</v>
      </c>
      <c r="N100" s="15">
        <f>D100/Inputs!$E$5</f>
        <v>0</v>
      </c>
      <c r="Q100" s="6">
        <f t="shared" si="28"/>
        <v>0</v>
      </c>
      <c r="R100" s="6">
        <f>IF(Q100&lt;0.01,0,Inputs!$E$24)</f>
        <v>0</v>
      </c>
      <c r="S100" s="6">
        <f>IF(Q100&lt;0.01,0,Inputs!$E$23)</f>
        <v>0</v>
      </c>
      <c r="T100" s="6">
        <f t="shared" si="19"/>
        <v>0</v>
      </c>
      <c r="U100" s="6">
        <f>IF(D100=0,0,Inputs!$E$18*Inputs!$E$21-Q100+T100)</f>
        <v>0</v>
      </c>
      <c r="V100" s="6">
        <f>IF(D100=0,0,IF(U100&gt;Inputs!$E$22,Inputs!$E$22,0))</f>
        <v>0</v>
      </c>
      <c r="W100" s="6">
        <f t="shared" si="20"/>
        <v>0</v>
      </c>
      <c r="X100" s="6">
        <f>Q100*(Inputs!$E$19/(12*30))*Inputs!$E$20</f>
        <v>0</v>
      </c>
      <c r="Y100" s="6">
        <f t="shared" si="21"/>
        <v>0</v>
      </c>
      <c r="Z100" s="15">
        <f>Y100/Inputs!$E$18</f>
        <v>0</v>
      </c>
      <c r="AA100" s="6">
        <f t="shared" si="29"/>
        <v>4557.9478648128306</v>
      </c>
      <c r="AC100" s="6">
        <f t="shared" si="22"/>
        <v>48434.955651560507</v>
      </c>
    </row>
    <row r="101" spans="2:29" ht="13" x14ac:dyDescent="0.3">
      <c r="B101" s="13">
        <f t="shared" si="23"/>
        <v>97</v>
      </c>
      <c r="C101" s="14">
        <f t="shared" si="24"/>
        <v>48792</v>
      </c>
      <c r="D101" s="6">
        <f t="shared" si="25"/>
        <v>0</v>
      </c>
      <c r="E101" s="6">
        <f>Mortagage!E101</f>
        <v>2118.3906208299832</v>
      </c>
      <c r="F101" s="6">
        <f>IF(D101&lt;0.01,0,D101*Inputs!$E$7/12)</f>
        <v>0</v>
      </c>
      <c r="G101" s="6">
        <f t="shared" si="15"/>
        <v>2118.3906208299832</v>
      </c>
      <c r="H101" s="6">
        <f t="shared" si="16"/>
        <v>0</v>
      </c>
      <c r="I101" s="6">
        <f t="shared" si="17"/>
        <v>2118.3906208299832</v>
      </c>
      <c r="J101" s="6">
        <f t="shared" si="26"/>
        <v>490606.88243376114</v>
      </c>
      <c r="K101" s="6">
        <f t="shared" si="27"/>
        <v>43877.007786747679</v>
      </c>
      <c r="L101" s="6">
        <f t="shared" si="18"/>
        <v>0</v>
      </c>
      <c r="M101" s="6">
        <f>IF(N101&gt;Inputs!$E$12,Inputs!$E$10*Inputs!$E$5/12,0)</f>
        <v>0</v>
      </c>
      <c r="N101" s="15">
        <f>D101/Inputs!$E$5</f>
        <v>0</v>
      </c>
      <c r="Q101" s="6">
        <f t="shared" si="28"/>
        <v>0</v>
      </c>
      <c r="R101" s="6">
        <f>IF(Q101&lt;0.01,0,Inputs!$E$24)</f>
        <v>0</v>
      </c>
      <c r="S101" s="6">
        <f>IF(Q101&lt;0.01,0,Inputs!$E$23)</f>
        <v>0</v>
      </c>
      <c r="T101" s="6">
        <f t="shared" si="19"/>
        <v>0</v>
      </c>
      <c r="U101" s="6">
        <f>IF(D101=0,0,Inputs!$E$18*Inputs!$E$21-Q101+T101)</f>
        <v>0</v>
      </c>
      <c r="V101" s="6">
        <f>IF(D101=0,0,IF(U101&gt;Inputs!$E$22,Inputs!$E$22,0))</f>
        <v>0</v>
      </c>
      <c r="W101" s="6">
        <f t="shared" si="20"/>
        <v>0</v>
      </c>
      <c r="X101" s="6">
        <f>Q101*(Inputs!$E$19/(12*30))*Inputs!$E$20</f>
        <v>0</v>
      </c>
      <c r="Y101" s="6">
        <f t="shared" si="21"/>
        <v>0</v>
      </c>
      <c r="Z101" s="15">
        <f>Y101/Inputs!$E$18</f>
        <v>0</v>
      </c>
      <c r="AA101" s="6">
        <f t="shared" si="29"/>
        <v>4557.9478648128306</v>
      </c>
      <c r="AC101" s="6">
        <f t="shared" si="22"/>
        <v>48434.955651560507</v>
      </c>
    </row>
    <row r="102" spans="2:29" ht="13" x14ac:dyDescent="0.3">
      <c r="B102" s="13">
        <f t="shared" si="23"/>
        <v>98</v>
      </c>
      <c r="C102" s="14">
        <f t="shared" si="24"/>
        <v>48823</v>
      </c>
      <c r="D102" s="6">
        <f t="shared" si="25"/>
        <v>0</v>
      </c>
      <c r="E102" s="6">
        <f>Mortagage!E102</f>
        <v>2118.3906208299832</v>
      </c>
      <c r="F102" s="6">
        <f>IF(D102&lt;0.01,0,D102*Inputs!$E$7/12)</f>
        <v>0</v>
      </c>
      <c r="G102" s="6">
        <f t="shared" si="15"/>
        <v>2118.3906208299832</v>
      </c>
      <c r="H102" s="6">
        <f t="shared" si="16"/>
        <v>0</v>
      </c>
      <c r="I102" s="6">
        <f t="shared" si="17"/>
        <v>2118.3906208299832</v>
      </c>
      <c r="J102" s="6">
        <f t="shared" si="26"/>
        <v>492725.27305459115</v>
      </c>
      <c r="K102" s="6">
        <f t="shared" si="27"/>
        <v>43877.007786747679</v>
      </c>
      <c r="L102" s="6">
        <f t="shared" si="18"/>
        <v>0</v>
      </c>
      <c r="M102" s="6">
        <f>IF(N102&gt;Inputs!$E$12,Inputs!$E$10*Inputs!$E$5/12,0)</f>
        <v>0</v>
      </c>
      <c r="N102" s="15">
        <f>D102/Inputs!$E$5</f>
        <v>0</v>
      </c>
      <c r="Q102" s="6">
        <f t="shared" si="28"/>
        <v>0</v>
      </c>
      <c r="R102" s="6">
        <f>IF(Q102&lt;0.01,0,Inputs!$E$24)</f>
        <v>0</v>
      </c>
      <c r="S102" s="6">
        <f>IF(Q102&lt;0.01,0,Inputs!$E$23)</f>
        <v>0</v>
      </c>
      <c r="T102" s="6">
        <f t="shared" si="19"/>
        <v>0</v>
      </c>
      <c r="U102" s="6">
        <f>IF(D102=0,0,Inputs!$E$18*Inputs!$E$21-Q102+T102)</f>
        <v>0</v>
      </c>
      <c r="V102" s="6">
        <f>IF(D102=0,0,IF(U102&gt;Inputs!$E$22,Inputs!$E$22,0))</f>
        <v>0</v>
      </c>
      <c r="W102" s="6">
        <f t="shared" si="20"/>
        <v>0</v>
      </c>
      <c r="X102" s="6">
        <f>Q102*(Inputs!$E$19/(12*30))*Inputs!$E$20</f>
        <v>0</v>
      </c>
      <c r="Y102" s="6">
        <f t="shared" si="21"/>
        <v>0</v>
      </c>
      <c r="Z102" s="15">
        <f>Y102/Inputs!$E$18</f>
        <v>0</v>
      </c>
      <c r="AA102" s="6">
        <f t="shared" si="29"/>
        <v>4557.9478648128306</v>
      </c>
      <c r="AC102" s="6">
        <f t="shared" si="22"/>
        <v>48434.955651560507</v>
      </c>
    </row>
    <row r="103" spans="2:29" ht="13" x14ac:dyDescent="0.3">
      <c r="B103" s="13">
        <f t="shared" si="23"/>
        <v>99</v>
      </c>
      <c r="C103" s="14">
        <f t="shared" si="24"/>
        <v>48853</v>
      </c>
      <c r="D103" s="6">
        <f t="shared" si="25"/>
        <v>0</v>
      </c>
      <c r="E103" s="6">
        <f>Mortagage!E103</f>
        <v>2118.3906208299832</v>
      </c>
      <c r="F103" s="6">
        <f>IF(D103&lt;0.01,0,D103*Inputs!$E$7/12)</f>
        <v>0</v>
      </c>
      <c r="G103" s="6">
        <f t="shared" si="15"/>
        <v>2118.3906208299832</v>
      </c>
      <c r="H103" s="6">
        <f t="shared" si="16"/>
        <v>0</v>
      </c>
      <c r="I103" s="6">
        <f t="shared" si="17"/>
        <v>2118.3906208299832</v>
      </c>
      <c r="J103" s="6">
        <f t="shared" si="26"/>
        <v>494843.66367542115</v>
      </c>
      <c r="K103" s="6">
        <f t="shared" si="27"/>
        <v>43877.007786747679</v>
      </c>
      <c r="L103" s="6">
        <f t="shared" si="18"/>
        <v>0</v>
      </c>
      <c r="M103" s="6">
        <f>IF(N103&gt;Inputs!$E$12,Inputs!$E$10*Inputs!$E$5/12,0)</f>
        <v>0</v>
      </c>
      <c r="N103" s="15">
        <f>D103/Inputs!$E$5</f>
        <v>0</v>
      </c>
      <c r="Q103" s="6">
        <f t="shared" si="28"/>
        <v>0</v>
      </c>
      <c r="R103" s="6">
        <f>IF(Q103&lt;0.01,0,Inputs!$E$24)</f>
        <v>0</v>
      </c>
      <c r="S103" s="6">
        <f>IF(Q103&lt;0.01,0,Inputs!$E$23)</f>
        <v>0</v>
      </c>
      <c r="T103" s="6">
        <f t="shared" si="19"/>
        <v>0</v>
      </c>
      <c r="U103" s="6">
        <f>IF(D103=0,0,Inputs!$E$18*Inputs!$E$21-Q103+T103)</f>
        <v>0</v>
      </c>
      <c r="V103" s="6">
        <f>IF(D103=0,0,IF(U103&gt;Inputs!$E$22,Inputs!$E$22,0))</f>
        <v>0</v>
      </c>
      <c r="W103" s="6">
        <f t="shared" si="20"/>
        <v>0</v>
      </c>
      <c r="X103" s="6">
        <f>Q103*(Inputs!$E$19/(12*30))*Inputs!$E$20</f>
        <v>0</v>
      </c>
      <c r="Y103" s="6">
        <f t="shared" si="21"/>
        <v>0</v>
      </c>
      <c r="Z103" s="15">
        <f>Y103/Inputs!$E$18</f>
        <v>0</v>
      </c>
      <c r="AA103" s="6">
        <f t="shared" si="29"/>
        <v>4557.9478648128306</v>
      </c>
      <c r="AC103" s="6">
        <f t="shared" si="22"/>
        <v>48434.955651560507</v>
      </c>
    </row>
    <row r="104" spans="2:29" ht="13" x14ac:dyDescent="0.3">
      <c r="B104" s="13">
        <f t="shared" si="23"/>
        <v>100</v>
      </c>
      <c r="C104" s="14">
        <f t="shared" si="24"/>
        <v>48884</v>
      </c>
      <c r="D104" s="6">
        <f t="shared" si="25"/>
        <v>0</v>
      </c>
      <c r="E104" s="6">
        <f>Mortagage!E104</f>
        <v>2118.3906208299832</v>
      </c>
      <c r="F104" s="6">
        <f>IF(D104&lt;0.01,0,D104*Inputs!$E$7/12)</f>
        <v>0</v>
      </c>
      <c r="G104" s="6">
        <f t="shared" si="15"/>
        <v>2118.3906208299832</v>
      </c>
      <c r="H104" s="6">
        <f t="shared" si="16"/>
        <v>0</v>
      </c>
      <c r="I104" s="6">
        <f t="shared" si="17"/>
        <v>2118.3906208299832</v>
      </c>
      <c r="J104" s="6">
        <f t="shared" si="26"/>
        <v>496962.05429625115</v>
      </c>
      <c r="K104" s="6">
        <f t="shared" si="27"/>
        <v>43877.007786747679</v>
      </c>
      <c r="L104" s="6">
        <f t="shared" si="18"/>
        <v>0</v>
      </c>
      <c r="M104" s="6">
        <f>IF(N104&gt;Inputs!$E$12,Inputs!$E$10*Inputs!$E$5/12,0)</f>
        <v>0</v>
      </c>
      <c r="N104" s="15">
        <f>D104/Inputs!$E$5</f>
        <v>0</v>
      </c>
      <c r="Q104" s="6">
        <f t="shared" si="28"/>
        <v>0</v>
      </c>
      <c r="R104" s="6">
        <f>IF(Q104&lt;0.01,0,Inputs!$E$24)</f>
        <v>0</v>
      </c>
      <c r="S104" s="6">
        <f>IF(Q104&lt;0.01,0,Inputs!$E$23)</f>
        <v>0</v>
      </c>
      <c r="T104" s="6">
        <f t="shared" si="19"/>
        <v>0</v>
      </c>
      <c r="U104" s="6">
        <f>IF(D104=0,0,Inputs!$E$18*Inputs!$E$21-Q104+T104)</f>
        <v>0</v>
      </c>
      <c r="V104" s="6">
        <f>IF(D104=0,0,IF(U104&gt;Inputs!$E$22,Inputs!$E$22,0))</f>
        <v>0</v>
      </c>
      <c r="W104" s="6">
        <f t="shared" si="20"/>
        <v>0</v>
      </c>
      <c r="X104" s="6">
        <f>Q104*(Inputs!$E$19/(12*30))*Inputs!$E$20</f>
        <v>0</v>
      </c>
      <c r="Y104" s="6">
        <f t="shared" si="21"/>
        <v>0</v>
      </c>
      <c r="Z104" s="15">
        <f>Y104/Inputs!$E$18</f>
        <v>0</v>
      </c>
      <c r="AA104" s="6">
        <f t="shared" si="29"/>
        <v>4557.9478648128306</v>
      </c>
      <c r="AC104" s="6">
        <f t="shared" si="22"/>
        <v>48434.955651560507</v>
      </c>
    </row>
    <row r="105" spans="2:29" ht="13" x14ac:dyDescent="0.3">
      <c r="B105" s="13">
        <f t="shared" si="23"/>
        <v>101</v>
      </c>
      <c r="C105" s="14">
        <f t="shared" si="24"/>
        <v>48914</v>
      </c>
      <c r="D105" s="6">
        <f t="shared" si="25"/>
        <v>0</v>
      </c>
      <c r="E105" s="6">
        <f>Mortagage!E105</f>
        <v>2118.3906208299832</v>
      </c>
      <c r="F105" s="6">
        <f>IF(D105&lt;0.01,0,D105*Inputs!$E$7/12)</f>
        <v>0</v>
      </c>
      <c r="G105" s="6">
        <f t="shared" si="15"/>
        <v>2118.3906208299832</v>
      </c>
      <c r="H105" s="6">
        <f t="shared" si="16"/>
        <v>0</v>
      </c>
      <c r="I105" s="6">
        <f t="shared" si="17"/>
        <v>2118.3906208299832</v>
      </c>
      <c r="J105" s="6">
        <f t="shared" si="26"/>
        <v>499080.44491708116</v>
      </c>
      <c r="K105" s="6">
        <f t="shared" si="27"/>
        <v>43877.007786747679</v>
      </c>
      <c r="L105" s="6">
        <f t="shared" si="18"/>
        <v>0</v>
      </c>
      <c r="M105" s="6">
        <f>IF(N105&gt;Inputs!$E$12,Inputs!$E$10*Inputs!$E$5/12,0)</f>
        <v>0</v>
      </c>
      <c r="N105" s="15">
        <f>D105/Inputs!$E$5</f>
        <v>0</v>
      </c>
      <c r="Q105" s="6">
        <f t="shared" si="28"/>
        <v>0</v>
      </c>
      <c r="R105" s="6">
        <f>IF(Q105&lt;0.01,0,Inputs!$E$24)</f>
        <v>0</v>
      </c>
      <c r="S105" s="6">
        <f>IF(Q105&lt;0.01,0,Inputs!$E$23)</f>
        <v>0</v>
      </c>
      <c r="T105" s="6">
        <f t="shared" si="19"/>
        <v>0</v>
      </c>
      <c r="U105" s="6">
        <f>IF(D105=0,0,Inputs!$E$18*Inputs!$E$21-Q105+T105)</f>
        <v>0</v>
      </c>
      <c r="V105" s="6">
        <f>IF(D105=0,0,IF(U105&gt;Inputs!$E$22,Inputs!$E$22,0))</f>
        <v>0</v>
      </c>
      <c r="W105" s="6">
        <f t="shared" si="20"/>
        <v>0</v>
      </c>
      <c r="X105" s="6">
        <f>Q105*(Inputs!$E$19/(12*30))*Inputs!$E$20</f>
        <v>0</v>
      </c>
      <c r="Y105" s="6">
        <f t="shared" si="21"/>
        <v>0</v>
      </c>
      <c r="Z105" s="15">
        <f>Y105/Inputs!$E$18</f>
        <v>0</v>
      </c>
      <c r="AA105" s="6">
        <f t="shared" si="29"/>
        <v>4557.9478648128306</v>
      </c>
      <c r="AC105" s="6">
        <f t="shared" si="22"/>
        <v>48434.955651560507</v>
      </c>
    </row>
    <row r="106" spans="2:29" ht="13" x14ac:dyDescent="0.3">
      <c r="B106" s="13">
        <f t="shared" si="23"/>
        <v>102</v>
      </c>
      <c r="C106" s="14">
        <f t="shared" si="24"/>
        <v>48945</v>
      </c>
      <c r="D106" s="6">
        <f t="shared" si="25"/>
        <v>0</v>
      </c>
      <c r="E106" s="6">
        <f>Mortagage!E106</f>
        <v>2118.3906208299832</v>
      </c>
      <c r="F106" s="6">
        <f>IF(D106&lt;0.01,0,D106*Inputs!$E$7/12)</f>
        <v>0</v>
      </c>
      <c r="G106" s="6">
        <f t="shared" si="15"/>
        <v>2118.3906208299832</v>
      </c>
      <c r="H106" s="6">
        <f t="shared" si="16"/>
        <v>0</v>
      </c>
      <c r="I106" s="6">
        <f t="shared" si="17"/>
        <v>2118.3906208299832</v>
      </c>
      <c r="J106" s="6">
        <f t="shared" si="26"/>
        <v>501198.83553791116</v>
      </c>
      <c r="K106" s="6">
        <f t="shared" si="27"/>
        <v>43877.007786747679</v>
      </c>
      <c r="L106" s="6">
        <f t="shared" si="18"/>
        <v>0</v>
      </c>
      <c r="M106" s="6">
        <f>IF(N106&gt;Inputs!$E$12,Inputs!$E$10*Inputs!$E$5/12,0)</f>
        <v>0</v>
      </c>
      <c r="N106" s="15">
        <f>D106/Inputs!$E$5</f>
        <v>0</v>
      </c>
      <c r="Q106" s="6">
        <f t="shared" si="28"/>
        <v>0</v>
      </c>
      <c r="R106" s="6">
        <f>IF(Q106&lt;0.01,0,Inputs!$E$24)</f>
        <v>0</v>
      </c>
      <c r="S106" s="6">
        <f>IF(Q106&lt;0.01,0,Inputs!$E$23)</f>
        <v>0</v>
      </c>
      <c r="T106" s="6">
        <f t="shared" si="19"/>
        <v>0</v>
      </c>
      <c r="U106" s="6">
        <f>IF(D106=0,0,Inputs!$E$18*Inputs!$E$21-Q106+T106)</f>
        <v>0</v>
      </c>
      <c r="V106" s="6">
        <f>IF(D106=0,0,IF(U106&gt;Inputs!$E$22,Inputs!$E$22,0))</f>
        <v>0</v>
      </c>
      <c r="W106" s="6">
        <f t="shared" si="20"/>
        <v>0</v>
      </c>
      <c r="X106" s="6">
        <f>Q106*(Inputs!$E$19/(12*30))*Inputs!$E$20</f>
        <v>0</v>
      </c>
      <c r="Y106" s="6">
        <f t="shared" si="21"/>
        <v>0</v>
      </c>
      <c r="Z106" s="15">
        <f>Y106/Inputs!$E$18</f>
        <v>0</v>
      </c>
      <c r="AA106" s="6">
        <f t="shared" si="29"/>
        <v>4557.9478648128306</v>
      </c>
      <c r="AC106" s="6">
        <f t="shared" si="22"/>
        <v>48434.955651560507</v>
      </c>
    </row>
    <row r="107" spans="2:29" ht="13" x14ac:dyDescent="0.3">
      <c r="B107" s="13">
        <f t="shared" si="23"/>
        <v>103</v>
      </c>
      <c r="C107" s="14">
        <f t="shared" si="24"/>
        <v>48976</v>
      </c>
      <c r="D107" s="6">
        <f t="shared" si="25"/>
        <v>0</v>
      </c>
      <c r="E107" s="6">
        <f>Mortagage!E107</f>
        <v>2118.3906208299832</v>
      </c>
      <c r="F107" s="6">
        <f>IF(D107&lt;0.01,0,D107*Inputs!$E$7/12)</f>
        <v>0</v>
      </c>
      <c r="G107" s="6">
        <f t="shared" si="15"/>
        <v>2118.3906208299832</v>
      </c>
      <c r="H107" s="6">
        <f t="shared" si="16"/>
        <v>0</v>
      </c>
      <c r="I107" s="6">
        <f t="shared" si="17"/>
        <v>2118.3906208299832</v>
      </c>
      <c r="J107" s="6">
        <f t="shared" si="26"/>
        <v>503317.22615874116</v>
      </c>
      <c r="K107" s="6">
        <f t="shared" si="27"/>
        <v>43877.007786747679</v>
      </c>
      <c r="L107" s="6">
        <f t="shared" si="18"/>
        <v>0</v>
      </c>
      <c r="M107" s="6">
        <f>IF(N107&gt;Inputs!$E$12,Inputs!$E$10*Inputs!$E$5/12,0)</f>
        <v>0</v>
      </c>
      <c r="N107" s="15">
        <f>D107/Inputs!$E$5</f>
        <v>0</v>
      </c>
      <c r="Q107" s="6">
        <f t="shared" si="28"/>
        <v>0</v>
      </c>
      <c r="R107" s="6">
        <f>IF(Q107&lt;0.01,0,Inputs!$E$24)</f>
        <v>0</v>
      </c>
      <c r="S107" s="6">
        <f>IF(Q107&lt;0.01,0,Inputs!$E$23)</f>
        <v>0</v>
      </c>
      <c r="T107" s="6">
        <f t="shared" si="19"/>
        <v>0</v>
      </c>
      <c r="U107" s="6">
        <f>IF(D107=0,0,Inputs!$E$18*Inputs!$E$21-Q107+T107)</f>
        <v>0</v>
      </c>
      <c r="V107" s="6">
        <f>IF(D107=0,0,IF(U107&gt;Inputs!$E$22,Inputs!$E$22,0))</f>
        <v>0</v>
      </c>
      <c r="W107" s="6">
        <f t="shared" si="20"/>
        <v>0</v>
      </c>
      <c r="X107" s="6">
        <f>Q107*(Inputs!$E$19/(12*30))*Inputs!$E$20</f>
        <v>0</v>
      </c>
      <c r="Y107" s="6">
        <f t="shared" si="21"/>
        <v>0</v>
      </c>
      <c r="Z107" s="15">
        <f>Y107/Inputs!$E$18</f>
        <v>0</v>
      </c>
      <c r="AA107" s="6">
        <f t="shared" si="29"/>
        <v>4557.9478648128306</v>
      </c>
      <c r="AC107" s="6">
        <f t="shared" si="22"/>
        <v>48434.955651560507</v>
      </c>
    </row>
    <row r="108" spans="2:29" ht="13" x14ac:dyDescent="0.3">
      <c r="B108" s="13">
        <f t="shared" si="23"/>
        <v>104</v>
      </c>
      <c r="C108" s="14">
        <f t="shared" si="24"/>
        <v>49004</v>
      </c>
      <c r="D108" s="6">
        <f t="shared" si="25"/>
        <v>0</v>
      </c>
      <c r="E108" s="6">
        <f>Mortagage!E108</f>
        <v>2118.3906208299832</v>
      </c>
      <c r="F108" s="6">
        <f>IF(D108&lt;0.01,0,D108*Inputs!$E$7/12)</f>
        <v>0</v>
      </c>
      <c r="G108" s="6">
        <f t="shared" si="15"/>
        <v>2118.3906208299832</v>
      </c>
      <c r="H108" s="6">
        <f t="shared" si="16"/>
        <v>0</v>
      </c>
      <c r="I108" s="6">
        <f t="shared" si="17"/>
        <v>2118.3906208299832</v>
      </c>
      <c r="J108" s="6">
        <f t="shared" si="26"/>
        <v>505435.61677957117</v>
      </c>
      <c r="K108" s="6">
        <f t="shared" si="27"/>
        <v>43877.007786747679</v>
      </c>
      <c r="L108" s="6">
        <f t="shared" si="18"/>
        <v>0</v>
      </c>
      <c r="M108" s="6">
        <f>IF(N108&gt;Inputs!$E$12,Inputs!$E$10*Inputs!$E$5/12,0)</f>
        <v>0</v>
      </c>
      <c r="N108" s="15">
        <f>D108/Inputs!$E$5</f>
        <v>0</v>
      </c>
      <c r="Q108" s="6">
        <f t="shared" si="28"/>
        <v>0</v>
      </c>
      <c r="R108" s="6">
        <f>IF(Q108&lt;0.01,0,Inputs!$E$24)</f>
        <v>0</v>
      </c>
      <c r="S108" s="6">
        <f>IF(Q108&lt;0.01,0,Inputs!$E$23)</f>
        <v>0</v>
      </c>
      <c r="T108" s="6">
        <f t="shared" si="19"/>
        <v>0</v>
      </c>
      <c r="U108" s="6">
        <f>IF(D108=0,0,Inputs!$E$18*Inputs!$E$21-Q108+T108)</f>
        <v>0</v>
      </c>
      <c r="V108" s="6">
        <f>IF(D108=0,0,IF(U108&gt;Inputs!$E$22,Inputs!$E$22,0))</f>
        <v>0</v>
      </c>
      <c r="W108" s="6">
        <f t="shared" si="20"/>
        <v>0</v>
      </c>
      <c r="X108" s="6">
        <f>Q108*(Inputs!$E$19/(12*30))*Inputs!$E$20</f>
        <v>0</v>
      </c>
      <c r="Y108" s="6">
        <f t="shared" si="21"/>
        <v>0</v>
      </c>
      <c r="Z108" s="15">
        <f>Y108/Inputs!$E$18</f>
        <v>0</v>
      </c>
      <c r="AA108" s="6">
        <f t="shared" si="29"/>
        <v>4557.9478648128306</v>
      </c>
      <c r="AC108" s="6">
        <f t="shared" si="22"/>
        <v>48434.955651560507</v>
      </c>
    </row>
    <row r="109" spans="2:29" ht="13" x14ac:dyDescent="0.3">
      <c r="B109" s="13">
        <f t="shared" si="23"/>
        <v>105</v>
      </c>
      <c r="C109" s="14">
        <f t="shared" si="24"/>
        <v>49035</v>
      </c>
      <c r="D109" s="6">
        <f t="shared" si="25"/>
        <v>0</v>
      </c>
      <c r="E109" s="6">
        <f>Mortagage!E109</f>
        <v>2118.3906208299832</v>
      </c>
      <c r="F109" s="6">
        <f>IF(D109&lt;0.01,0,D109*Inputs!$E$7/12)</f>
        <v>0</v>
      </c>
      <c r="G109" s="6">
        <f t="shared" si="15"/>
        <v>2118.3906208299832</v>
      </c>
      <c r="H109" s="6">
        <f t="shared" si="16"/>
        <v>0</v>
      </c>
      <c r="I109" s="6">
        <f t="shared" si="17"/>
        <v>2118.3906208299832</v>
      </c>
      <c r="J109" s="6">
        <f t="shared" si="26"/>
        <v>507554.00740040117</v>
      </c>
      <c r="K109" s="6">
        <f t="shared" si="27"/>
        <v>43877.007786747679</v>
      </c>
      <c r="L109" s="6">
        <f t="shared" si="18"/>
        <v>0</v>
      </c>
      <c r="M109" s="6">
        <f>IF(N109&gt;Inputs!$E$12,Inputs!$E$10*Inputs!$E$5/12,0)</f>
        <v>0</v>
      </c>
      <c r="N109" s="15">
        <f>D109/Inputs!$E$5</f>
        <v>0</v>
      </c>
      <c r="Q109" s="6">
        <f t="shared" si="28"/>
        <v>0</v>
      </c>
      <c r="R109" s="6">
        <f>IF(Q109&lt;0.01,0,Inputs!$E$24)</f>
        <v>0</v>
      </c>
      <c r="S109" s="6">
        <f>IF(Q109&lt;0.01,0,Inputs!$E$23)</f>
        <v>0</v>
      </c>
      <c r="T109" s="6">
        <f t="shared" si="19"/>
        <v>0</v>
      </c>
      <c r="U109" s="6">
        <f>IF(D109=0,0,Inputs!$E$18*Inputs!$E$21-Q109+T109)</f>
        <v>0</v>
      </c>
      <c r="V109" s="6">
        <f>IF(D109=0,0,IF(U109&gt;Inputs!$E$22,Inputs!$E$22,0))</f>
        <v>0</v>
      </c>
      <c r="W109" s="6">
        <f t="shared" si="20"/>
        <v>0</v>
      </c>
      <c r="X109" s="6">
        <f>Q109*(Inputs!$E$19/(12*30))*Inputs!$E$20</f>
        <v>0</v>
      </c>
      <c r="Y109" s="6">
        <f t="shared" si="21"/>
        <v>0</v>
      </c>
      <c r="Z109" s="15">
        <f>Y109/Inputs!$E$18</f>
        <v>0</v>
      </c>
      <c r="AA109" s="6">
        <f t="shared" si="29"/>
        <v>4557.9478648128306</v>
      </c>
      <c r="AC109" s="6">
        <f t="shared" si="22"/>
        <v>48434.955651560507</v>
      </c>
    </row>
    <row r="110" spans="2:29" ht="13" x14ac:dyDescent="0.3">
      <c r="B110" s="13">
        <f t="shared" si="23"/>
        <v>106</v>
      </c>
      <c r="C110" s="14">
        <f t="shared" si="24"/>
        <v>49065</v>
      </c>
      <c r="D110" s="6">
        <f t="shared" si="25"/>
        <v>0</v>
      </c>
      <c r="E110" s="6">
        <f>Mortagage!E110</f>
        <v>2118.3906208299832</v>
      </c>
      <c r="F110" s="6">
        <f>IF(D110&lt;0.01,0,D110*Inputs!$E$7/12)</f>
        <v>0</v>
      </c>
      <c r="G110" s="6">
        <f t="shared" si="15"/>
        <v>2118.3906208299832</v>
      </c>
      <c r="H110" s="6">
        <f t="shared" si="16"/>
        <v>0</v>
      </c>
      <c r="I110" s="6">
        <f t="shared" si="17"/>
        <v>2118.3906208299832</v>
      </c>
      <c r="J110" s="6">
        <f t="shared" si="26"/>
        <v>509672.39802123117</v>
      </c>
      <c r="K110" s="6">
        <f t="shared" si="27"/>
        <v>43877.007786747679</v>
      </c>
      <c r="L110" s="6">
        <f t="shared" si="18"/>
        <v>0</v>
      </c>
      <c r="M110" s="6">
        <f>IF(N110&gt;Inputs!$E$12,Inputs!$E$10*Inputs!$E$5/12,0)</f>
        <v>0</v>
      </c>
      <c r="N110" s="15">
        <f>D110/Inputs!$E$5</f>
        <v>0</v>
      </c>
      <c r="Q110" s="6">
        <f t="shared" si="28"/>
        <v>0</v>
      </c>
      <c r="R110" s="6">
        <f>IF(Q110&lt;0.01,0,Inputs!$E$24)</f>
        <v>0</v>
      </c>
      <c r="S110" s="6">
        <f>IF(Q110&lt;0.01,0,Inputs!$E$23)</f>
        <v>0</v>
      </c>
      <c r="T110" s="6">
        <f t="shared" si="19"/>
        <v>0</v>
      </c>
      <c r="U110" s="6">
        <f>IF(D110=0,0,Inputs!$E$18*Inputs!$E$21-Q110+T110)</f>
        <v>0</v>
      </c>
      <c r="V110" s="6">
        <f>IF(D110=0,0,IF(U110&gt;Inputs!$E$22,Inputs!$E$22,0))</f>
        <v>0</v>
      </c>
      <c r="W110" s="6">
        <f t="shared" si="20"/>
        <v>0</v>
      </c>
      <c r="X110" s="6">
        <f>Q110*(Inputs!$E$19/(12*30))*Inputs!$E$20</f>
        <v>0</v>
      </c>
      <c r="Y110" s="6">
        <f t="shared" si="21"/>
        <v>0</v>
      </c>
      <c r="Z110" s="15">
        <f>Y110/Inputs!$E$18</f>
        <v>0</v>
      </c>
      <c r="AA110" s="6">
        <f t="shared" si="29"/>
        <v>4557.9478648128306</v>
      </c>
      <c r="AC110" s="6">
        <f t="shared" si="22"/>
        <v>48434.955651560507</v>
      </c>
    </row>
    <row r="111" spans="2:29" ht="13" x14ac:dyDescent="0.3">
      <c r="B111" s="13">
        <f t="shared" si="23"/>
        <v>107</v>
      </c>
      <c r="C111" s="14">
        <f t="shared" si="24"/>
        <v>49096</v>
      </c>
      <c r="D111" s="6">
        <f t="shared" si="25"/>
        <v>0</v>
      </c>
      <c r="E111" s="6">
        <f>Mortagage!E111</f>
        <v>2118.3906208299832</v>
      </c>
      <c r="F111" s="6">
        <f>IF(D111&lt;0.01,0,D111*Inputs!$E$7/12)</f>
        <v>0</v>
      </c>
      <c r="G111" s="6">
        <f t="shared" si="15"/>
        <v>2118.3906208299832</v>
      </c>
      <c r="H111" s="6">
        <f t="shared" si="16"/>
        <v>0</v>
      </c>
      <c r="I111" s="6">
        <f t="shared" si="17"/>
        <v>2118.3906208299832</v>
      </c>
      <c r="J111" s="6">
        <f t="shared" si="26"/>
        <v>511790.78864206118</v>
      </c>
      <c r="K111" s="6">
        <f t="shared" si="27"/>
        <v>43877.007786747679</v>
      </c>
      <c r="L111" s="6">
        <f t="shared" si="18"/>
        <v>0</v>
      </c>
      <c r="M111" s="6">
        <f>IF(N111&gt;Inputs!$E$12,Inputs!$E$10*Inputs!$E$5/12,0)</f>
        <v>0</v>
      </c>
      <c r="N111" s="15">
        <f>D111/Inputs!$E$5</f>
        <v>0</v>
      </c>
      <c r="Q111" s="6">
        <f t="shared" si="28"/>
        <v>0</v>
      </c>
      <c r="R111" s="6">
        <f>IF(Q111&lt;0.01,0,Inputs!$E$24)</f>
        <v>0</v>
      </c>
      <c r="S111" s="6">
        <f>IF(Q111&lt;0.01,0,Inputs!$E$23)</f>
        <v>0</v>
      </c>
      <c r="T111" s="6">
        <f t="shared" si="19"/>
        <v>0</v>
      </c>
      <c r="U111" s="6">
        <f>IF(D111=0,0,Inputs!$E$18*Inputs!$E$21-Q111+T111)</f>
        <v>0</v>
      </c>
      <c r="V111" s="6">
        <f>IF(D111=0,0,IF(U111&gt;Inputs!$E$22,Inputs!$E$22,0))</f>
        <v>0</v>
      </c>
      <c r="W111" s="6">
        <f t="shared" si="20"/>
        <v>0</v>
      </c>
      <c r="X111" s="6">
        <f>Q111*(Inputs!$E$19/(12*30))*Inputs!$E$20</f>
        <v>0</v>
      </c>
      <c r="Y111" s="6">
        <f t="shared" si="21"/>
        <v>0</v>
      </c>
      <c r="Z111" s="15">
        <f>Y111/Inputs!$E$18</f>
        <v>0</v>
      </c>
      <c r="AA111" s="6">
        <f t="shared" si="29"/>
        <v>4557.9478648128306</v>
      </c>
      <c r="AC111" s="6">
        <f t="shared" si="22"/>
        <v>48434.955651560507</v>
      </c>
    </row>
    <row r="112" spans="2:29" ht="13" x14ac:dyDescent="0.3">
      <c r="B112" s="13">
        <f t="shared" si="23"/>
        <v>108</v>
      </c>
      <c r="C112" s="14">
        <f t="shared" si="24"/>
        <v>49126</v>
      </c>
      <c r="D112" s="6">
        <f t="shared" si="25"/>
        <v>0</v>
      </c>
      <c r="E112" s="6">
        <f>Mortagage!E112</f>
        <v>2118.3906208299832</v>
      </c>
      <c r="F112" s="6">
        <f>IF(D112&lt;0.01,0,D112*Inputs!$E$7/12)</f>
        <v>0</v>
      </c>
      <c r="G112" s="6">
        <f t="shared" si="15"/>
        <v>2118.3906208299832</v>
      </c>
      <c r="H112" s="6">
        <f t="shared" si="16"/>
        <v>0</v>
      </c>
      <c r="I112" s="6">
        <f t="shared" si="17"/>
        <v>2118.3906208299832</v>
      </c>
      <c r="J112" s="6">
        <f t="shared" si="26"/>
        <v>513909.17926289118</v>
      </c>
      <c r="K112" s="6">
        <f t="shared" si="27"/>
        <v>43877.007786747679</v>
      </c>
      <c r="L112" s="6">
        <f t="shared" si="18"/>
        <v>0</v>
      </c>
      <c r="M112" s="6">
        <f>IF(N112&gt;Inputs!$E$12,Inputs!$E$10*Inputs!$E$5/12,0)</f>
        <v>0</v>
      </c>
      <c r="N112" s="15">
        <f>D112/Inputs!$E$5</f>
        <v>0</v>
      </c>
      <c r="Q112" s="6">
        <f t="shared" si="28"/>
        <v>0</v>
      </c>
      <c r="R112" s="6">
        <f>IF(Q112&lt;0.01,0,Inputs!$E$24)</f>
        <v>0</v>
      </c>
      <c r="S112" s="6">
        <f>IF(Q112&lt;0.01,0,Inputs!$E$23)</f>
        <v>0</v>
      </c>
      <c r="T112" s="6">
        <f t="shared" si="19"/>
        <v>0</v>
      </c>
      <c r="U112" s="6">
        <f>IF(D112=0,0,Inputs!$E$18*Inputs!$E$21-Q112+T112)</f>
        <v>0</v>
      </c>
      <c r="V112" s="6">
        <f>IF(D112=0,0,IF(U112&gt;Inputs!$E$22,Inputs!$E$22,0))</f>
        <v>0</v>
      </c>
      <c r="W112" s="6">
        <f t="shared" si="20"/>
        <v>0</v>
      </c>
      <c r="X112" s="6">
        <f>Q112*(Inputs!$E$19/(12*30))*Inputs!$E$20</f>
        <v>0</v>
      </c>
      <c r="Y112" s="6">
        <f t="shared" si="21"/>
        <v>0</v>
      </c>
      <c r="Z112" s="15">
        <f>Y112/Inputs!$E$18</f>
        <v>0</v>
      </c>
      <c r="AA112" s="6">
        <f t="shared" si="29"/>
        <v>4557.9478648128306</v>
      </c>
      <c r="AC112" s="6">
        <f t="shared" si="22"/>
        <v>48434.955651560507</v>
      </c>
    </row>
    <row r="113" spans="2:29" ht="13" x14ac:dyDescent="0.3">
      <c r="B113" s="13">
        <f t="shared" si="23"/>
        <v>109</v>
      </c>
      <c r="C113" s="14">
        <f t="shared" si="24"/>
        <v>49157</v>
      </c>
      <c r="D113" s="6">
        <f t="shared" si="25"/>
        <v>0</v>
      </c>
      <c r="E113" s="6">
        <f>Mortagage!E113</f>
        <v>2118.3906208299832</v>
      </c>
      <c r="F113" s="6">
        <f>IF(D113&lt;0.01,0,D113*Inputs!$E$7/12)</f>
        <v>0</v>
      </c>
      <c r="G113" s="6">
        <f t="shared" si="15"/>
        <v>2118.3906208299832</v>
      </c>
      <c r="H113" s="6">
        <f t="shared" si="16"/>
        <v>0</v>
      </c>
      <c r="I113" s="6">
        <f t="shared" si="17"/>
        <v>2118.3906208299832</v>
      </c>
      <c r="J113" s="6">
        <f t="shared" si="26"/>
        <v>516027.56988372118</v>
      </c>
      <c r="K113" s="6">
        <f t="shared" si="27"/>
        <v>43877.007786747679</v>
      </c>
      <c r="L113" s="6">
        <f t="shared" si="18"/>
        <v>0</v>
      </c>
      <c r="M113" s="6">
        <f>IF(N113&gt;Inputs!$E$12,Inputs!$E$10*Inputs!$E$5/12,0)</f>
        <v>0</v>
      </c>
      <c r="N113" s="15">
        <f>D113/Inputs!$E$5</f>
        <v>0</v>
      </c>
      <c r="Q113" s="6">
        <f t="shared" si="28"/>
        <v>0</v>
      </c>
      <c r="R113" s="6">
        <f>IF(Q113&lt;0.01,0,Inputs!$E$24)</f>
        <v>0</v>
      </c>
      <c r="S113" s="6">
        <f>IF(Q113&lt;0.01,0,Inputs!$E$23)</f>
        <v>0</v>
      </c>
      <c r="T113" s="6">
        <f t="shared" si="19"/>
        <v>0</v>
      </c>
      <c r="U113" s="6">
        <f>IF(D113=0,0,Inputs!$E$18*Inputs!$E$21-Q113+T113)</f>
        <v>0</v>
      </c>
      <c r="V113" s="6">
        <f>IF(D113=0,0,IF(U113&gt;Inputs!$E$22,Inputs!$E$22,0))</f>
        <v>0</v>
      </c>
      <c r="W113" s="6">
        <f t="shared" si="20"/>
        <v>0</v>
      </c>
      <c r="X113" s="6">
        <f>Q113*(Inputs!$E$19/(12*30))*Inputs!$E$20</f>
        <v>0</v>
      </c>
      <c r="Y113" s="6">
        <f t="shared" si="21"/>
        <v>0</v>
      </c>
      <c r="Z113" s="15">
        <f>Y113/Inputs!$E$18</f>
        <v>0</v>
      </c>
      <c r="AA113" s="6">
        <f t="shared" si="29"/>
        <v>4557.9478648128306</v>
      </c>
      <c r="AC113" s="6">
        <f t="shared" si="22"/>
        <v>48434.955651560507</v>
      </c>
    </row>
    <row r="114" spans="2:29" ht="13" x14ac:dyDescent="0.3">
      <c r="B114" s="13">
        <f t="shared" si="23"/>
        <v>110</v>
      </c>
      <c r="C114" s="14">
        <f t="shared" si="24"/>
        <v>49188</v>
      </c>
      <c r="D114" s="6">
        <f t="shared" si="25"/>
        <v>0</v>
      </c>
      <c r="E114" s="6">
        <f>Mortagage!E114</f>
        <v>2118.3906208299832</v>
      </c>
      <c r="F114" s="6">
        <f>IF(D114&lt;0.01,0,D114*Inputs!$E$7/12)</f>
        <v>0</v>
      </c>
      <c r="G114" s="6">
        <f t="shared" si="15"/>
        <v>2118.3906208299832</v>
      </c>
      <c r="H114" s="6">
        <f t="shared" si="16"/>
        <v>0</v>
      </c>
      <c r="I114" s="6">
        <f t="shared" si="17"/>
        <v>2118.3906208299832</v>
      </c>
      <c r="J114" s="6">
        <f t="shared" si="26"/>
        <v>518145.96050455119</v>
      </c>
      <c r="K114" s="6">
        <f t="shared" si="27"/>
        <v>43877.007786747679</v>
      </c>
      <c r="L114" s="6">
        <f t="shared" si="18"/>
        <v>0</v>
      </c>
      <c r="M114" s="6">
        <f>IF(N114&gt;Inputs!$E$12,Inputs!$E$10*Inputs!$E$5/12,0)</f>
        <v>0</v>
      </c>
      <c r="N114" s="15">
        <f>D114/Inputs!$E$5</f>
        <v>0</v>
      </c>
      <c r="Q114" s="6">
        <f t="shared" si="28"/>
        <v>0</v>
      </c>
      <c r="R114" s="6">
        <f>IF(Q114&lt;0.01,0,Inputs!$E$24)</f>
        <v>0</v>
      </c>
      <c r="S114" s="6">
        <f>IF(Q114&lt;0.01,0,Inputs!$E$23)</f>
        <v>0</v>
      </c>
      <c r="T114" s="6">
        <f t="shared" si="19"/>
        <v>0</v>
      </c>
      <c r="U114" s="6">
        <f>IF(D114=0,0,Inputs!$E$18*Inputs!$E$21-Q114+T114)</f>
        <v>0</v>
      </c>
      <c r="V114" s="6">
        <f>IF(D114=0,0,IF(U114&gt;Inputs!$E$22,Inputs!$E$22,0))</f>
        <v>0</v>
      </c>
      <c r="W114" s="6">
        <f t="shared" si="20"/>
        <v>0</v>
      </c>
      <c r="X114" s="6">
        <f>Q114*(Inputs!$E$19/(12*30))*Inputs!$E$20</f>
        <v>0</v>
      </c>
      <c r="Y114" s="6">
        <f t="shared" si="21"/>
        <v>0</v>
      </c>
      <c r="Z114" s="15">
        <f>Y114/Inputs!$E$18</f>
        <v>0</v>
      </c>
      <c r="AA114" s="6">
        <f t="shared" si="29"/>
        <v>4557.9478648128306</v>
      </c>
      <c r="AC114" s="6">
        <f t="shared" si="22"/>
        <v>48434.955651560507</v>
      </c>
    </row>
    <row r="115" spans="2:29" ht="13" x14ac:dyDescent="0.3">
      <c r="B115" s="13">
        <f t="shared" si="23"/>
        <v>111</v>
      </c>
      <c r="C115" s="14">
        <f t="shared" si="24"/>
        <v>49218</v>
      </c>
      <c r="D115" s="6">
        <f t="shared" si="25"/>
        <v>0</v>
      </c>
      <c r="E115" s="6">
        <f>Mortagage!E115</f>
        <v>2118.3906208299832</v>
      </c>
      <c r="F115" s="6">
        <f>IF(D115&lt;0.01,0,D115*Inputs!$E$7/12)</f>
        <v>0</v>
      </c>
      <c r="G115" s="6">
        <f t="shared" si="15"/>
        <v>2118.3906208299832</v>
      </c>
      <c r="H115" s="6">
        <f t="shared" si="16"/>
        <v>0</v>
      </c>
      <c r="I115" s="6">
        <f t="shared" si="17"/>
        <v>2118.3906208299832</v>
      </c>
      <c r="J115" s="6">
        <f t="shared" si="26"/>
        <v>520264.35112538119</v>
      </c>
      <c r="K115" s="6">
        <f t="shared" si="27"/>
        <v>43877.007786747679</v>
      </c>
      <c r="L115" s="6">
        <f t="shared" si="18"/>
        <v>0</v>
      </c>
      <c r="M115" s="6">
        <f>IF(N115&gt;Inputs!$E$12,Inputs!$E$10*Inputs!$E$5/12,0)</f>
        <v>0</v>
      </c>
      <c r="N115" s="15">
        <f>D115/Inputs!$E$5</f>
        <v>0</v>
      </c>
      <c r="Q115" s="6">
        <f t="shared" si="28"/>
        <v>0</v>
      </c>
      <c r="R115" s="6">
        <f>IF(Q115&lt;0.01,0,Inputs!$E$24)</f>
        <v>0</v>
      </c>
      <c r="S115" s="6">
        <f>IF(Q115&lt;0.01,0,Inputs!$E$23)</f>
        <v>0</v>
      </c>
      <c r="T115" s="6">
        <f t="shared" si="19"/>
        <v>0</v>
      </c>
      <c r="U115" s="6">
        <f>IF(D115=0,0,Inputs!$E$18*Inputs!$E$21-Q115+T115)</f>
        <v>0</v>
      </c>
      <c r="V115" s="6">
        <f>IF(D115=0,0,IF(U115&gt;Inputs!$E$22,Inputs!$E$22,0))</f>
        <v>0</v>
      </c>
      <c r="W115" s="6">
        <f t="shared" si="20"/>
        <v>0</v>
      </c>
      <c r="X115" s="6">
        <f>Q115*(Inputs!$E$19/(12*30))*Inputs!$E$20</f>
        <v>0</v>
      </c>
      <c r="Y115" s="6">
        <f t="shared" si="21"/>
        <v>0</v>
      </c>
      <c r="Z115" s="15">
        <f>Y115/Inputs!$E$18</f>
        <v>0</v>
      </c>
      <c r="AA115" s="6">
        <f t="shared" si="29"/>
        <v>4557.9478648128306</v>
      </c>
      <c r="AC115" s="6">
        <f t="shared" si="22"/>
        <v>48434.955651560507</v>
      </c>
    </row>
    <row r="116" spans="2:29" ht="13" x14ac:dyDescent="0.3">
      <c r="B116" s="13">
        <f t="shared" si="23"/>
        <v>112</v>
      </c>
      <c r="C116" s="14">
        <f t="shared" si="24"/>
        <v>49249</v>
      </c>
      <c r="D116" s="6">
        <f t="shared" si="25"/>
        <v>0</v>
      </c>
      <c r="E116" s="6">
        <f>Mortagage!E116</f>
        <v>2118.3906208299832</v>
      </c>
      <c r="F116" s="6">
        <f>IF(D116&lt;0.01,0,D116*Inputs!$E$7/12)</f>
        <v>0</v>
      </c>
      <c r="G116" s="6">
        <f t="shared" si="15"/>
        <v>2118.3906208299832</v>
      </c>
      <c r="H116" s="6">
        <f t="shared" si="16"/>
        <v>0</v>
      </c>
      <c r="I116" s="6">
        <f t="shared" si="17"/>
        <v>2118.3906208299832</v>
      </c>
      <c r="J116" s="6">
        <f t="shared" si="26"/>
        <v>522382.74174621119</v>
      </c>
      <c r="K116" s="6">
        <f t="shared" si="27"/>
        <v>43877.007786747679</v>
      </c>
      <c r="L116" s="6">
        <f t="shared" si="18"/>
        <v>0</v>
      </c>
      <c r="M116" s="6">
        <f>IF(N116&gt;Inputs!$E$12,Inputs!$E$10*Inputs!$E$5/12,0)</f>
        <v>0</v>
      </c>
      <c r="N116" s="15">
        <f>D116/Inputs!$E$5</f>
        <v>0</v>
      </c>
      <c r="Q116" s="6">
        <f t="shared" si="28"/>
        <v>0</v>
      </c>
      <c r="R116" s="6">
        <f>IF(Q116&lt;0.01,0,Inputs!$E$24)</f>
        <v>0</v>
      </c>
      <c r="S116" s="6">
        <f>IF(Q116&lt;0.01,0,Inputs!$E$23)</f>
        <v>0</v>
      </c>
      <c r="T116" s="6">
        <f t="shared" si="19"/>
        <v>0</v>
      </c>
      <c r="U116" s="6">
        <f>IF(D116=0,0,Inputs!$E$18*Inputs!$E$21-Q116+T116)</f>
        <v>0</v>
      </c>
      <c r="V116" s="6">
        <f>IF(D116=0,0,IF(U116&gt;Inputs!$E$22,Inputs!$E$22,0))</f>
        <v>0</v>
      </c>
      <c r="W116" s="6">
        <f t="shared" si="20"/>
        <v>0</v>
      </c>
      <c r="X116" s="6">
        <f>Q116*(Inputs!$E$19/(12*30))*Inputs!$E$20</f>
        <v>0</v>
      </c>
      <c r="Y116" s="6">
        <f t="shared" si="21"/>
        <v>0</v>
      </c>
      <c r="Z116" s="15">
        <f>Y116/Inputs!$E$18</f>
        <v>0</v>
      </c>
      <c r="AA116" s="6">
        <f t="shared" si="29"/>
        <v>4557.9478648128306</v>
      </c>
      <c r="AC116" s="6">
        <f t="shared" si="22"/>
        <v>48434.955651560507</v>
      </c>
    </row>
    <row r="117" spans="2:29" ht="13" x14ac:dyDescent="0.3">
      <c r="B117" s="13">
        <f t="shared" si="23"/>
        <v>113</v>
      </c>
      <c r="C117" s="14">
        <f t="shared" si="24"/>
        <v>49279</v>
      </c>
      <c r="D117" s="6">
        <f t="shared" si="25"/>
        <v>0</v>
      </c>
      <c r="E117" s="6">
        <f>Mortagage!E117</f>
        <v>2118.3906208299832</v>
      </c>
      <c r="F117" s="6">
        <f>IF(D117&lt;0.01,0,D117*Inputs!$E$7/12)</f>
        <v>0</v>
      </c>
      <c r="G117" s="6">
        <f t="shared" si="15"/>
        <v>2118.3906208299832</v>
      </c>
      <c r="H117" s="6">
        <f t="shared" si="16"/>
        <v>0</v>
      </c>
      <c r="I117" s="6">
        <f t="shared" si="17"/>
        <v>2118.3906208299832</v>
      </c>
      <c r="J117" s="6">
        <f t="shared" si="26"/>
        <v>524501.13236704119</v>
      </c>
      <c r="K117" s="6">
        <f t="shared" si="27"/>
        <v>43877.007786747679</v>
      </c>
      <c r="L117" s="6">
        <f t="shared" si="18"/>
        <v>0</v>
      </c>
      <c r="M117" s="6">
        <f>IF(N117&gt;Inputs!$E$12,Inputs!$E$10*Inputs!$E$5/12,0)</f>
        <v>0</v>
      </c>
      <c r="N117" s="15">
        <f>D117/Inputs!$E$5</f>
        <v>0</v>
      </c>
      <c r="Q117" s="6">
        <f t="shared" si="28"/>
        <v>0</v>
      </c>
      <c r="R117" s="6">
        <f>IF(Q117&lt;0.01,0,Inputs!$E$24)</f>
        <v>0</v>
      </c>
      <c r="S117" s="6">
        <f>IF(Q117&lt;0.01,0,Inputs!$E$23)</f>
        <v>0</v>
      </c>
      <c r="T117" s="6">
        <f t="shared" si="19"/>
        <v>0</v>
      </c>
      <c r="U117" s="6">
        <f>IF(D117=0,0,Inputs!$E$18*Inputs!$E$21-Q117+T117)</f>
        <v>0</v>
      </c>
      <c r="V117" s="6">
        <f>IF(D117=0,0,IF(U117&gt;Inputs!$E$22,Inputs!$E$22,0))</f>
        <v>0</v>
      </c>
      <c r="W117" s="6">
        <f t="shared" si="20"/>
        <v>0</v>
      </c>
      <c r="X117" s="6">
        <f>Q117*(Inputs!$E$19/(12*30))*Inputs!$E$20</f>
        <v>0</v>
      </c>
      <c r="Y117" s="6">
        <f t="shared" si="21"/>
        <v>0</v>
      </c>
      <c r="Z117" s="15">
        <f>Y117/Inputs!$E$18</f>
        <v>0</v>
      </c>
      <c r="AA117" s="6">
        <f t="shared" si="29"/>
        <v>4557.9478648128306</v>
      </c>
      <c r="AC117" s="6">
        <f t="shared" si="22"/>
        <v>48434.955651560507</v>
      </c>
    </row>
    <row r="118" spans="2:29" ht="13" x14ac:dyDescent="0.3">
      <c r="B118" s="13">
        <f t="shared" si="23"/>
        <v>114</v>
      </c>
      <c r="C118" s="14">
        <f t="shared" si="24"/>
        <v>49310</v>
      </c>
      <c r="D118" s="6">
        <f t="shared" si="25"/>
        <v>0</v>
      </c>
      <c r="E118" s="6">
        <f>Mortagage!E118</f>
        <v>2118.3906208299832</v>
      </c>
      <c r="F118" s="6">
        <f>IF(D118&lt;0.01,0,D118*Inputs!$E$7/12)</f>
        <v>0</v>
      </c>
      <c r="G118" s="6">
        <f t="shared" si="15"/>
        <v>2118.3906208299832</v>
      </c>
      <c r="H118" s="6">
        <f t="shared" si="16"/>
        <v>0</v>
      </c>
      <c r="I118" s="6">
        <f t="shared" si="17"/>
        <v>2118.3906208299832</v>
      </c>
      <c r="J118" s="6">
        <f t="shared" si="26"/>
        <v>526619.5229878712</v>
      </c>
      <c r="K118" s="6">
        <f t="shared" si="27"/>
        <v>43877.007786747679</v>
      </c>
      <c r="L118" s="6">
        <f t="shared" si="18"/>
        <v>0</v>
      </c>
      <c r="M118" s="6">
        <f>IF(N118&gt;Inputs!$E$12,Inputs!$E$10*Inputs!$E$5/12,0)</f>
        <v>0</v>
      </c>
      <c r="N118" s="15">
        <f>D118/Inputs!$E$5</f>
        <v>0</v>
      </c>
      <c r="Q118" s="6">
        <f t="shared" si="28"/>
        <v>0</v>
      </c>
      <c r="R118" s="6">
        <f>IF(Q118&lt;0.01,0,Inputs!$E$24)</f>
        <v>0</v>
      </c>
      <c r="S118" s="6">
        <f>IF(Q118&lt;0.01,0,Inputs!$E$23)</f>
        <v>0</v>
      </c>
      <c r="T118" s="6">
        <f t="shared" si="19"/>
        <v>0</v>
      </c>
      <c r="U118" s="6">
        <f>IF(D118=0,0,Inputs!$E$18*Inputs!$E$21-Q118+T118)</f>
        <v>0</v>
      </c>
      <c r="V118" s="6">
        <f>IF(D118=0,0,IF(U118&gt;Inputs!$E$22,Inputs!$E$22,0))</f>
        <v>0</v>
      </c>
      <c r="W118" s="6">
        <f t="shared" si="20"/>
        <v>0</v>
      </c>
      <c r="X118" s="6">
        <f>Q118*(Inputs!$E$19/(12*30))*Inputs!$E$20</f>
        <v>0</v>
      </c>
      <c r="Y118" s="6">
        <f t="shared" si="21"/>
        <v>0</v>
      </c>
      <c r="Z118" s="15">
        <f>Y118/Inputs!$E$18</f>
        <v>0</v>
      </c>
      <c r="AA118" s="6">
        <f t="shared" si="29"/>
        <v>4557.9478648128306</v>
      </c>
      <c r="AC118" s="6">
        <f t="shared" si="22"/>
        <v>48434.955651560507</v>
      </c>
    </row>
    <row r="119" spans="2:29" ht="13" x14ac:dyDescent="0.3">
      <c r="B119" s="13">
        <f t="shared" si="23"/>
        <v>115</v>
      </c>
      <c r="C119" s="14">
        <f t="shared" si="24"/>
        <v>49341</v>
      </c>
      <c r="D119" s="6">
        <f t="shared" si="25"/>
        <v>0</v>
      </c>
      <c r="E119" s="6">
        <f>Mortagage!E119</f>
        <v>2118.3906208299832</v>
      </c>
      <c r="F119" s="6">
        <f>IF(D119&lt;0.01,0,D119*Inputs!$E$7/12)</f>
        <v>0</v>
      </c>
      <c r="G119" s="6">
        <f t="shared" si="15"/>
        <v>2118.3906208299832</v>
      </c>
      <c r="H119" s="6">
        <f t="shared" si="16"/>
        <v>0</v>
      </c>
      <c r="I119" s="6">
        <f t="shared" si="17"/>
        <v>2118.3906208299832</v>
      </c>
      <c r="J119" s="6">
        <f t="shared" si="26"/>
        <v>528737.9136087012</v>
      </c>
      <c r="K119" s="6">
        <f t="shared" si="27"/>
        <v>43877.007786747679</v>
      </c>
      <c r="L119" s="6">
        <f t="shared" si="18"/>
        <v>0</v>
      </c>
      <c r="M119" s="6">
        <f>IF(N119&gt;Inputs!$E$12,Inputs!$E$10*Inputs!$E$5/12,0)</f>
        <v>0</v>
      </c>
      <c r="N119" s="15">
        <f>D119/Inputs!$E$5</f>
        <v>0</v>
      </c>
      <c r="Q119" s="6">
        <f t="shared" si="28"/>
        <v>0</v>
      </c>
      <c r="R119" s="6">
        <f>IF(Q119&lt;0.01,0,Inputs!$E$24)</f>
        <v>0</v>
      </c>
      <c r="S119" s="6">
        <f>IF(Q119&lt;0.01,0,Inputs!$E$23)</f>
        <v>0</v>
      </c>
      <c r="T119" s="6">
        <f t="shared" si="19"/>
        <v>0</v>
      </c>
      <c r="U119" s="6">
        <f>IF(D119=0,0,Inputs!$E$18*Inputs!$E$21-Q119+T119)</f>
        <v>0</v>
      </c>
      <c r="V119" s="6">
        <f>IF(D119=0,0,IF(U119&gt;Inputs!$E$22,Inputs!$E$22,0))</f>
        <v>0</v>
      </c>
      <c r="W119" s="6">
        <f t="shared" si="20"/>
        <v>0</v>
      </c>
      <c r="X119" s="6">
        <f>Q119*(Inputs!$E$19/(12*30))*Inputs!$E$20</f>
        <v>0</v>
      </c>
      <c r="Y119" s="6">
        <f t="shared" si="21"/>
        <v>0</v>
      </c>
      <c r="Z119" s="15">
        <f>Y119/Inputs!$E$18</f>
        <v>0</v>
      </c>
      <c r="AA119" s="6">
        <f t="shared" si="29"/>
        <v>4557.9478648128306</v>
      </c>
      <c r="AC119" s="6">
        <f t="shared" si="22"/>
        <v>48434.955651560507</v>
      </c>
    </row>
    <row r="120" spans="2:29" ht="13" x14ac:dyDescent="0.3">
      <c r="B120" s="13">
        <f t="shared" si="23"/>
        <v>116</v>
      </c>
      <c r="C120" s="14">
        <f t="shared" si="24"/>
        <v>49369</v>
      </c>
      <c r="D120" s="6">
        <f t="shared" si="25"/>
        <v>0</v>
      </c>
      <c r="E120" s="6">
        <f>Mortagage!E120</f>
        <v>2118.3906208299832</v>
      </c>
      <c r="F120" s="6">
        <f>IF(D120&lt;0.01,0,D120*Inputs!$E$7/12)</f>
        <v>0</v>
      </c>
      <c r="G120" s="6">
        <f t="shared" si="15"/>
        <v>2118.3906208299832</v>
      </c>
      <c r="H120" s="6">
        <f t="shared" si="16"/>
        <v>0</v>
      </c>
      <c r="I120" s="6">
        <f t="shared" si="17"/>
        <v>2118.3906208299832</v>
      </c>
      <c r="J120" s="6">
        <f t="shared" si="26"/>
        <v>530856.3042295312</v>
      </c>
      <c r="K120" s="6">
        <f t="shared" si="27"/>
        <v>43877.007786747679</v>
      </c>
      <c r="L120" s="6">
        <f t="shared" si="18"/>
        <v>0</v>
      </c>
      <c r="M120" s="6">
        <f>IF(N120&gt;Inputs!$E$12,Inputs!$E$10*Inputs!$E$5/12,0)</f>
        <v>0</v>
      </c>
      <c r="N120" s="15">
        <f>D120/Inputs!$E$5</f>
        <v>0</v>
      </c>
      <c r="Q120" s="6">
        <f t="shared" si="28"/>
        <v>0</v>
      </c>
      <c r="R120" s="6">
        <f>IF(Q120&lt;0.01,0,Inputs!$E$24)</f>
        <v>0</v>
      </c>
      <c r="S120" s="6">
        <f>IF(Q120&lt;0.01,0,Inputs!$E$23)</f>
        <v>0</v>
      </c>
      <c r="T120" s="6">
        <f t="shared" si="19"/>
        <v>0</v>
      </c>
      <c r="U120" s="6">
        <f>IF(D120=0,0,Inputs!$E$18*Inputs!$E$21-Q120+T120)</f>
        <v>0</v>
      </c>
      <c r="V120" s="6">
        <f>IF(D120=0,0,IF(U120&gt;Inputs!$E$22,Inputs!$E$22,0))</f>
        <v>0</v>
      </c>
      <c r="W120" s="6">
        <f t="shared" si="20"/>
        <v>0</v>
      </c>
      <c r="X120" s="6">
        <f>Q120*(Inputs!$E$19/(12*30))*Inputs!$E$20</f>
        <v>0</v>
      </c>
      <c r="Y120" s="6">
        <f t="shared" si="21"/>
        <v>0</v>
      </c>
      <c r="Z120" s="15">
        <f>Y120/Inputs!$E$18</f>
        <v>0</v>
      </c>
      <c r="AA120" s="6">
        <f t="shared" si="29"/>
        <v>4557.9478648128306</v>
      </c>
      <c r="AC120" s="6">
        <f t="shared" si="22"/>
        <v>48434.955651560507</v>
      </c>
    </row>
    <row r="121" spans="2:29" ht="13" x14ac:dyDescent="0.3">
      <c r="B121" s="13">
        <f t="shared" si="23"/>
        <v>117</v>
      </c>
      <c r="C121" s="14">
        <f t="shared" si="24"/>
        <v>49400</v>
      </c>
      <c r="D121" s="6">
        <f t="shared" si="25"/>
        <v>0</v>
      </c>
      <c r="E121" s="6">
        <f>Mortagage!E121</f>
        <v>2118.3906208299832</v>
      </c>
      <c r="F121" s="6">
        <f>IF(D121&lt;0.01,0,D121*Inputs!$E$7/12)</f>
        <v>0</v>
      </c>
      <c r="G121" s="6">
        <f t="shared" si="15"/>
        <v>2118.3906208299832</v>
      </c>
      <c r="H121" s="6">
        <f t="shared" si="16"/>
        <v>0</v>
      </c>
      <c r="I121" s="6">
        <f t="shared" si="17"/>
        <v>2118.3906208299832</v>
      </c>
      <c r="J121" s="6">
        <f t="shared" si="26"/>
        <v>532974.69485036121</v>
      </c>
      <c r="K121" s="6">
        <f t="shared" si="27"/>
        <v>43877.007786747679</v>
      </c>
      <c r="L121" s="6">
        <f t="shared" si="18"/>
        <v>0</v>
      </c>
      <c r="M121" s="6">
        <f>IF(N121&gt;Inputs!$E$12,Inputs!$E$10*Inputs!$E$5/12,0)</f>
        <v>0</v>
      </c>
      <c r="N121" s="15">
        <f>D121/Inputs!$E$5</f>
        <v>0</v>
      </c>
      <c r="Q121" s="6">
        <f t="shared" si="28"/>
        <v>0</v>
      </c>
      <c r="R121" s="6">
        <f>IF(Q121&lt;0.01,0,Inputs!$E$24)</f>
        <v>0</v>
      </c>
      <c r="S121" s="6">
        <f>IF(Q121&lt;0.01,0,Inputs!$E$23)</f>
        <v>0</v>
      </c>
      <c r="T121" s="6">
        <f t="shared" si="19"/>
        <v>0</v>
      </c>
      <c r="U121" s="6">
        <f>IF(D121=0,0,Inputs!$E$18*Inputs!$E$21-Q121+T121)</f>
        <v>0</v>
      </c>
      <c r="V121" s="6">
        <f>IF(D121=0,0,IF(U121&gt;Inputs!$E$22,Inputs!$E$22,0))</f>
        <v>0</v>
      </c>
      <c r="W121" s="6">
        <f t="shared" si="20"/>
        <v>0</v>
      </c>
      <c r="X121" s="6">
        <f>Q121*(Inputs!$E$19/(12*30))*Inputs!$E$20</f>
        <v>0</v>
      </c>
      <c r="Y121" s="6">
        <f t="shared" si="21"/>
        <v>0</v>
      </c>
      <c r="Z121" s="15">
        <f>Y121/Inputs!$E$18</f>
        <v>0</v>
      </c>
      <c r="AA121" s="6">
        <f t="shared" si="29"/>
        <v>4557.9478648128306</v>
      </c>
      <c r="AC121" s="6">
        <f t="shared" si="22"/>
        <v>48434.955651560507</v>
      </c>
    </row>
    <row r="122" spans="2:29" ht="13" x14ac:dyDescent="0.3">
      <c r="B122" s="13">
        <f t="shared" si="23"/>
        <v>118</v>
      </c>
      <c r="C122" s="14">
        <f t="shared" si="24"/>
        <v>49430</v>
      </c>
      <c r="D122" s="6">
        <f t="shared" si="25"/>
        <v>0</v>
      </c>
      <c r="E122" s="6">
        <f>Mortagage!E122</f>
        <v>2118.3906208299832</v>
      </c>
      <c r="F122" s="6">
        <f>IF(D122&lt;0.01,0,D122*Inputs!$E$7/12)</f>
        <v>0</v>
      </c>
      <c r="G122" s="6">
        <f t="shared" si="15"/>
        <v>2118.3906208299832</v>
      </c>
      <c r="H122" s="6">
        <f t="shared" si="16"/>
        <v>0</v>
      </c>
      <c r="I122" s="6">
        <f t="shared" si="17"/>
        <v>2118.3906208299832</v>
      </c>
      <c r="J122" s="6">
        <f t="shared" si="26"/>
        <v>535093.08547119121</v>
      </c>
      <c r="K122" s="6">
        <f t="shared" si="27"/>
        <v>43877.007786747679</v>
      </c>
      <c r="L122" s="6">
        <f t="shared" si="18"/>
        <v>0</v>
      </c>
      <c r="M122" s="6">
        <f>IF(N122&gt;Inputs!$E$12,Inputs!$E$10*Inputs!$E$5/12,0)</f>
        <v>0</v>
      </c>
      <c r="N122" s="15">
        <f>D122/Inputs!$E$5</f>
        <v>0</v>
      </c>
      <c r="Q122" s="6">
        <f t="shared" si="28"/>
        <v>0</v>
      </c>
      <c r="R122" s="6">
        <f>IF(Q122&lt;0.01,0,Inputs!$E$24)</f>
        <v>0</v>
      </c>
      <c r="S122" s="6">
        <f>IF(Q122&lt;0.01,0,Inputs!$E$23)</f>
        <v>0</v>
      </c>
      <c r="T122" s="6">
        <f t="shared" si="19"/>
        <v>0</v>
      </c>
      <c r="U122" s="6">
        <f>IF(D122=0,0,Inputs!$E$18*Inputs!$E$21-Q122+T122)</f>
        <v>0</v>
      </c>
      <c r="V122" s="6">
        <f>IF(D122=0,0,IF(U122&gt;Inputs!$E$22,Inputs!$E$22,0))</f>
        <v>0</v>
      </c>
      <c r="W122" s="6">
        <f t="shared" si="20"/>
        <v>0</v>
      </c>
      <c r="X122" s="6">
        <f>Q122*(Inputs!$E$19/(12*30))*Inputs!$E$20</f>
        <v>0</v>
      </c>
      <c r="Y122" s="6">
        <f t="shared" si="21"/>
        <v>0</v>
      </c>
      <c r="Z122" s="15">
        <f>Y122/Inputs!$E$18</f>
        <v>0</v>
      </c>
      <c r="AA122" s="6">
        <f t="shared" si="29"/>
        <v>4557.9478648128306</v>
      </c>
      <c r="AC122" s="6">
        <f t="shared" si="22"/>
        <v>48434.955651560507</v>
      </c>
    </row>
    <row r="123" spans="2:29" ht="13" x14ac:dyDescent="0.3">
      <c r="B123" s="13">
        <f t="shared" si="23"/>
        <v>119</v>
      </c>
      <c r="C123" s="14">
        <f t="shared" si="24"/>
        <v>49461</v>
      </c>
      <c r="D123" s="6">
        <f t="shared" si="25"/>
        <v>0</v>
      </c>
      <c r="E123" s="6">
        <f>Mortagage!E123</f>
        <v>2118.3906208299832</v>
      </c>
      <c r="F123" s="6">
        <f>IF(D123&lt;0.01,0,D123*Inputs!$E$7/12)</f>
        <v>0</v>
      </c>
      <c r="G123" s="6">
        <f t="shared" si="15"/>
        <v>2118.3906208299832</v>
      </c>
      <c r="H123" s="6">
        <f t="shared" si="16"/>
        <v>0</v>
      </c>
      <c r="I123" s="6">
        <f t="shared" si="17"/>
        <v>2118.3906208299832</v>
      </c>
      <c r="J123" s="6">
        <f t="shared" si="26"/>
        <v>537211.47609202121</v>
      </c>
      <c r="K123" s="6">
        <f t="shared" si="27"/>
        <v>43877.007786747679</v>
      </c>
      <c r="L123" s="6">
        <f t="shared" si="18"/>
        <v>0</v>
      </c>
      <c r="M123" s="6">
        <f>IF(N123&gt;Inputs!$E$12,Inputs!$E$10*Inputs!$E$5/12,0)</f>
        <v>0</v>
      </c>
      <c r="N123" s="15">
        <f>D123/Inputs!$E$5</f>
        <v>0</v>
      </c>
      <c r="Q123" s="6">
        <f t="shared" si="28"/>
        <v>0</v>
      </c>
      <c r="R123" s="6">
        <f>IF(Q123&lt;0.01,0,Inputs!$E$24)</f>
        <v>0</v>
      </c>
      <c r="S123" s="6">
        <f>IF(Q123&lt;0.01,0,Inputs!$E$23)</f>
        <v>0</v>
      </c>
      <c r="T123" s="6">
        <f t="shared" si="19"/>
        <v>0</v>
      </c>
      <c r="U123" s="6">
        <f>IF(D123=0,0,Inputs!$E$18*Inputs!$E$21-Q123+T123)</f>
        <v>0</v>
      </c>
      <c r="V123" s="6">
        <f>IF(D123=0,0,IF(U123&gt;Inputs!$E$22,Inputs!$E$22,0))</f>
        <v>0</v>
      </c>
      <c r="W123" s="6">
        <f t="shared" si="20"/>
        <v>0</v>
      </c>
      <c r="X123" s="6">
        <f>Q123*(Inputs!$E$19/(12*30))*Inputs!$E$20</f>
        <v>0</v>
      </c>
      <c r="Y123" s="6">
        <f t="shared" si="21"/>
        <v>0</v>
      </c>
      <c r="Z123" s="15">
        <f>Y123/Inputs!$E$18</f>
        <v>0</v>
      </c>
      <c r="AA123" s="6">
        <f t="shared" si="29"/>
        <v>4557.9478648128306</v>
      </c>
      <c r="AC123" s="6">
        <f t="shared" si="22"/>
        <v>48434.955651560507</v>
      </c>
    </row>
    <row r="124" spans="2:29" ht="13" x14ac:dyDescent="0.3">
      <c r="B124" s="13">
        <f t="shared" si="23"/>
        <v>120</v>
      </c>
      <c r="C124" s="14">
        <f t="shared" si="24"/>
        <v>49491</v>
      </c>
      <c r="D124" s="6">
        <f t="shared" si="25"/>
        <v>0</v>
      </c>
      <c r="E124" s="6">
        <f>Mortagage!E124</f>
        <v>2118.3906208299832</v>
      </c>
      <c r="F124" s="6">
        <f>IF(D124&lt;0.01,0,D124*Inputs!$E$7/12)</f>
        <v>0</v>
      </c>
      <c r="G124" s="6">
        <f t="shared" si="15"/>
        <v>2118.3906208299832</v>
      </c>
      <c r="H124" s="6">
        <f t="shared" si="16"/>
        <v>0</v>
      </c>
      <c r="I124" s="6">
        <f t="shared" si="17"/>
        <v>2118.3906208299832</v>
      </c>
      <c r="J124" s="6">
        <f t="shared" si="26"/>
        <v>539329.86671285122</v>
      </c>
      <c r="K124" s="6">
        <f t="shared" si="27"/>
        <v>43877.007786747679</v>
      </c>
      <c r="L124" s="6">
        <f t="shared" si="18"/>
        <v>0</v>
      </c>
      <c r="M124" s="6">
        <f>IF(N124&gt;Inputs!$E$12,Inputs!$E$10*Inputs!$E$5/12,0)</f>
        <v>0</v>
      </c>
      <c r="N124" s="15">
        <f>D124/Inputs!$E$5</f>
        <v>0</v>
      </c>
      <c r="Q124" s="6">
        <f t="shared" si="28"/>
        <v>0</v>
      </c>
      <c r="R124" s="6">
        <f>IF(Q124&lt;0.01,0,Inputs!$E$24)</f>
        <v>0</v>
      </c>
      <c r="S124" s="6">
        <f>IF(Q124&lt;0.01,0,Inputs!$E$23)</f>
        <v>0</v>
      </c>
      <c r="T124" s="6">
        <f t="shared" si="19"/>
        <v>0</v>
      </c>
      <c r="U124" s="6">
        <f>IF(D124=0,0,Inputs!$E$18*Inputs!$E$21-Q124+T124)</f>
        <v>0</v>
      </c>
      <c r="V124" s="6">
        <f>IF(D124=0,0,IF(U124&gt;Inputs!$E$22,Inputs!$E$22,0))</f>
        <v>0</v>
      </c>
      <c r="W124" s="6">
        <f t="shared" si="20"/>
        <v>0</v>
      </c>
      <c r="X124" s="6">
        <f>Q124*(Inputs!$E$19/(12*30))*Inputs!$E$20</f>
        <v>0</v>
      </c>
      <c r="Y124" s="6">
        <f t="shared" si="21"/>
        <v>0</v>
      </c>
      <c r="Z124" s="15">
        <f>Y124/Inputs!$E$18</f>
        <v>0</v>
      </c>
      <c r="AA124" s="6">
        <f t="shared" si="29"/>
        <v>4557.9478648128306</v>
      </c>
      <c r="AC124" s="6">
        <f t="shared" si="22"/>
        <v>48434.955651560507</v>
      </c>
    </row>
    <row r="125" spans="2:29" ht="13" x14ac:dyDescent="0.3">
      <c r="B125" s="13">
        <f t="shared" si="23"/>
        <v>121</v>
      </c>
      <c r="C125" s="14">
        <f t="shared" si="24"/>
        <v>49522</v>
      </c>
      <c r="D125" s="6">
        <f t="shared" si="25"/>
        <v>0</v>
      </c>
      <c r="E125" s="6">
        <f>Mortagage!E125</f>
        <v>2118.3906208299832</v>
      </c>
      <c r="F125" s="6">
        <f>IF(D125&lt;0.01,0,D125*Inputs!$E$7/12)</f>
        <v>0</v>
      </c>
      <c r="G125" s="6">
        <f t="shared" si="15"/>
        <v>2118.3906208299832</v>
      </c>
      <c r="H125" s="6">
        <f t="shared" si="16"/>
        <v>0</v>
      </c>
      <c r="I125" s="6">
        <f t="shared" si="17"/>
        <v>2118.3906208299832</v>
      </c>
      <c r="J125" s="6">
        <f t="shared" si="26"/>
        <v>541448.25733368122</v>
      </c>
      <c r="K125" s="6">
        <f t="shared" si="27"/>
        <v>43877.007786747679</v>
      </c>
      <c r="L125" s="6">
        <f t="shared" si="18"/>
        <v>0</v>
      </c>
      <c r="M125" s="6">
        <f>IF(N125&gt;Inputs!$E$12,Inputs!$E$10*Inputs!$E$5/12,0)</f>
        <v>0</v>
      </c>
      <c r="N125" s="15">
        <f>D125/Inputs!$E$5</f>
        <v>0</v>
      </c>
      <c r="Q125" s="6">
        <f t="shared" si="28"/>
        <v>0</v>
      </c>
      <c r="R125" s="6">
        <f>IF(Q125&lt;0.01,0,Inputs!$E$24)</f>
        <v>0</v>
      </c>
      <c r="S125" s="6">
        <f>IF(Q125&lt;0.01,0,Inputs!$E$23)</f>
        <v>0</v>
      </c>
      <c r="T125" s="6">
        <f t="shared" si="19"/>
        <v>0</v>
      </c>
      <c r="U125" s="6">
        <f>IF(D125=0,0,Inputs!$E$18*Inputs!$E$21-Q125+T125)</f>
        <v>0</v>
      </c>
      <c r="V125" s="6">
        <f>IF(D125=0,0,IF(U125&gt;Inputs!$E$22,Inputs!$E$22,0))</f>
        <v>0</v>
      </c>
      <c r="W125" s="6">
        <f t="shared" si="20"/>
        <v>0</v>
      </c>
      <c r="X125" s="6">
        <f>Q125*(Inputs!$E$19/(12*30))*Inputs!$E$20</f>
        <v>0</v>
      </c>
      <c r="Y125" s="6">
        <f t="shared" si="21"/>
        <v>0</v>
      </c>
      <c r="Z125" s="15">
        <f>Y125/Inputs!$E$18</f>
        <v>0</v>
      </c>
      <c r="AA125" s="6">
        <f t="shared" si="29"/>
        <v>4557.9478648128306</v>
      </c>
      <c r="AC125" s="6">
        <f t="shared" si="22"/>
        <v>48434.955651560507</v>
      </c>
    </row>
    <row r="126" spans="2:29" ht="13" x14ac:dyDescent="0.3">
      <c r="B126" s="13">
        <f t="shared" si="23"/>
        <v>122</v>
      </c>
      <c r="C126" s="14">
        <f t="shared" si="24"/>
        <v>49553</v>
      </c>
      <c r="D126" s="6">
        <f t="shared" si="25"/>
        <v>0</v>
      </c>
      <c r="E126" s="6">
        <f>Mortagage!E126</f>
        <v>2118.3906208299832</v>
      </c>
      <c r="F126" s="6">
        <f>IF(D126&lt;0.01,0,D126*Inputs!$E$7/12)</f>
        <v>0</v>
      </c>
      <c r="G126" s="6">
        <f t="shared" si="15"/>
        <v>2118.3906208299832</v>
      </c>
      <c r="H126" s="6">
        <f t="shared" si="16"/>
        <v>0</v>
      </c>
      <c r="I126" s="6">
        <f t="shared" si="17"/>
        <v>2118.3906208299832</v>
      </c>
      <c r="J126" s="6">
        <f t="shared" si="26"/>
        <v>543566.64795451122</v>
      </c>
      <c r="K126" s="6">
        <f t="shared" si="27"/>
        <v>43877.007786747679</v>
      </c>
      <c r="L126" s="6">
        <f t="shared" si="18"/>
        <v>0</v>
      </c>
      <c r="M126" s="6">
        <f>IF(N126&gt;Inputs!$E$12,Inputs!$E$10*Inputs!$E$5/12,0)</f>
        <v>0</v>
      </c>
      <c r="N126" s="15">
        <f>D126/Inputs!$E$5</f>
        <v>0</v>
      </c>
      <c r="Q126" s="6">
        <f t="shared" si="28"/>
        <v>0</v>
      </c>
      <c r="R126" s="6">
        <f>IF(Q126&lt;0.01,0,Inputs!$E$24)</f>
        <v>0</v>
      </c>
      <c r="S126" s="6">
        <f>IF(Q126&lt;0.01,0,Inputs!$E$23)</f>
        <v>0</v>
      </c>
      <c r="T126" s="6">
        <f t="shared" si="19"/>
        <v>0</v>
      </c>
      <c r="U126" s="6">
        <f>IF(D126=0,0,Inputs!$E$18*Inputs!$E$21-Q126+T126)</f>
        <v>0</v>
      </c>
      <c r="V126" s="6">
        <f>IF(D126=0,0,IF(U126&gt;Inputs!$E$22,Inputs!$E$22,0))</f>
        <v>0</v>
      </c>
      <c r="W126" s="6">
        <f t="shared" si="20"/>
        <v>0</v>
      </c>
      <c r="X126" s="6">
        <f>Q126*(Inputs!$E$19/(12*30))*Inputs!$E$20</f>
        <v>0</v>
      </c>
      <c r="Y126" s="6">
        <f t="shared" si="21"/>
        <v>0</v>
      </c>
      <c r="Z126" s="15">
        <f>Y126/Inputs!$E$18</f>
        <v>0</v>
      </c>
      <c r="AA126" s="6">
        <f t="shared" si="29"/>
        <v>4557.9478648128306</v>
      </c>
      <c r="AC126" s="6">
        <f t="shared" si="22"/>
        <v>48434.955651560507</v>
      </c>
    </row>
    <row r="127" spans="2:29" ht="13" x14ac:dyDescent="0.3">
      <c r="B127" s="13">
        <f t="shared" si="23"/>
        <v>123</v>
      </c>
      <c r="C127" s="14">
        <f t="shared" si="24"/>
        <v>49583</v>
      </c>
      <c r="D127" s="6">
        <f t="shared" si="25"/>
        <v>0</v>
      </c>
      <c r="E127" s="6">
        <f>Mortagage!E127</f>
        <v>2118.3906208299832</v>
      </c>
      <c r="F127" s="6">
        <f>IF(D127&lt;0.01,0,D127*Inputs!$E$7/12)</f>
        <v>0</v>
      </c>
      <c r="G127" s="6">
        <f t="shared" si="15"/>
        <v>2118.3906208299832</v>
      </c>
      <c r="H127" s="6">
        <f t="shared" si="16"/>
        <v>0</v>
      </c>
      <c r="I127" s="6">
        <f t="shared" si="17"/>
        <v>2118.3906208299832</v>
      </c>
      <c r="J127" s="6">
        <f t="shared" si="26"/>
        <v>545685.03857534123</v>
      </c>
      <c r="K127" s="6">
        <f t="shared" si="27"/>
        <v>43877.007786747679</v>
      </c>
      <c r="L127" s="6">
        <f t="shared" si="18"/>
        <v>0</v>
      </c>
      <c r="M127" s="6">
        <f>IF(N127&gt;Inputs!$E$12,Inputs!$E$10*Inputs!$E$5/12,0)</f>
        <v>0</v>
      </c>
      <c r="N127" s="15">
        <f>D127/Inputs!$E$5</f>
        <v>0</v>
      </c>
      <c r="Q127" s="6">
        <f t="shared" si="28"/>
        <v>0</v>
      </c>
      <c r="R127" s="6">
        <f>IF(Q127&lt;0.01,0,Inputs!$E$24)</f>
        <v>0</v>
      </c>
      <c r="S127" s="6">
        <f>IF(Q127&lt;0.01,0,Inputs!$E$23)</f>
        <v>0</v>
      </c>
      <c r="T127" s="6">
        <f t="shared" si="19"/>
        <v>0</v>
      </c>
      <c r="U127" s="6">
        <f>IF(D127=0,0,Inputs!$E$18*Inputs!$E$21-Q127+T127)</f>
        <v>0</v>
      </c>
      <c r="V127" s="6">
        <f>IF(D127=0,0,IF(U127&gt;Inputs!$E$22,Inputs!$E$22,0))</f>
        <v>0</v>
      </c>
      <c r="W127" s="6">
        <f t="shared" si="20"/>
        <v>0</v>
      </c>
      <c r="X127" s="6">
        <f>Q127*(Inputs!$E$19/(12*30))*Inputs!$E$20</f>
        <v>0</v>
      </c>
      <c r="Y127" s="6">
        <f t="shared" si="21"/>
        <v>0</v>
      </c>
      <c r="Z127" s="15">
        <f>Y127/Inputs!$E$18</f>
        <v>0</v>
      </c>
      <c r="AA127" s="6">
        <f t="shared" si="29"/>
        <v>4557.9478648128306</v>
      </c>
      <c r="AC127" s="6">
        <f t="shared" si="22"/>
        <v>48434.955651560507</v>
      </c>
    </row>
    <row r="128" spans="2:29" ht="13" x14ac:dyDescent="0.3">
      <c r="B128" s="13">
        <f t="shared" si="23"/>
        <v>124</v>
      </c>
      <c r="C128" s="14">
        <f t="shared" si="24"/>
        <v>49614</v>
      </c>
      <c r="D128" s="6">
        <f t="shared" si="25"/>
        <v>0</v>
      </c>
      <c r="E128" s="6">
        <f>Mortagage!E128</f>
        <v>2118.3906208299832</v>
      </c>
      <c r="F128" s="6">
        <f>IF(D128&lt;0.01,0,D128*Inputs!$E$7/12)</f>
        <v>0</v>
      </c>
      <c r="G128" s="6">
        <f t="shared" si="15"/>
        <v>2118.3906208299832</v>
      </c>
      <c r="H128" s="6">
        <f t="shared" si="16"/>
        <v>0</v>
      </c>
      <c r="I128" s="6">
        <f t="shared" si="17"/>
        <v>2118.3906208299832</v>
      </c>
      <c r="J128" s="6">
        <f t="shared" si="26"/>
        <v>547803.42919617123</v>
      </c>
      <c r="K128" s="6">
        <f t="shared" si="27"/>
        <v>43877.007786747679</v>
      </c>
      <c r="L128" s="6">
        <f t="shared" si="18"/>
        <v>0</v>
      </c>
      <c r="M128" s="6">
        <f>IF(N128&gt;Inputs!$E$12,Inputs!$E$10*Inputs!$E$5/12,0)</f>
        <v>0</v>
      </c>
      <c r="N128" s="15">
        <f>D128/Inputs!$E$5</f>
        <v>0</v>
      </c>
      <c r="Q128" s="6">
        <f t="shared" si="28"/>
        <v>0</v>
      </c>
      <c r="R128" s="6">
        <f>IF(Q128&lt;0.01,0,Inputs!$E$24)</f>
        <v>0</v>
      </c>
      <c r="S128" s="6">
        <f>IF(Q128&lt;0.01,0,Inputs!$E$23)</f>
        <v>0</v>
      </c>
      <c r="T128" s="6">
        <f t="shared" si="19"/>
        <v>0</v>
      </c>
      <c r="U128" s="6">
        <f>IF(D128=0,0,Inputs!$E$18*Inputs!$E$21-Q128+T128)</f>
        <v>0</v>
      </c>
      <c r="V128" s="6">
        <f>IF(D128=0,0,IF(U128&gt;Inputs!$E$22,Inputs!$E$22,0))</f>
        <v>0</v>
      </c>
      <c r="W128" s="6">
        <f t="shared" si="20"/>
        <v>0</v>
      </c>
      <c r="X128" s="6">
        <f>Q128*(Inputs!$E$19/(12*30))*Inputs!$E$20</f>
        <v>0</v>
      </c>
      <c r="Y128" s="6">
        <f t="shared" si="21"/>
        <v>0</v>
      </c>
      <c r="Z128" s="15">
        <f>Y128/Inputs!$E$18</f>
        <v>0</v>
      </c>
      <c r="AA128" s="6">
        <f t="shared" si="29"/>
        <v>4557.9478648128306</v>
      </c>
      <c r="AC128" s="6">
        <f t="shared" si="22"/>
        <v>48434.955651560507</v>
      </c>
    </row>
    <row r="129" spans="2:29" ht="13" x14ac:dyDescent="0.3">
      <c r="B129" s="13">
        <f t="shared" si="23"/>
        <v>125</v>
      </c>
      <c r="C129" s="14">
        <f t="shared" si="24"/>
        <v>49644</v>
      </c>
      <c r="D129" s="6">
        <f t="shared" si="25"/>
        <v>0</v>
      </c>
      <c r="E129" s="6">
        <f>Mortagage!E129</f>
        <v>2118.3906208299832</v>
      </c>
      <c r="F129" s="6">
        <f>IF(D129&lt;0.01,0,D129*Inputs!$E$7/12)</f>
        <v>0</v>
      </c>
      <c r="G129" s="6">
        <f t="shared" si="15"/>
        <v>2118.3906208299832</v>
      </c>
      <c r="H129" s="6">
        <f t="shared" si="16"/>
        <v>0</v>
      </c>
      <c r="I129" s="6">
        <f t="shared" si="17"/>
        <v>2118.3906208299832</v>
      </c>
      <c r="J129" s="6">
        <f t="shared" si="26"/>
        <v>549921.81981700123</v>
      </c>
      <c r="K129" s="6">
        <f t="shared" si="27"/>
        <v>43877.007786747679</v>
      </c>
      <c r="L129" s="6">
        <f t="shared" si="18"/>
        <v>0</v>
      </c>
      <c r="M129" s="6">
        <f>IF(N129&gt;Inputs!$E$12,Inputs!$E$10*Inputs!$E$5/12,0)</f>
        <v>0</v>
      </c>
      <c r="N129" s="15">
        <f>D129/Inputs!$E$5</f>
        <v>0</v>
      </c>
      <c r="Q129" s="6">
        <f t="shared" si="28"/>
        <v>0</v>
      </c>
      <c r="R129" s="6">
        <f>IF(Q129&lt;0.01,0,Inputs!$E$24)</f>
        <v>0</v>
      </c>
      <c r="S129" s="6">
        <f>IF(Q129&lt;0.01,0,Inputs!$E$23)</f>
        <v>0</v>
      </c>
      <c r="T129" s="6">
        <f t="shared" si="19"/>
        <v>0</v>
      </c>
      <c r="U129" s="6">
        <f>IF(D129=0,0,Inputs!$E$18*Inputs!$E$21-Q129+T129)</f>
        <v>0</v>
      </c>
      <c r="V129" s="6">
        <f>IF(D129=0,0,IF(U129&gt;Inputs!$E$22,Inputs!$E$22,0))</f>
        <v>0</v>
      </c>
      <c r="W129" s="6">
        <f t="shared" si="20"/>
        <v>0</v>
      </c>
      <c r="X129" s="6">
        <f>Q129*(Inputs!$E$19/(12*30))*Inputs!$E$20</f>
        <v>0</v>
      </c>
      <c r="Y129" s="6">
        <f t="shared" si="21"/>
        <v>0</v>
      </c>
      <c r="Z129" s="15">
        <f>Y129/Inputs!$E$18</f>
        <v>0</v>
      </c>
      <c r="AA129" s="6">
        <f t="shared" si="29"/>
        <v>4557.9478648128306</v>
      </c>
      <c r="AC129" s="6">
        <f t="shared" si="22"/>
        <v>48434.955651560507</v>
      </c>
    </row>
    <row r="130" spans="2:29" ht="13" x14ac:dyDescent="0.3">
      <c r="B130" s="13">
        <f t="shared" si="23"/>
        <v>126</v>
      </c>
      <c r="C130" s="14">
        <f t="shared" si="24"/>
        <v>49675</v>
      </c>
      <c r="D130" s="6">
        <f t="shared" si="25"/>
        <v>0</v>
      </c>
      <c r="E130" s="6">
        <f>Mortagage!E130</f>
        <v>2118.3906208299832</v>
      </c>
      <c r="F130" s="6">
        <f>IF(D130&lt;0.01,0,D130*Inputs!$E$7/12)</f>
        <v>0</v>
      </c>
      <c r="G130" s="6">
        <f t="shared" si="15"/>
        <v>2118.3906208299832</v>
      </c>
      <c r="H130" s="6">
        <f t="shared" si="16"/>
        <v>0</v>
      </c>
      <c r="I130" s="6">
        <f t="shared" si="17"/>
        <v>2118.3906208299832</v>
      </c>
      <c r="J130" s="6">
        <f t="shared" si="26"/>
        <v>552040.21043783124</v>
      </c>
      <c r="K130" s="6">
        <f t="shared" si="27"/>
        <v>43877.007786747679</v>
      </c>
      <c r="L130" s="6">
        <f t="shared" si="18"/>
        <v>0</v>
      </c>
      <c r="M130" s="6">
        <f>IF(N130&gt;Inputs!$E$12,Inputs!$E$10*Inputs!$E$5/12,0)</f>
        <v>0</v>
      </c>
      <c r="N130" s="15">
        <f>D130/Inputs!$E$5</f>
        <v>0</v>
      </c>
      <c r="Q130" s="6">
        <f t="shared" si="28"/>
        <v>0</v>
      </c>
      <c r="R130" s="6">
        <f>IF(Q130&lt;0.01,0,Inputs!$E$24)</f>
        <v>0</v>
      </c>
      <c r="S130" s="6">
        <f>IF(Q130&lt;0.01,0,Inputs!$E$23)</f>
        <v>0</v>
      </c>
      <c r="T130" s="6">
        <f t="shared" si="19"/>
        <v>0</v>
      </c>
      <c r="U130" s="6">
        <f>IF(D130=0,0,Inputs!$E$18*Inputs!$E$21-Q130+T130)</f>
        <v>0</v>
      </c>
      <c r="V130" s="6">
        <f>IF(D130=0,0,IF(U130&gt;Inputs!$E$22,Inputs!$E$22,0))</f>
        <v>0</v>
      </c>
      <c r="W130" s="6">
        <f t="shared" si="20"/>
        <v>0</v>
      </c>
      <c r="X130" s="6">
        <f>Q130*(Inputs!$E$19/(12*30))*Inputs!$E$20</f>
        <v>0</v>
      </c>
      <c r="Y130" s="6">
        <f t="shared" si="21"/>
        <v>0</v>
      </c>
      <c r="Z130" s="15">
        <f>Y130/Inputs!$E$18</f>
        <v>0</v>
      </c>
      <c r="AA130" s="6">
        <f t="shared" si="29"/>
        <v>4557.9478648128306</v>
      </c>
      <c r="AC130" s="6">
        <f t="shared" si="22"/>
        <v>48434.955651560507</v>
      </c>
    </row>
    <row r="131" spans="2:29" ht="13" x14ac:dyDescent="0.3">
      <c r="B131" s="13">
        <f t="shared" si="23"/>
        <v>127</v>
      </c>
      <c r="C131" s="14">
        <f t="shared" si="24"/>
        <v>49706</v>
      </c>
      <c r="D131" s="6">
        <f t="shared" si="25"/>
        <v>0</v>
      </c>
      <c r="E131" s="6">
        <f>Mortagage!E131</f>
        <v>2118.3906208299832</v>
      </c>
      <c r="F131" s="6">
        <f>IF(D131&lt;0.01,0,D131*Inputs!$E$7/12)</f>
        <v>0</v>
      </c>
      <c r="G131" s="6">
        <f t="shared" si="15"/>
        <v>2118.3906208299832</v>
      </c>
      <c r="H131" s="6">
        <f t="shared" si="16"/>
        <v>0</v>
      </c>
      <c r="I131" s="6">
        <f t="shared" si="17"/>
        <v>2118.3906208299832</v>
      </c>
      <c r="J131" s="6">
        <f t="shared" si="26"/>
        <v>554158.60105866124</v>
      </c>
      <c r="K131" s="6">
        <f t="shared" si="27"/>
        <v>43877.007786747679</v>
      </c>
      <c r="L131" s="6">
        <f t="shared" si="18"/>
        <v>0</v>
      </c>
      <c r="M131" s="6">
        <f>IF(N131&gt;Inputs!$E$12,Inputs!$E$10*Inputs!$E$5/12,0)</f>
        <v>0</v>
      </c>
      <c r="N131" s="15">
        <f>D131/Inputs!$E$5</f>
        <v>0</v>
      </c>
      <c r="Q131" s="6">
        <f t="shared" si="28"/>
        <v>0</v>
      </c>
      <c r="R131" s="6">
        <f>IF(Q131&lt;0.01,0,Inputs!$E$24)</f>
        <v>0</v>
      </c>
      <c r="S131" s="6">
        <f>IF(Q131&lt;0.01,0,Inputs!$E$23)</f>
        <v>0</v>
      </c>
      <c r="T131" s="6">
        <f t="shared" si="19"/>
        <v>0</v>
      </c>
      <c r="U131" s="6">
        <f>IF(D131=0,0,Inputs!$E$18*Inputs!$E$21-Q131+T131)</f>
        <v>0</v>
      </c>
      <c r="V131" s="6">
        <f>IF(D131=0,0,IF(U131&gt;Inputs!$E$22,Inputs!$E$22,0))</f>
        <v>0</v>
      </c>
      <c r="W131" s="6">
        <f t="shared" si="20"/>
        <v>0</v>
      </c>
      <c r="X131" s="6">
        <f>Q131*(Inputs!$E$19/(12*30))*Inputs!$E$20</f>
        <v>0</v>
      </c>
      <c r="Y131" s="6">
        <f t="shared" si="21"/>
        <v>0</v>
      </c>
      <c r="Z131" s="15">
        <f>Y131/Inputs!$E$18</f>
        <v>0</v>
      </c>
      <c r="AA131" s="6">
        <f t="shared" si="29"/>
        <v>4557.9478648128306</v>
      </c>
      <c r="AC131" s="6">
        <f t="shared" si="22"/>
        <v>48434.955651560507</v>
      </c>
    </row>
    <row r="132" spans="2:29" ht="13" x14ac:dyDescent="0.3">
      <c r="B132" s="13">
        <f t="shared" si="23"/>
        <v>128</v>
      </c>
      <c r="C132" s="14">
        <f t="shared" si="24"/>
        <v>49735</v>
      </c>
      <c r="D132" s="6">
        <f t="shared" si="25"/>
        <v>0</v>
      </c>
      <c r="E132" s="6">
        <f>Mortagage!E132</f>
        <v>2118.3906208299832</v>
      </c>
      <c r="F132" s="6">
        <f>IF(D132&lt;0.01,0,D132*Inputs!$E$7/12)</f>
        <v>0</v>
      </c>
      <c r="G132" s="6">
        <f t="shared" si="15"/>
        <v>2118.3906208299832</v>
      </c>
      <c r="H132" s="6">
        <f t="shared" si="16"/>
        <v>0</v>
      </c>
      <c r="I132" s="6">
        <f t="shared" si="17"/>
        <v>2118.3906208299832</v>
      </c>
      <c r="J132" s="6">
        <f t="shared" si="26"/>
        <v>556276.99167949124</v>
      </c>
      <c r="K132" s="6">
        <f t="shared" si="27"/>
        <v>43877.007786747679</v>
      </c>
      <c r="L132" s="6">
        <f t="shared" si="18"/>
        <v>0</v>
      </c>
      <c r="M132" s="6">
        <f>IF(N132&gt;Inputs!$E$12,Inputs!$E$10*Inputs!$E$5/12,0)</f>
        <v>0</v>
      </c>
      <c r="N132" s="15">
        <f>D132/Inputs!$E$5</f>
        <v>0</v>
      </c>
      <c r="Q132" s="6">
        <f t="shared" si="28"/>
        <v>0</v>
      </c>
      <c r="R132" s="6">
        <f>IF(Q132&lt;0.01,0,Inputs!$E$24)</f>
        <v>0</v>
      </c>
      <c r="S132" s="6">
        <f>IF(Q132&lt;0.01,0,Inputs!$E$23)</f>
        <v>0</v>
      </c>
      <c r="T132" s="6">
        <f t="shared" si="19"/>
        <v>0</v>
      </c>
      <c r="U132" s="6">
        <f>IF(D132=0,0,Inputs!$E$18*Inputs!$E$21-Q132+T132)</f>
        <v>0</v>
      </c>
      <c r="V132" s="6">
        <f>IF(D132=0,0,IF(U132&gt;Inputs!$E$22,Inputs!$E$22,0))</f>
        <v>0</v>
      </c>
      <c r="W132" s="6">
        <f t="shared" si="20"/>
        <v>0</v>
      </c>
      <c r="X132" s="6">
        <f>Q132*(Inputs!$E$19/(12*30))*Inputs!$E$20</f>
        <v>0</v>
      </c>
      <c r="Y132" s="6">
        <f t="shared" si="21"/>
        <v>0</v>
      </c>
      <c r="Z132" s="15">
        <f>Y132/Inputs!$E$18</f>
        <v>0</v>
      </c>
      <c r="AA132" s="6">
        <f t="shared" si="29"/>
        <v>4557.9478648128306</v>
      </c>
      <c r="AC132" s="6">
        <f t="shared" si="22"/>
        <v>48434.955651560507</v>
      </c>
    </row>
    <row r="133" spans="2:29" ht="13" x14ac:dyDescent="0.3">
      <c r="B133" s="13">
        <f t="shared" si="23"/>
        <v>129</v>
      </c>
      <c r="C133" s="14">
        <f t="shared" si="24"/>
        <v>49766</v>
      </c>
      <c r="D133" s="6">
        <f t="shared" si="25"/>
        <v>0</v>
      </c>
      <c r="E133" s="6">
        <f>Mortagage!E133</f>
        <v>2118.3906208299832</v>
      </c>
      <c r="F133" s="6">
        <f>IF(D133&lt;0.01,0,D133*Inputs!$E$7/12)</f>
        <v>0</v>
      </c>
      <c r="G133" s="6">
        <f t="shared" si="15"/>
        <v>2118.3906208299832</v>
      </c>
      <c r="H133" s="6">
        <f t="shared" si="16"/>
        <v>0</v>
      </c>
      <c r="I133" s="6">
        <f t="shared" si="17"/>
        <v>2118.3906208299832</v>
      </c>
      <c r="J133" s="6">
        <f t="shared" si="26"/>
        <v>558395.38230032125</v>
      </c>
      <c r="K133" s="6">
        <f t="shared" si="27"/>
        <v>43877.007786747679</v>
      </c>
      <c r="L133" s="6">
        <f t="shared" si="18"/>
        <v>0</v>
      </c>
      <c r="M133" s="6">
        <f>IF(N133&gt;Inputs!$E$12,Inputs!$E$10*Inputs!$E$5/12,0)</f>
        <v>0</v>
      </c>
      <c r="N133" s="15">
        <f>D133/Inputs!$E$5</f>
        <v>0</v>
      </c>
      <c r="Q133" s="6">
        <f t="shared" si="28"/>
        <v>0</v>
      </c>
      <c r="R133" s="6">
        <f>IF(Q133&lt;0.01,0,Inputs!$E$24)</f>
        <v>0</v>
      </c>
      <c r="S133" s="6">
        <f>IF(Q133&lt;0.01,0,Inputs!$E$23)</f>
        <v>0</v>
      </c>
      <c r="T133" s="6">
        <f t="shared" si="19"/>
        <v>0</v>
      </c>
      <c r="U133" s="6">
        <f>IF(D133=0,0,Inputs!$E$18*Inputs!$E$21-Q133+T133)</f>
        <v>0</v>
      </c>
      <c r="V133" s="6">
        <f>IF(D133=0,0,IF(U133&gt;Inputs!$E$22,Inputs!$E$22,0))</f>
        <v>0</v>
      </c>
      <c r="W133" s="6">
        <f t="shared" si="20"/>
        <v>0</v>
      </c>
      <c r="X133" s="6">
        <f>Q133*(Inputs!$E$19/(12*30))*Inputs!$E$20</f>
        <v>0</v>
      </c>
      <c r="Y133" s="6">
        <f t="shared" si="21"/>
        <v>0</v>
      </c>
      <c r="Z133" s="15">
        <f>Y133/Inputs!$E$18</f>
        <v>0</v>
      </c>
      <c r="AA133" s="6">
        <f t="shared" si="29"/>
        <v>4557.9478648128306</v>
      </c>
      <c r="AC133" s="6">
        <f t="shared" si="22"/>
        <v>48434.955651560507</v>
      </c>
    </row>
    <row r="134" spans="2:29" ht="13" x14ac:dyDescent="0.3">
      <c r="B134" s="13">
        <f t="shared" si="23"/>
        <v>130</v>
      </c>
      <c r="C134" s="14">
        <f t="shared" si="24"/>
        <v>49796</v>
      </c>
      <c r="D134" s="6">
        <f t="shared" si="25"/>
        <v>0</v>
      </c>
      <c r="E134" s="6">
        <f>Mortagage!E134</f>
        <v>2118.3906208299832</v>
      </c>
      <c r="F134" s="6">
        <f>IF(D134&lt;0.01,0,D134*Inputs!$E$7/12)</f>
        <v>0</v>
      </c>
      <c r="G134" s="6">
        <f t="shared" ref="G134:G197" si="30">E134-F134</f>
        <v>2118.3906208299832</v>
      </c>
      <c r="H134" s="6">
        <f t="shared" ref="H134:H197" si="31">V134</f>
        <v>0</v>
      </c>
      <c r="I134" s="6">
        <f t="shared" ref="I134:I197" si="32">H134+G134</f>
        <v>2118.3906208299832</v>
      </c>
      <c r="J134" s="6">
        <f t="shared" si="26"/>
        <v>560513.77292115125</v>
      </c>
      <c r="K134" s="6">
        <f t="shared" si="27"/>
        <v>43877.007786747679</v>
      </c>
      <c r="L134" s="6">
        <f t="shared" ref="L134:L197" si="33">IF(D134-G134-H134&lt;0.01,0,D134-G134-H134)</f>
        <v>0</v>
      </c>
      <c r="M134" s="6">
        <f>IF(N134&gt;Inputs!$E$12,Inputs!$E$10*Inputs!$E$5/12,0)</f>
        <v>0</v>
      </c>
      <c r="N134" s="15">
        <f>D134/Inputs!$E$5</f>
        <v>0</v>
      </c>
      <c r="Q134" s="6">
        <f t="shared" si="28"/>
        <v>0</v>
      </c>
      <c r="R134" s="6">
        <f>IF(Q134&lt;0.01,0,Inputs!$E$24)</f>
        <v>0</v>
      </c>
      <c r="S134" s="6">
        <f>IF(Q134&lt;0.01,0,Inputs!$E$23)</f>
        <v>0</v>
      </c>
      <c r="T134" s="6">
        <f t="shared" ref="T134:T197" si="34">R134-S134</f>
        <v>0</v>
      </c>
      <c r="U134" s="6">
        <f>IF(D134=0,0,Inputs!$E$18*Inputs!$E$21-Q134+T134)</f>
        <v>0</v>
      </c>
      <c r="V134" s="6">
        <f>IF(D134=0,0,IF(U134&gt;Inputs!$E$22,Inputs!$E$22,0))</f>
        <v>0</v>
      </c>
      <c r="W134" s="6">
        <f t="shared" ref="W134:W197" si="35">(R134-S134-V134)*-1</f>
        <v>0</v>
      </c>
      <c r="X134" s="6">
        <f>Q134*(Inputs!$E$19/(12*30))*Inputs!$E$20</f>
        <v>0</v>
      </c>
      <c r="Y134" s="6">
        <f t="shared" ref="Y134:Y197" si="36">IF((Q134+W134+X134)&lt;0,0,Q134+W134+X134)</f>
        <v>0</v>
      </c>
      <c r="Z134" s="15">
        <f>Y134/Inputs!$E$18</f>
        <v>0</v>
      </c>
      <c r="AA134" s="6">
        <f t="shared" si="29"/>
        <v>4557.9478648128306</v>
      </c>
      <c r="AC134" s="6">
        <f t="shared" ref="AC134:AC197" si="37">AA134+K134</f>
        <v>48434.955651560507</v>
      </c>
    </row>
    <row r="135" spans="2:29" ht="13" x14ac:dyDescent="0.3">
      <c r="B135" s="13">
        <f t="shared" ref="B135:B198" si="38">B134+1</f>
        <v>131</v>
      </c>
      <c r="C135" s="14">
        <f t="shared" ref="C135:C198" si="39">EDATE(C134,1)</f>
        <v>49827</v>
      </c>
      <c r="D135" s="6">
        <f t="shared" ref="D135:D198" si="40">L134</f>
        <v>0</v>
      </c>
      <c r="E135" s="6">
        <f>Mortagage!E135</f>
        <v>2118.3906208299832</v>
      </c>
      <c r="F135" s="6">
        <f>IF(D135&lt;0.01,0,D135*Inputs!$E$7/12)</f>
        <v>0</v>
      </c>
      <c r="G135" s="6">
        <f t="shared" si="30"/>
        <v>2118.3906208299832</v>
      </c>
      <c r="H135" s="6">
        <f t="shared" si="31"/>
        <v>0</v>
      </c>
      <c r="I135" s="6">
        <f t="shared" si="32"/>
        <v>2118.3906208299832</v>
      </c>
      <c r="J135" s="6">
        <f t="shared" ref="J135:J198" si="41">J134+I135</f>
        <v>562632.16354198125</v>
      </c>
      <c r="K135" s="6">
        <f t="shared" ref="K135:K198" si="42">K134+F135</f>
        <v>43877.007786747679</v>
      </c>
      <c r="L135" s="6">
        <f t="shared" si="33"/>
        <v>0</v>
      </c>
      <c r="M135" s="6">
        <f>IF(N135&gt;Inputs!$E$12,Inputs!$E$10*Inputs!$E$5/12,0)</f>
        <v>0</v>
      </c>
      <c r="N135" s="15">
        <f>D135/Inputs!$E$5</f>
        <v>0</v>
      </c>
      <c r="Q135" s="6">
        <f t="shared" ref="Q135:Q198" si="43">Y134</f>
        <v>0</v>
      </c>
      <c r="R135" s="6">
        <f>IF(Q135&lt;0.01,0,Inputs!$E$24)</f>
        <v>0</v>
      </c>
      <c r="S135" s="6">
        <f>IF(Q135&lt;0.01,0,Inputs!$E$23)</f>
        <v>0</v>
      </c>
      <c r="T135" s="6">
        <f t="shared" si="34"/>
        <v>0</v>
      </c>
      <c r="U135" s="6">
        <f>IF(D135=0,0,Inputs!$E$18*Inputs!$E$21-Q135+T135)</f>
        <v>0</v>
      </c>
      <c r="V135" s="6">
        <f>IF(D135=0,0,IF(U135&gt;Inputs!$E$22,Inputs!$E$22,0))</f>
        <v>0</v>
      </c>
      <c r="W135" s="6">
        <f t="shared" si="35"/>
        <v>0</v>
      </c>
      <c r="X135" s="6">
        <f>Q135*(Inputs!$E$19/(12*30))*Inputs!$E$20</f>
        <v>0</v>
      </c>
      <c r="Y135" s="6">
        <f t="shared" si="36"/>
        <v>0</v>
      </c>
      <c r="Z135" s="15">
        <f>Y135/Inputs!$E$18</f>
        <v>0</v>
      </c>
      <c r="AA135" s="6">
        <f t="shared" ref="AA135:AA198" si="44">X135+AA134</f>
        <v>4557.9478648128306</v>
      </c>
      <c r="AC135" s="6">
        <f t="shared" si="37"/>
        <v>48434.955651560507</v>
      </c>
    </row>
    <row r="136" spans="2:29" ht="13" x14ac:dyDescent="0.3">
      <c r="B136" s="13">
        <f t="shared" si="38"/>
        <v>132</v>
      </c>
      <c r="C136" s="14">
        <f t="shared" si="39"/>
        <v>49857</v>
      </c>
      <c r="D136" s="6">
        <f t="shared" si="40"/>
        <v>0</v>
      </c>
      <c r="E136" s="6">
        <f>Mortagage!E136</f>
        <v>2118.3906208299832</v>
      </c>
      <c r="F136" s="6">
        <f>IF(D136&lt;0.01,0,D136*Inputs!$E$7/12)</f>
        <v>0</v>
      </c>
      <c r="G136" s="6">
        <f t="shared" si="30"/>
        <v>2118.3906208299832</v>
      </c>
      <c r="H136" s="6">
        <f t="shared" si="31"/>
        <v>0</v>
      </c>
      <c r="I136" s="6">
        <f t="shared" si="32"/>
        <v>2118.3906208299832</v>
      </c>
      <c r="J136" s="6">
        <f t="shared" si="41"/>
        <v>564750.55416281126</v>
      </c>
      <c r="K136" s="6">
        <f t="shared" si="42"/>
        <v>43877.007786747679</v>
      </c>
      <c r="L136" s="6">
        <f t="shared" si="33"/>
        <v>0</v>
      </c>
      <c r="M136" s="6">
        <f>IF(N136&gt;Inputs!$E$12,Inputs!$E$10*Inputs!$E$5/12,0)</f>
        <v>0</v>
      </c>
      <c r="N136" s="15">
        <f>D136/Inputs!$E$5</f>
        <v>0</v>
      </c>
      <c r="Q136" s="6">
        <f t="shared" si="43"/>
        <v>0</v>
      </c>
      <c r="R136" s="6">
        <f>IF(Q136&lt;0.01,0,Inputs!$E$24)</f>
        <v>0</v>
      </c>
      <c r="S136" s="6">
        <f>IF(Q136&lt;0.01,0,Inputs!$E$23)</f>
        <v>0</v>
      </c>
      <c r="T136" s="6">
        <f t="shared" si="34"/>
        <v>0</v>
      </c>
      <c r="U136" s="6">
        <f>IF(D136=0,0,Inputs!$E$18*Inputs!$E$21-Q136+T136)</f>
        <v>0</v>
      </c>
      <c r="V136" s="6">
        <f>IF(D136=0,0,IF(U136&gt;Inputs!$E$22,Inputs!$E$22,0))</f>
        <v>0</v>
      </c>
      <c r="W136" s="6">
        <f t="shared" si="35"/>
        <v>0</v>
      </c>
      <c r="X136" s="6">
        <f>Q136*(Inputs!$E$19/(12*30))*Inputs!$E$20</f>
        <v>0</v>
      </c>
      <c r="Y136" s="6">
        <f t="shared" si="36"/>
        <v>0</v>
      </c>
      <c r="Z136" s="15">
        <f>Y136/Inputs!$E$18</f>
        <v>0</v>
      </c>
      <c r="AA136" s="6">
        <f t="shared" si="44"/>
        <v>4557.9478648128306</v>
      </c>
      <c r="AC136" s="6">
        <f t="shared" si="37"/>
        <v>48434.955651560507</v>
      </c>
    </row>
    <row r="137" spans="2:29" ht="13" x14ac:dyDescent="0.3">
      <c r="B137" s="13">
        <f t="shared" si="38"/>
        <v>133</v>
      </c>
      <c r="C137" s="14">
        <f t="shared" si="39"/>
        <v>49888</v>
      </c>
      <c r="D137" s="6">
        <f t="shared" si="40"/>
        <v>0</v>
      </c>
      <c r="E137" s="6">
        <f>Mortagage!E137</f>
        <v>2118.3906208299832</v>
      </c>
      <c r="F137" s="6">
        <f>IF(D137&lt;0.01,0,D137*Inputs!$E$7/12)</f>
        <v>0</v>
      </c>
      <c r="G137" s="6">
        <f t="shared" si="30"/>
        <v>2118.3906208299832</v>
      </c>
      <c r="H137" s="6">
        <f t="shared" si="31"/>
        <v>0</v>
      </c>
      <c r="I137" s="6">
        <f t="shared" si="32"/>
        <v>2118.3906208299832</v>
      </c>
      <c r="J137" s="6">
        <f t="shared" si="41"/>
        <v>566868.94478364126</v>
      </c>
      <c r="K137" s="6">
        <f t="shared" si="42"/>
        <v>43877.007786747679</v>
      </c>
      <c r="L137" s="6">
        <f t="shared" si="33"/>
        <v>0</v>
      </c>
      <c r="M137" s="6">
        <f>IF(N137&gt;Inputs!$E$12,Inputs!$E$10*Inputs!$E$5/12,0)</f>
        <v>0</v>
      </c>
      <c r="N137" s="15">
        <f>D137/Inputs!$E$5</f>
        <v>0</v>
      </c>
      <c r="Q137" s="6">
        <f t="shared" si="43"/>
        <v>0</v>
      </c>
      <c r="R137" s="6">
        <f>IF(Q137&lt;0.01,0,Inputs!$E$24)</f>
        <v>0</v>
      </c>
      <c r="S137" s="6">
        <f>IF(Q137&lt;0.01,0,Inputs!$E$23)</f>
        <v>0</v>
      </c>
      <c r="T137" s="6">
        <f t="shared" si="34"/>
        <v>0</v>
      </c>
      <c r="U137" s="6">
        <f>IF(D137=0,0,Inputs!$E$18*Inputs!$E$21-Q137+T137)</f>
        <v>0</v>
      </c>
      <c r="V137" s="6">
        <f>IF(D137=0,0,IF(U137&gt;Inputs!$E$22,Inputs!$E$22,0))</f>
        <v>0</v>
      </c>
      <c r="W137" s="6">
        <f t="shared" si="35"/>
        <v>0</v>
      </c>
      <c r="X137" s="6">
        <f>Q137*(Inputs!$E$19/(12*30))*Inputs!$E$20</f>
        <v>0</v>
      </c>
      <c r="Y137" s="6">
        <f t="shared" si="36"/>
        <v>0</v>
      </c>
      <c r="Z137" s="15">
        <f>Y137/Inputs!$E$18</f>
        <v>0</v>
      </c>
      <c r="AA137" s="6">
        <f t="shared" si="44"/>
        <v>4557.9478648128306</v>
      </c>
      <c r="AC137" s="6">
        <f t="shared" si="37"/>
        <v>48434.955651560507</v>
      </c>
    </row>
    <row r="138" spans="2:29" ht="13" x14ac:dyDescent="0.3">
      <c r="B138" s="13">
        <f t="shared" si="38"/>
        <v>134</v>
      </c>
      <c r="C138" s="14">
        <f t="shared" si="39"/>
        <v>49919</v>
      </c>
      <c r="D138" s="6">
        <f t="shared" si="40"/>
        <v>0</v>
      </c>
      <c r="E138" s="6">
        <f>Mortagage!E138</f>
        <v>2118.3906208299832</v>
      </c>
      <c r="F138" s="6">
        <f>IF(D138&lt;0.01,0,D138*Inputs!$E$7/12)</f>
        <v>0</v>
      </c>
      <c r="G138" s="6">
        <f t="shared" si="30"/>
        <v>2118.3906208299832</v>
      </c>
      <c r="H138" s="6">
        <f t="shared" si="31"/>
        <v>0</v>
      </c>
      <c r="I138" s="6">
        <f t="shared" si="32"/>
        <v>2118.3906208299832</v>
      </c>
      <c r="J138" s="6">
        <f t="shared" si="41"/>
        <v>568987.33540447126</v>
      </c>
      <c r="K138" s="6">
        <f t="shared" si="42"/>
        <v>43877.007786747679</v>
      </c>
      <c r="L138" s="6">
        <f t="shared" si="33"/>
        <v>0</v>
      </c>
      <c r="M138" s="6">
        <f>IF(N138&gt;Inputs!$E$12,Inputs!$E$10*Inputs!$E$5/12,0)</f>
        <v>0</v>
      </c>
      <c r="N138" s="15">
        <f>D138/Inputs!$E$5</f>
        <v>0</v>
      </c>
      <c r="Q138" s="6">
        <f t="shared" si="43"/>
        <v>0</v>
      </c>
      <c r="R138" s="6">
        <f>IF(Q138&lt;0.01,0,Inputs!$E$24)</f>
        <v>0</v>
      </c>
      <c r="S138" s="6">
        <f>IF(Q138&lt;0.01,0,Inputs!$E$23)</f>
        <v>0</v>
      </c>
      <c r="T138" s="6">
        <f t="shared" si="34"/>
        <v>0</v>
      </c>
      <c r="U138" s="6">
        <f>IF(D138=0,0,Inputs!$E$18*Inputs!$E$21-Q138+T138)</f>
        <v>0</v>
      </c>
      <c r="V138" s="6">
        <f>IF(D138=0,0,IF(U138&gt;Inputs!$E$22,Inputs!$E$22,0))</f>
        <v>0</v>
      </c>
      <c r="W138" s="6">
        <f t="shared" si="35"/>
        <v>0</v>
      </c>
      <c r="X138" s="6">
        <f>Q138*(Inputs!$E$19/(12*30))*Inputs!$E$20</f>
        <v>0</v>
      </c>
      <c r="Y138" s="6">
        <f t="shared" si="36"/>
        <v>0</v>
      </c>
      <c r="Z138" s="15">
        <f>Y138/Inputs!$E$18</f>
        <v>0</v>
      </c>
      <c r="AA138" s="6">
        <f t="shared" si="44"/>
        <v>4557.9478648128306</v>
      </c>
      <c r="AC138" s="6">
        <f t="shared" si="37"/>
        <v>48434.955651560507</v>
      </c>
    </row>
    <row r="139" spans="2:29" ht="13" x14ac:dyDescent="0.3">
      <c r="B139" s="13">
        <f t="shared" si="38"/>
        <v>135</v>
      </c>
      <c r="C139" s="14">
        <f t="shared" si="39"/>
        <v>49949</v>
      </c>
      <c r="D139" s="6">
        <f t="shared" si="40"/>
        <v>0</v>
      </c>
      <c r="E139" s="6">
        <f>Mortagage!E139</f>
        <v>2118.3906208299832</v>
      </c>
      <c r="F139" s="6">
        <f>IF(D139&lt;0.01,0,D139*Inputs!$E$7/12)</f>
        <v>0</v>
      </c>
      <c r="G139" s="6">
        <f t="shared" si="30"/>
        <v>2118.3906208299832</v>
      </c>
      <c r="H139" s="6">
        <f t="shared" si="31"/>
        <v>0</v>
      </c>
      <c r="I139" s="6">
        <f t="shared" si="32"/>
        <v>2118.3906208299832</v>
      </c>
      <c r="J139" s="6">
        <f t="shared" si="41"/>
        <v>571105.72602530126</v>
      </c>
      <c r="K139" s="6">
        <f t="shared" si="42"/>
        <v>43877.007786747679</v>
      </c>
      <c r="L139" s="6">
        <f t="shared" si="33"/>
        <v>0</v>
      </c>
      <c r="M139" s="6">
        <f>IF(N139&gt;Inputs!$E$12,Inputs!$E$10*Inputs!$E$5/12,0)</f>
        <v>0</v>
      </c>
      <c r="N139" s="15">
        <f>D139/Inputs!$E$5</f>
        <v>0</v>
      </c>
      <c r="Q139" s="6">
        <f t="shared" si="43"/>
        <v>0</v>
      </c>
      <c r="R139" s="6">
        <f>IF(Q139&lt;0.01,0,Inputs!$E$24)</f>
        <v>0</v>
      </c>
      <c r="S139" s="6">
        <f>IF(Q139&lt;0.01,0,Inputs!$E$23)</f>
        <v>0</v>
      </c>
      <c r="T139" s="6">
        <f t="shared" si="34"/>
        <v>0</v>
      </c>
      <c r="U139" s="6">
        <f>IF(D139=0,0,Inputs!$E$18*Inputs!$E$21-Q139+T139)</f>
        <v>0</v>
      </c>
      <c r="V139" s="6">
        <f>IF(D139=0,0,IF(U139&gt;Inputs!$E$22,Inputs!$E$22,0))</f>
        <v>0</v>
      </c>
      <c r="W139" s="6">
        <f t="shared" si="35"/>
        <v>0</v>
      </c>
      <c r="X139" s="6">
        <f>Q139*(Inputs!$E$19/(12*30))*Inputs!$E$20</f>
        <v>0</v>
      </c>
      <c r="Y139" s="6">
        <f t="shared" si="36"/>
        <v>0</v>
      </c>
      <c r="Z139" s="15">
        <f>Y139/Inputs!$E$18</f>
        <v>0</v>
      </c>
      <c r="AA139" s="6">
        <f t="shared" si="44"/>
        <v>4557.9478648128306</v>
      </c>
      <c r="AC139" s="6">
        <f t="shared" si="37"/>
        <v>48434.955651560507</v>
      </c>
    </row>
    <row r="140" spans="2:29" ht="13" x14ac:dyDescent="0.3">
      <c r="B140" s="13">
        <f t="shared" si="38"/>
        <v>136</v>
      </c>
      <c r="C140" s="14">
        <f t="shared" si="39"/>
        <v>49980</v>
      </c>
      <c r="D140" s="6">
        <f t="shared" si="40"/>
        <v>0</v>
      </c>
      <c r="E140" s="6">
        <f>Mortagage!E140</f>
        <v>2118.3906208299832</v>
      </c>
      <c r="F140" s="6">
        <f>IF(D140&lt;0.01,0,D140*Inputs!$E$7/12)</f>
        <v>0</v>
      </c>
      <c r="G140" s="6">
        <f t="shared" si="30"/>
        <v>2118.3906208299832</v>
      </c>
      <c r="H140" s="6">
        <f t="shared" si="31"/>
        <v>0</v>
      </c>
      <c r="I140" s="6">
        <f t="shared" si="32"/>
        <v>2118.3906208299832</v>
      </c>
      <c r="J140" s="6">
        <f t="shared" si="41"/>
        <v>573224.11664613127</v>
      </c>
      <c r="K140" s="6">
        <f t="shared" si="42"/>
        <v>43877.007786747679</v>
      </c>
      <c r="L140" s="6">
        <f t="shared" si="33"/>
        <v>0</v>
      </c>
      <c r="M140" s="6">
        <f>IF(N140&gt;Inputs!$E$12,Inputs!$E$10*Inputs!$E$5/12,0)</f>
        <v>0</v>
      </c>
      <c r="N140" s="15">
        <f>D140/Inputs!$E$5</f>
        <v>0</v>
      </c>
      <c r="Q140" s="6">
        <f t="shared" si="43"/>
        <v>0</v>
      </c>
      <c r="R140" s="6">
        <f>IF(Q140&lt;0.01,0,Inputs!$E$24)</f>
        <v>0</v>
      </c>
      <c r="S140" s="6">
        <f>IF(Q140&lt;0.01,0,Inputs!$E$23)</f>
        <v>0</v>
      </c>
      <c r="T140" s="6">
        <f t="shared" si="34"/>
        <v>0</v>
      </c>
      <c r="U140" s="6">
        <f>IF(D140=0,0,Inputs!$E$18*Inputs!$E$21-Q140+T140)</f>
        <v>0</v>
      </c>
      <c r="V140" s="6">
        <f>IF(D140=0,0,IF(U140&gt;Inputs!$E$22,Inputs!$E$22,0))</f>
        <v>0</v>
      </c>
      <c r="W140" s="6">
        <f t="shared" si="35"/>
        <v>0</v>
      </c>
      <c r="X140" s="6">
        <f>Q140*(Inputs!$E$19/(12*30))*Inputs!$E$20</f>
        <v>0</v>
      </c>
      <c r="Y140" s="6">
        <f t="shared" si="36"/>
        <v>0</v>
      </c>
      <c r="Z140" s="15">
        <f>Y140/Inputs!$E$18</f>
        <v>0</v>
      </c>
      <c r="AA140" s="6">
        <f t="shared" si="44"/>
        <v>4557.9478648128306</v>
      </c>
      <c r="AC140" s="6">
        <f t="shared" si="37"/>
        <v>48434.955651560507</v>
      </c>
    </row>
    <row r="141" spans="2:29" ht="13" x14ac:dyDescent="0.3">
      <c r="B141" s="13">
        <f t="shared" si="38"/>
        <v>137</v>
      </c>
      <c r="C141" s="14">
        <f t="shared" si="39"/>
        <v>50010</v>
      </c>
      <c r="D141" s="6">
        <f t="shared" si="40"/>
        <v>0</v>
      </c>
      <c r="E141" s="6">
        <f>Mortagage!E141</f>
        <v>2118.3906208299832</v>
      </c>
      <c r="F141" s="6">
        <f>IF(D141&lt;0.01,0,D141*Inputs!$E$7/12)</f>
        <v>0</v>
      </c>
      <c r="G141" s="6">
        <f t="shared" si="30"/>
        <v>2118.3906208299832</v>
      </c>
      <c r="H141" s="6">
        <f t="shared" si="31"/>
        <v>0</v>
      </c>
      <c r="I141" s="6">
        <f t="shared" si="32"/>
        <v>2118.3906208299832</v>
      </c>
      <c r="J141" s="6">
        <f t="shared" si="41"/>
        <v>575342.50726696127</v>
      </c>
      <c r="K141" s="6">
        <f t="shared" si="42"/>
        <v>43877.007786747679</v>
      </c>
      <c r="L141" s="6">
        <f t="shared" si="33"/>
        <v>0</v>
      </c>
      <c r="M141" s="6">
        <f>IF(N141&gt;Inputs!$E$12,Inputs!$E$10*Inputs!$E$5/12,0)</f>
        <v>0</v>
      </c>
      <c r="N141" s="15">
        <f>D141/Inputs!$E$5</f>
        <v>0</v>
      </c>
      <c r="Q141" s="6">
        <f t="shared" si="43"/>
        <v>0</v>
      </c>
      <c r="R141" s="6">
        <f>IF(Q141&lt;0.01,0,Inputs!$E$24)</f>
        <v>0</v>
      </c>
      <c r="S141" s="6">
        <f>IF(Q141&lt;0.01,0,Inputs!$E$23)</f>
        <v>0</v>
      </c>
      <c r="T141" s="6">
        <f t="shared" si="34"/>
        <v>0</v>
      </c>
      <c r="U141" s="6">
        <f>IF(D141=0,0,Inputs!$E$18*Inputs!$E$21-Q141+T141)</f>
        <v>0</v>
      </c>
      <c r="V141" s="6">
        <f>IF(D141=0,0,IF(U141&gt;Inputs!$E$22,Inputs!$E$22,0))</f>
        <v>0</v>
      </c>
      <c r="W141" s="6">
        <f t="shared" si="35"/>
        <v>0</v>
      </c>
      <c r="X141" s="6">
        <f>Q141*(Inputs!$E$19/(12*30))*Inputs!$E$20</f>
        <v>0</v>
      </c>
      <c r="Y141" s="6">
        <f t="shared" si="36"/>
        <v>0</v>
      </c>
      <c r="Z141" s="15">
        <f>Y141/Inputs!$E$18</f>
        <v>0</v>
      </c>
      <c r="AA141" s="6">
        <f t="shared" si="44"/>
        <v>4557.9478648128306</v>
      </c>
      <c r="AC141" s="6">
        <f t="shared" si="37"/>
        <v>48434.955651560507</v>
      </c>
    </row>
    <row r="142" spans="2:29" ht="13" x14ac:dyDescent="0.3">
      <c r="B142" s="13">
        <f t="shared" si="38"/>
        <v>138</v>
      </c>
      <c r="C142" s="14">
        <f t="shared" si="39"/>
        <v>50041</v>
      </c>
      <c r="D142" s="6">
        <f t="shared" si="40"/>
        <v>0</v>
      </c>
      <c r="E142" s="6">
        <f>Mortagage!E142</f>
        <v>2118.3906208299832</v>
      </c>
      <c r="F142" s="6">
        <f>IF(D142&lt;0.01,0,D142*Inputs!$E$7/12)</f>
        <v>0</v>
      </c>
      <c r="G142" s="6">
        <f t="shared" si="30"/>
        <v>2118.3906208299832</v>
      </c>
      <c r="H142" s="6">
        <f t="shared" si="31"/>
        <v>0</v>
      </c>
      <c r="I142" s="6">
        <f t="shared" si="32"/>
        <v>2118.3906208299832</v>
      </c>
      <c r="J142" s="6">
        <f t="shared" si="41"/>
        <v>577460.89788779127</v>
      </c>
      <c r="K142" s="6">
        <f t="shared" si="42"/>
        <v>43877.007786747679</v>
      </c>
      <c r="L142" s="6">
        <f t="shared" si="33"/>
        <v>0</v>
      </c>
      <c r="M142" s="6">
        <f>IF(N142&gt;Inputs!$E$12,Inputs!$E$10*Inputs!$E$5/12,0)</f>
        <v>0</v>
      </c>
      <c r="N142" s="15">
        <f>D142/Inputs!$E$5</f>
        <v>0</v>
      </c>
      <c r="Q142" s="6">
        <f t="shared" si="43"/>
        <v>0</v>
      </c>
      <c r="R142" s="6">
        <f>IF(Q142&lt;0.01,0,Inputs!$E$24)</f>
        <v>0</v>
      </c>
      <c r="S142" s="6">
        <f>IF(Q142&lt;0.01,0,Inputs!$E$23)</f>
        <v>0</v>
      </c>
      <c r="T142" s="6">
        <f t="shared" si="34"/>
        <v>0</v>
      </c>
      <c r="U142" s="6">
        <f>IF(D142=0,0,Inputs!$E$18*Inputs!$E$21-Q142+T142)</f>
        <v>0</v>
      </c>
      <c r="V142" s="6">
        <f>IF(D142=0,0,IF(U142&gt;Inputs!$E$22,Inputs!$E$22,0))</f>
        <v>0</v>
      </c>
      <c r="W142" s="6">
        <f t="shared" si="35"/>
        <v>0</v>
      </c>
      <c r="X142" s="6">
        <f>Q142*(Inputs!$E$19/(12*30))*Inputs!$E$20</f>
        <v>0</v>
      </c>
      <c r="Y142" s="6">
        <f t="shared" si="36"/>
        <v>0</v>
      </c>
      <c r="Z142" s="15">
        <f>Y142/Inputs!$E$18</f>
        <v>0</v>
      </c>
      <c r="AA142" s="6">
        <f t="shared" si="44"/>
        <v>4557.9478648128306</v>
      </c>
      <c r="AC142" s="6">
        <f t="shared" si="37"/>
        <v>48434.955651560507</v>
      </c>
    </row>
    <row r="143" spans="2:29" ht="13" x14ac:dyDescent="0.3">
      <c r="B143" s="13">
        <f t="shared" si="38"/>
        <v>139</v>
      </c>
      <c r="C143" s="14">
        <f t="shared" si="39"/>
        <v>50072</v>
      </c>
      <c r="D143" s="6">
        <f t="shared" si="40"/>
        <v>0</v>
      </c>
      <c r="E143" s="6">
        <f>Mortagage!E143</f>
        <v>2118.3906208299832</v>
      </c>
      <c r="F143" s="6">
        <f>IF(D143&lt;0.01,0,D143*Inputs!$E$7/12)</f>
        <v>0</v>
      </c>
      <c r="G143" s="6">
        <f t="shared" si="30"/>
        <v>2118.3906208299832</v>
      </c>
      <c r="H143" s="6">
        <f t="shared" si="31"/>
        <v>0</v>
      </c>
      <c r="I143" s="6">
        <f t="shared" si="32"/>
        <v>2118.3906208299832</v>
      </c>
      <c r="J143" s="6">
        <f t="shared" si="41"/>
        <v>579579.28850862128</v>
      </c>
      <c r="K143" s="6">
        <f t="shared" si="42"/>
        <v>43877.007786747679</v>
      </c>
      <c r="L143" s="6">
        <f t="shared" si="33"/>
        <v>0</v>
      </c>
      <c r="M143" s="6">
        <f>IF(N143&gt;Inputs!$E$12,Inputs!$E$10*Inputs!$E$5/12,0)</f>
        <v>0</v>
      </c>
      <c r="N143" s="15">
        <f>D143/Inputs!$E$5</f>
        <v>0</v>
      </c>
      <c r="Q143" s="6">
        <f t="shared" si="43"/>
        <v>0</v>
      </c>
      <c r="R143" s="6">
        <f>IF(Q143&lt;0.01,0,Inputs!$E$24)</f>
        <v>0</v>
      </c>
      <c r="S143" s="6">
        <f>IF(Q143&lt;0.01,0,Inputs!$E$23)</f>
        <v>0</v>
      </c>
      <c r="T143" s="6">
        <f t="shared" si="34"/>
        <v>0</v>
      </c>
      <c r="U143" s="6">
        <f>IF(D143=0,0,Inputs!$E$18*Inputs!$E$21-Q143+T143)</f>
        <v>0</v>
      </c>
      <c r="V143" s="6">
        <f>IF(D143=0,0,IF(U143&gt;Inputs!$E$22,Inputs!$E$22,0))</f>
        <v>0</v>
      </c>
      <c r="W143" s="6">
        <f t="shared" si="35"/>
        <v>0</v>
      </c>
      <c r="X143" s="6">
        <f>Q143*(Inputs!$E$19/(12*30))*Inputs!$E$20</f>
        <v>0</v>
      </c>
      <c r="Y143" s="6">
        <f t="shared" si="36"/>
        <v>0</v>
      </c>
      <c r="Z143" s="15">
        <f>Y143/Inputs!$E$18</f>
        <v>0</v>
      </c>
      <c r="AA143" s="6">
        <f t="shared" si="44"/>
        <v>4557.9478648128306</v>
      </c>
      <c r="AC143" s="6">
        <f t="shared" si="37"/>
        <v>48434.955651560507</v>
      </c>
    </row>
    <row r="144" spans="2:29" ht="13" x14ac:dyDescent="0.3">
      <c r="B144" s="13">
        <f t="shared" si="38"/>
        <v>140</v>
      </c>
      <c r="C144" s="14">
        <f t="shared" si="39"/>
        <v>50100</v>
      </c>
      <c r="D144" s="6">
        <f t="shared" si="40"/>
        <v>0</v>
      </c>
      <c r="E144" s="6">
        <f>Mortagage!E144</f>
        <v>2118.3906208299832</v>
      </c>
      <c r="F144" s="6">
        <f>IF(D144&lt;0.01,0,D144*Inputs!$E$7/12)</f>
        <v>0</v>
      </c>
      <c r="G144" s="6">
        <f t="shared" si="30"/>
        <v>2118.3906208299832</v>
      </c>
      <c r="H144" s="6">
        <f t="shared" si="31"/>
        <v>0</v>
      </c>
      <c r="I144" s="6">
        <f t="shared" si="32"/>
        <v>2118.3906208299832</v>
      </c>
      <c r="J144" s="6">
        <f t="shared" si="41"/>
        <v>581697.67912945128</v>
      </c>
      <c r="K144" s="6">
        <f t="shared" si="42"/>
        <v>43877.007786747679</v>
      </c>
      <c r="L144" s="6">
        <f t="shared" si="33"/>
        <v>0</v>
      </c>
      <c r="M144" s="6">
        <f>IF(N144&gt;Inputs!$E$12,Inputs!$E$10*Inputs!$E$5/12,0)</f>
        <v>0</v>
      </c>
      <c r="N144" s="15">
        <f>D144/Inputs!$E$5</f>
        <v>0</v>
      </c>
      <c r="Q144" s="6">
        <f t="shared" si="43"/>
        <v>0</v>
      </c>
      <c r="R144" s="6">
        <f>IF(Q144&lt;0.01,0,Inputs!$E$24)</f>
        <v>0</v>
      </c>
      <c r="S144" s="6">
        <f>IF(Q144&lt;0.01,0,Inputs!$E$23)</f>
        <v>0</v>
      </c>
      <c r="T144" s="6">
        <f t="shared" si="34"/>
        <v>0</v>
      </c>
      <c r="U144" s="6">
        <f>IF(D144=0,0,Inputs!$E$18*Inputs!$E$21-Q144+T144)</f>
        <v>0</v>
      </c>
      <c r="V144" s="6">
        <f>IF(D144=0,0,IF(U144&gt;Inputs!$E$22,Inputs!$E$22,0))</f>
        <v>0</v>
      </c>
      <c r="W144" s="6">
        <f t="shared" si="35"/>
        <v>0</v>
      </c>
      <c r="X144" s="6">
        <f>Q144*(Inputs!$E$19/(12*30))*Inputs!$E$20</f>
        <v>0</v>
      </c>
      <c r="Y144" s="6">
        <f t="shared" si="36"/>
        <v>0</v>
      </c>
      <c r="Z144" s="15">
        <f>Y144/Inputs!$E$18</f>
        <v>0</v>
      </c>
      <c r="AA144" s="6">
        <f t="shared" si="44"/>
        <v>4557.9478648128306</v>
      </c>
      <c r="AC144" s="6">
        <f t="shared" si="37"/>
        <v>48434.955651560507</v>
      </c>
    </row>
    <row r="145" spans="2:29" ht="13" x14ac:dyDescent="0.3">
      <c r="B145" s="13">
        <f t="shared" si="38"/>
        <v>141</v>
      </c>
      <c r="C145" s="14">
        <f t="shared" si="39"/>
        <v>50131</v>
      </c>
      <c r="D145" s="6">
        <f t="shared" si="40"/>
        <v>0</v>
      </c>
      <c r="E145" s="6">
        <f>Mortagage!E145</f>
        <v>2118.3906208299832</v>
      </c>
      <c r="F145" s="6">
        <f>IF(D145&lt;0.01,0,D145*Inputs!$E$7/12)</f>
        <v>0</v>
      </c>
      <c r="G145" s="6">
        <f t="shared" si="30"/>
        <v>2118.3906208299832</v>
      </c>
      <c r="H145" s="6">
        <f t="shared" si="31"/>
        <v>0</v>
      </c>
      <c r="I145" s="6">
        <f t="shared" si="32"/>
        <v>2118.3906208299832</v>
      </c>
      <c r="J145" s="6">
        <f t="shared" si="41"/>
        <v>583816.06975028128</v>
      </c>
      <c r="K145" s="6">
        <f t="shared" si="42"/>
        <v>43877.007786747679</v>
      </c>
      <c r="L145" s="6">
        <f t="shared" si="33"/>
        <v>0</v>
      </c>
      <c r="M145" s="6">
        <f>IF(N145&gt;Inputs!$E$12,Inputs!$E$10*Inputs!$E$5/12,0)</f>
        <v>0</v>
      </c>
      <c r="N145" s="15">
        <f>D145/Inputs!$E$5</f>
        <v>0</v>
      </c>
      <c r="Q145" s="6">
        <f t="shared" si="43"/>
        <v>0</v>
      </c>
      <c r="R145" s="6">
        <f>IF(Q145&lt;0.01,0,Inputs!$E$24)</f>
        <v>0</v>
      </c>
      <c r="S145" s="6">
        <f>IF(Q145&lt;0.01,0,Inputs!$E$23)</f>
        <v>0</v>
      </c>
      <c r="T145" s="6">
        <f t="shared" si="34"/>
        <v>0</v>
      </c>
      <c r="U145" s="6">
        <f>IF(D145=0,0,Inputs!$E$18*Inputs!$E$21-Q145+T145)</f>
        <v>0</v>
      </c>
      <c r="V145" s="6">
        <f>IF(D145=0,0,IF(U145&gt;Inputs!$E$22,Inputs!$E$22,0))</f>
        <v>0</v>
      </c>
      <c r="W145" s="6">
        <f t="shared" si="35"/>
        <v>0</v>
      </c>
      <c r="X145" s="6">
        <f>Q145*(Inputs!$E$19/(12*30))*Inputs!$E$20</f>
        <v>0</v>
      </c>
      <c r="Y145" s="6">
        <f t="shared" si="36"/>
        <v>0</v>
      </c>
      <c r="Z145" s="15">
        <f>Y145/Inputs!$E$18</f>
        <v>0</v>
      </c>
      <c r="AA145" s="6">
        <f t="shared" si="44"/>
        <v>4557.9478648128306</v>
      </c>
      <c r="AC145" s="6">
        <f t="shared" si="37"/>
        <v>48434.955651560507</v>
      </c>
    </row>
    <row r="146" spans="2:29" ht="13" x14ac:dyDescent="0.3">
      <c r="B146" s="13">
        <f t="shared" si="38"/>
        <v>142</v>
      </c>
      <c r="C146" s="14">
        <f t="shared" si="39"/>
        <v>50161</v>
      </c>
      <c r="D146" s="6">
        <f t="shared" si="40"/>
        <v>0</v>
      </c>
      <c r="E146" s="6">
        <f>Mortagage!E146</f>
        <v>2118.3906208299832</v>
      </c>
      <c r="F146" s="6">
        <f>IF(D146&lt;0.01,0,D146*Inputs!$E$7/12)</f>
        <v>0</v>
      </c>
      <c r="G146" s="6">
        <f t="shared" si="30"/>
        <v>2118.3906208299832</v>
      </c>
      <c r="H146" s="6">
        <f t="shared" si="31"/>
        <v>0</v>
      </c>
      <c r="I146" s="6">
        <f t="shared" si="32"/>
        <v>2118.3906208299832</v>
      </c>
      <c r="J146" s="6">
        <f t="shared" si="41"/>
        <v>585934.46037111129</v>
      </c>
      <c r="K146" s="6">
        <f t="shared" si="42"/>
        <v>43877.007786747679</v>
      </c>
      <c r="L146" s="6">
        <f t="shared" si="33"/>
        <v>0</v>
      </c>
      <c r="M146" s="6">
        <f>IF(N146&gt;Inputs!$E$12,Inputs!$E$10*Inputs!$E$5/12,0)</f>
        <v>0</v>
      </c>
      <c r="N146" s="15">
        <f>D146/Inputs!$E$5</f>
        <v>0</v>
      </c>
      <c r="Q146" s="6">
        <f t="shared" si="43"/>
        <v>0</v>
      </c>
      <c r="R146" s="6">
        <f>IF(Q146&lt;0.01,0,Inputs!$E$24)</f>
        <v>0</v>
      </c>
      <c r="S146" s="6">
        <f>IF(Q146&lt;0.01,0,Inputs!$E$23)</f>
        <v>0</v>
      </c>
      <c r="T146" s="6">
        <f t="shared" si="34"/>
        <v>0</v>
      </c>
      <c r="U146" s="6">
        <f>IF(D146=0,0,Inputs!$E$18*Inputs!$E$21-Q146+T146)</f>
        <v>0</v>
      </c>
      <c r="V146" s="6">
        <f>IF(D146=0,0,IF(U146&gt;Inputs!$E$22,Inputs!$E$22,0))</f>
        <v>0</v>
      </c>
      <c r="W146" s="6">
        <f t="shared" si="35"/>
        <v>0</v>
      </c>
      <c r="X146" s="6">
        <f>Q146*(Inputs!$E$19/(12*30))*Inputs!$E$20</f>
        <v>0</v>
      </c>
      <c r="Y146" s="6">
        <f t="shared" si="36"/>
        <v>0</v>
      </c>
      <c r="Z146" s="15">
        <f>Y146/Inputs!$E$18</f>
        <v>0</v>
      </c>
      <c r="AA146" s="6">
        <f t="shared" si="44"/>
        <v>4557.9478648128306</v>
      </c>
      <c r="AC146" s="6">
        <f t="shared" si="37"/>
        <v>48434.955651560507</v>
      </c>
    </row>
    <row r="147" spans="2:29" ht="13" x14ac:dyDescent="0.3">
      <c r="B147" s="13">
        <f t="shared" si="38"/>
        <v>143</v>
      </c>
      <c r="C147" s="14">
        <f t="shared" si="39"/>
        <v>50192</v>
      </c>
      <c r="D147" s="6">
        <f t="shared" si="40"/>
        <v>0</v>
      </c>
      <c r="E147" s="6">
        <f>Mortagage!E147</f>
        <v>2118.3906208299832</v>
      </c>
      <c r="F147" s="6">
        <f>IF(D147&lt;0.01,0,D147*Inputs!$E$7/12)</f>
        <v>0</v>
      </c>
      <c r="G147" s="6">
        <f t="shared" si="30"/>
        <v>2118.3906208299832</v>
      </c>
      <c r="H147" s="6">
        <f t="shared" si="31"/>
        <v>0</v>
      </c>
      <c r="I147" s="6">
        <f t="shared" si="32"/>
        <v>2118.3906208299832</v>
      </c>
      <c r="J147" s="6">
        <f t="shared" si="41"/>
        <v>588052.85099194129</v>
      </c>
      <c r="K147" s="6">
        <f t="shared" si="42"/>
        <v>43877.007786747679</v>
      </c>
      <c r="L147" s="6">
        <f t="shared" si="33"/>
        <v>0</v>
      </c>
      <c r="M147" s="6">
        <f>IF(N147&gt;Inputs!$E$12,Inputs!$E$10*Inputs!$E$5/12,0)</f>
        <v>0</v>
      </c>
      <c r="N147" s="15">
        <f>D147/Inputs!$E$5</f>
        <v>0</v>
      </c>
      <c r="Q147" s="6">
        <f t="shared" si="43"/>
        <v>0</v>
      </c>
      <c r="R147" s="6">
        <f>IF(Q147&lt;0.01,0,Inputs!$E$24)</f>
        <v>0</v>
      </c>
      <c r="S147" s="6">
        <f>IF(Q147&lt;0.01,0,Inputs!$E$23)</f>
        <v>0</v>
      </c>
      <c r="T147" s="6">
        <f t="shared" si="34"/>
        <v>0</v>
      </c>
      <c r="U147" s="6">
        <f>IF(D147=0,0,Inputs!$E$18*Inputs!$E$21-Q147+T147)</f>
        <v>0</v>
      </c>
      <c r="V147" s="6">
        <f>IF(D147=0,0,IF(U147&gt;Inputs!$E$22,Inputs!$E$22,0))</f>
        <v>0</v>
      </c>
      <c r="W147" s="6">
        <f t="shared" si="35"/>
        <v>0</v>
      </c>
      <c r="X147" s="6">
        <f>Q147*(Inputs!$E$19/(12*30))*Inputs!$E$20</f>
        <v>0</v>
      </c>
      <c r="Y147" s="6">
        <f t="shared" si="36"/>
        <v>0</v>
      </c>
      <c r="Z147" s="15">
        <f>Y147/Inputs!$E$18</f>
        <v>0</v>
      </c>
      <c r="AA147" s="6">
        <f t="shared" si="44"/>
        <v>4557.9478648128306</v>
      </c>
      <c r="AC147" s="6">
        <f t="shared" si="37"/>
        <v>48434.955651560507</v>
      </c>
    </row>
    <row r="148" spans="2:29" ht="13" x14ac:dyDescent="0.3">
      <c r="B148" s="13">
        <f t="shared" si="38"/>
        <v>144</v>
      </c>
      <c r="C148" s="14">
        <f t="shared" si="39"/>
        <v>50222</v>
      </c>
      <c r="D148" s="6">
        <f t="shared" si="40"/>
        <v>0</v>
      </c>
      <c r="E148" s="6">
        <f>Mortagage!E148</f>
        <v>2118.3906208299832</v>
      </c>
      <c r="F148" s="6">
        <f>IF(D148&lt;0.01,0,D148*Inputs!$E$7/12)</f>
        <v>0</v>
      </c>
      <c r="G148" s="6">
        <f t="shared" si="30"/>
        <v>2118.3906208299832</v>
      </c>
      <c r="H148" s="6">
        <f t="shared" si="31"/>
        <v>0</v>
      </c>
      <c r="I148" s="6">
        <f t="shared" si="32"/>
        <v>2118.3906208299832</v>
      </c>
      <c r="J148" s="6">
        <f t="shared" si="41"/>
        <v>590171.24161277129</v>
      </c>
      <c r="K148" s="6">
        <f t="shared" si="42"/>
        <v>43877.007786747679</v>
      </c>
      <c r="L148" s="6">
        <f t="shared" si="33"/>
        <v>0</v>
      </c>
      <c r="M148" s="6">
        <f>IF(N148&gt;Inputs!$E$12,Inputs!$E$10*Inputs!$E$5/12,0)</f>
        <v>0</v>
      </c>
      <c r="N148" s="15">
        <f>D148/Inputs!$E$5</f>
        <v>0</v>
      </c>
      <c r="Q148" s="6">
        <f t="shared" si="43"/>
        <v>0</v>
      </c>
      <c r="R148" s="6">
        <f>IF(Q148&lt;0.01,0,Inputs!$E$24)</f>
        <v>0</v>
      </c>
      <c r="S148" s="6">
        <f>IF(Q148&lt;0.01,0,Inputs!$E$23)</f>
        <v>0</v>
      </c>
      <c r="T148" s="6">
        <f t="shared" si="34"/>
        <v>0</v>
      </c>
      <c r="U148" s="6">
        <f>IF(D148=0,0,Inputs!$E$18*Inputs!$E$21-Q148+T148)</f>
        <v>0</v>
      </c>
      <c r="V148" s="6">
        <f>IF(D148=0,0,IF(U148&gt;Inputs!$E$22,Inputs!$E$22,0))</f>
        <v>0</v>
      </c>
      <c r="W148" s="6">
        <f t="shared" si="35"/>
        <v>0</v>
      </c>
      <c r="X148" s="6">
        <f>Q148*(Inputs!$E$19/(12*30))*Inputs!$E$20</f>
        <v>0</v>
      </c>
      <c r="Y148" s="6">
        <f t="shared" si="36"/>
        <v>0</v>
      </c>
      <c r="Z148" s="15">
        <f>Y148/Inputs!$E$18</f>
        <v>0</v>
      </c>
      <c r="AA148" s="6">
        <f t="shared" si="44"/>
        <v>4557.9478648128306</v>
      </c>
      <c r="AC148" s="6">
        <f t="shared" si="37"/>
        <v>48434.955651560507</v>
      </c>
    </row>
    <row r="149" spans="2:29" ht="13" x14ac:dyDescent="0.3">
      <c r="B149" s="13">
        <f t="shared" si="38"/>
        <v>145</v>
      </c>
      <c r="C149" s="14">
        <f t="shared" si="39"/>
        <v>50253</v>
      </c>
      <c r="D149" s="6">
        <f t="shared" si="40"/>
        <v>0</v>
      </c>
      <c r="E149" s="6">
        <f>Mortagage!E149</f>
        <v>2118.3906208299832</v>
      </c>
      <c r="F149" s="6">
        <f>IF(D149&lt;0.01,0,D149*Inputs!$E$7/12)</f>
        <v>0</v>
      </c>
      <c r="G149" s="6">
        <f t="shared" si="30"/>
        <v>2118.3906208299832</v>
      </c>
      <c r="H149" s="6">
        <f t="shared" si="31"/>
        <v>0</v>
      </c>
      <c r="I149" s="6">
        <f t="shared" si="32"/>
        <v>2118.3906208299832</v>
      </c>
      <c r="J149" s="6">
        <f t="shared" si="41"/>
        <v>592289.6322336013</v>
      </c>
      <c r="K149" s="6">
        <f t="shared" si="42"/>
        <v>43877.007786747679</v>
      </c>
      <c r="L149" s="6">
        <f t="shared" si="33"/>
        <v>0</v>
      </c>
      <c r="M149" s="6">
        <f>IF(N149&gt;Inputs!$E$12,Inputs!$E$10*Inputs!$E$5/12,0)</f>
        <v>0</v>
      </c>
      <c r="N149" s="15">
        <f>D149/Inputs!$E$5</f>
        <v>0</v>
      </c>
      <c r="Q149" s="6">
        <f t="shared" si="43"/>
        <v>0</v>
      </c>
      <c r="R149" s="6">
        <f>IF(Q149&lt;0.01,0,Inputs!$E$24)</f>
        <v>0</v>
      </c>
      <c r="S149" s="6">
        <f>IF(Q149&lt;0.01,0,Inputs!$E$23)</f>
        <v>0</v>
      </c>
      <c r="T149" s="6">
        <f t="shared" si="34"/>
        <v>0</v>
      </c>
      <c r="U149" s="6">
        <f>IF(D149=0,0,Inputs!$E$18*Inputs!$E$21-Q149+T149)</f>
        <v>0</v>
      </c>
      <c r="V149" s="6">
        <f>IF(D149=0,0,IF(U149&gt;Inputs!$E$22,Inputs!$E$22,0))</f>
        <v>0</v>
      </c>
      <c r="W149" s="6">
        <f t="shared" si="35"/>
        <v>0</v>
      </c>
      <c r="X149" s="6">
        <f>Q149*(Inputs!$E$19/(12*30))*Inputs!$E$20</f>
        <v>0</v>
      </c>
      <c r="Y149" s="6">
        <f t="shared" si="36"/>
        <v>0</v>
      </c>
      <c r="Z149" s="15">
        <f>Y149/Inputs!$E$18</f>
        <v>0</v>
      </c>
      <c r="AA149" s="6">
        <f t="shared" si="44"/>
        <v>4557.9478648128306</v>
      </c>
      <c r="AC149" s="6">
        <f t="shared" si="37"/>
        <v>48434.955651560507</v>
      </c>
    </row>
    <row r="150" spans="2:29" ht="13" x14ac:dyDescent="0.3">
      <c r="B150" s="13">
        <f t="shared" si="38"/>
        <v>146</v>
      </c>
      <c r="C150" s="14">
        <f t="shared" si="39"/>
        <v>50284</v>
      </c>
      <c r="D150" s="6">
        <f t="shared" si="40"/>
        <v>0</v>
      </c>
      <c r="E150" s="6">
        <f>Mortagage!E150</f>
        <v>2118.3906208299832</v>
      </c>
      <c r="F150" s="6">
        <f>IF(D150&lt;0.01,0,D150*Inputs!$E$7/12)</f>
        <v>0</v>
      </c>
      <c r="G150" s="6">
        <f t="shared" si="30"/>
        <v>2118.3906208299832</v>
      </c>
      <c r="H150" s="6">
        <f t="shared" si="31"/>
        <v>0</v>
      </c>
      <c r="I150" s="6">
        <f t="shared" si="32"/>
        <v>2118.3906208299832</v>
      </c>
      <c r="J150" s="6">
        <f t="shared" si="41"/>
        <v>594408.0228544313</v>
      </c>
      <c r="K150" s="6">
        <f t="shared" si="42"/>
        <v>43877.007786747679</v>
      </c>
      <c r="L150" s="6">
        <f t="shared" si="33"/>
        <v>0</v>
      </c>
      <c r="M150" s="6">
        <f>IF(N150&gt;Inputs!$E$12,Inputs!$E$10*Inputs!$E$5/12,0)</f>
        <v>0</v>
      </c>
      <c r="N150" s="15">
        <f>D150/Inputs!$E$5</f>
        <v>0</v>
      </c>
      <c r="Q150" s="6">
        <f t="shared" si="43"/>
        <v>0</v>
      </c>
      <c r="R150" s="6">
        <f>IF(Q150&lt;0.01,0,Inputs!$E$24)</f>
        <v>0</v>
      </c>
      <c r="S150" s="6">
        <f>IF(Q150&lt;0.01,0,Inputs!$E$23)</f>
        <v>0</v>
      </c>
      <c r="T150" s="6">
        <f t="shared" si="34"/>
        <v>0</v>
      </c>
      <c r="U150" s="6">
        <f>IF(D150=0,0,Inputs!$E$18*Inputs!$E$21-Q150+T150)</f>
        <v>0</v>
      </c>
      <c r="V150" s="6">
        <f>IF(D150=0,0,IF(U150&gt;Inputs!$E$22,Inputs!$E$22,0))</f>
        <v>0</v>
      </c>
      <c r="W150" s="6">
        <f t="shared" si="35"/>
        <v>0</v>
      </c>
      <c r="X150" s="6">
        <f>Q150*(Inputs!$E$19/(12*30))*Inputs!$E$20</f>
        <v>0</v>
      </c>
      <c r="Y150" s="6">
        <f t="shared" si="36"/>
        <v>0</v>
      </c>
      <c r="Z150" s="15">
        <f>Y150/Inputs!$E$18</f>
        <v>0</v>
      </c>
      <c r="AA150" s="6">
        <f t="shared" si="44"/>
        <v>4557.9478648128306</v>
      </c>
      <c r="AC150" s="6">
        <f t="shared" si="37"/>
        <v>48434.955651560507</v>
      </c>
    </row>
    <row r="151" spans="2:29" ht="13" x14ac:dyDescent="0.3">
      <c r="B151" s="13">
        <f t="shared" si="38"/>
        <v>147</v>
      </c>
      <c r="C151" s="14">
        <f t="shared" si="39"/>
        <v>50314</v>
      </c>
      <c r="D151" s="6">
        <f t="shared" si="40"/>
        <v>0</v>
      </c>
      <c r="E151" s="6">
        <f>Mortagage!E151</f>
        <v>2118.3906208299832</v>
      </c>
      <c r="F151" s="6">
        <f>IF(D151&lt;0.01,0,D151*Inputs!$E$7/12)</f>
        <v>0</v>
      </c>
      <c r="G151" s="6">
        <f t="shared" si="30"/>
        <v>2118.3906208299832</v>
      </c>
      <c r="H151" s="6">
        <f t="shared" si="31"/>
        <v>0</v>
      </c>
      <c r="I151" s="6">
        <f t="shared" si="32"/>
        <v>2118.3906208299832</v>
      </c>
      <c r="J151" s="6">
        <f t="shared" si="41"/>
        <v>596526.4134752613</v>
      </c>
      <c r="K151" s="6">
        <f t="shared" si="42"/>
        <v>43877.007786747679</v>
      </c>
      <c r="L151" s="6">
        <f t="shared" si="33"/>
        <v>0</v>
      </c>
      <c r="M151" s="6">
        <f>IF(N151&gt;Inputs!$E$12,Inputs!$E$10*Inputs!$E$5/12,0)</f>
        <v>0</v>
      </c>
      <c r="N151" s="15">
        <f>D151/Inputs!$E$5</f>
        <v>0</v>
      </c>
      <c r="Q151" s="6">
        <f t="shared" si="43"/>
        <v>0</v>
      </c>
      <c r="R151" s="6">
        <f>IF(Q151&lt;0.01,0,Inputs!$E$24)</f>
        <v>0</v>
      </c>
      <c r="S151" s="6">
        <f>IF(Q151&lt;0.01,0,Inputs!$E$23)</f>
        <v>0</v>
      </c>
      <c r="T151" s="6">
        <f t="shared" si="34"/>
        <v>0</v>
      </c>
      <c r="U151" s="6">
        <f>IF(D151=0,0,Inputs!$E$18*Inputs!$E$21-Q151+T151)</f>
        <v>0</v>
      </c>
      <c r="V151" s="6">
        <f>IF(D151=0,0,IF(U151&gt;Inputs!$E$22,Inputs!$E$22,0))</f>
        <v>0</v>
      </c>
      <c r="W151" s="6">
        <f t="shared" si="35"/>
        <v>0</v>
      </c>
      <c r="X151" s="6">
        <f>Q151*(Inputs!$E$19/(12*30))*Inputs!$E$20</f>
        <v>0</v>
      </c>
      <c r="Y151" s="6">
        <f t="shared" si="36"/>
        <v>0</v>
      </c>
      <c r="Z151" s="15">
        <f>Y151/Inputs!$E$18</f>
        <v>0</v>
      </c>
      <c r="AA151" s="6">
        <f t="shared" si="44"/>
        <v>4557.9478648128306</v>
      </c>
      <c r="AC151" s="6">
        <f t="shared" si="37"/>
        <v>48434.955651560507</v>
      </c>
    </row>
    <row r="152" spans="2:29" ht="13" x14ac:dyDescent="0.3">
      <c r="B152" s="13">
        <f t="shared" si="38"/>
        <v>148</v>
      </c>
      <c r="C152" s="14">
        <f t="shared" si="39"/>
        <v>50345</v>
      </c>
      <c r="D152" s="6">
        <f t="shared" si="40"/>
        <v>0</v>
      </c>
      <c r="E152" s="6">
        <f>Mortagage!E152</f>
        <v>2118.3906208299832</v>
      </c>
      <c r="F152" s="6">
        <f>IF(D152&lt;0.01,0,D152*Inputs!$E$7/12)</f>
        <v>0</v>
      </c>
      <c r="G152" s="6">
        <f t="shared" si="30"/>
        <v>2118.3906208299832</v>
      </c>
      <c r="H152" s="6">
        <f t="shared" si="31"/>
        <v>0</v>
      </c>
      <c r="I152" s="6">
        <f t="shared" si="32"/>
        <v>2118.3906208299832</v>
      </c>
      <c r="J152" s="6">
        <f t="shared" si="41"/>
        <v>598644.80409609131</v>
      </c>
      <c r="K152" s="6">
        <f t="shared" si="42"/>
        <v>43877.007786747679</v>
      </c>
      <c r="L152" s="6">
        <f t="shared" si="33"/>
        <v>0</v>
      </c>
      <c r="M152" s="6">
        <f>IF(N152&gt;Inputs!$E$12,Inputs!$E$10*Inputs!$E$5/12,0)</f>
        <v>0</v>
      </c>
      <c r="N152" s="15">
        <f>D152/Inputs!$E$5</f>
        <v>0</v>
      </c>
      <c r="Q152" s="6">
        <f t="shared" si="43"/>
        <v>0</v>
      </c>
      <c r="R152" s="6">
        <f>IF(Q152&lt;0.01,0,Inputs!$E$24)</f>
        <v>0</v>
      </c>
      <c r="S152" s="6">
        <f>IF(Q152&lt;0.01,0,Inputs!$E$23)</f>
        <v>0</v>
      </c>
      <c r="T152" s="6">
        <f t="shared" si="34"/>
        <v>0</v>
      </c>
      <c r="U152" s="6">
        <f>IF(D152=0,0,Inputs!$E$18*Inputs!$E$21-Q152+T152)</f>
        <v>0</v>
      </c>
      <c r="V152" s="6">
        <f>IF(D152=0,0,IF(U152&gt;Inputs!$E$22,Inputs!$E$22,0))</f>
        <v>0</v>
      </c>
      <c r="W152" s="6">
        <f t="shared" si="35"/>
        <v>0</v>
      </c>
      <c r="X152" s="6">
        <f>Q152*(Inputs!$E$19/(12*30))*Inputs!$E$20</f>
        <v>0</v>
      </c>
      <c r="Y152" s="6">
        <f t="shared" si="36"/>
        <v>0</v>
      </c>
      <c r="Z152" s="15">
        <f>Y152/Inputs!$E$18</f>
        <v>0</v>
      </c>
      <c r="AA152" s="6">
        <f t="shared" si="44"/>
        <v>4557.9478648128306</v>
      </c>
      <c r="AC152" s="6">
        <f t="shared" si="37"/>
        <v>48434.955651560507</v>
      </c>
    </row>
    <row r="153" spans="2:29" ht="13" x14ac:dyDescent="0.3">
      <c r="B153" s="13">
        <f t="shared" si="38"/>
        <v>149</v>
      </c>
      <c r="C153" s="14">
        <f t="shared" si="39"/>
        <v>50375</v>
      </c>
      <c r="D153" s="6">
        <f t="shared" si="40"/>
        <v>0</v>
      </c>
      <c r="E153" s="6">
        <f>Mortagage!E153</f>
        <v>2118.3906208299832</v>
      </c>
      <c r="F153" s="6">
        <f>IF(D153&lt;0.01,0,D153*Inputs!$E$7/12)</f>
        <v>0</v>
      </c>
      <c r="G153" s="6">
        <f t="shared" si="30"/>
        <v>2118.3906208299832</v>
      </c>
      <c r="H153" s="6">
        <f t="shared" si="31"/>
        <v>0</v>
      </c>
      <c r="I153" s="6">
        <f t="shared" si="32"/>
        <v>2118.3906208299832</v>
      </c>
      <c r="J153" s="6">
        <f t="shared" si="41"/>
        <v>600763.19471692131</v>
      </c>
      <c r="K153" s="6">
        <f t="shared" si="42"/>
        <v>43877.007786747679</v>
      </c>
      <c r="L153" s="6">
        <f t="shared" si="33"/>
        <v>0</v>
      </c>
      <c r="M153" s="6">
        <f>IF(N153&gt;Inputs!$E$12,Inputs!$E$10*Inputs!$E$5/12,0)</f>
        <v>0</v>
      </c>
      <c r="N153" s="15">
        <f>D153/Inputs!$E$5</f>
        <v>0</v>
      </c>
      <c r="Q153" s="6">
        <f t="shared" si="43"/>
        <v>0</v>
      </c>
      <c r="R153" s="6">
        <f>IF(Q153&lt;0.01,0,Inputs!$E$24)</f>
        <v>0</v>
      </c>
      <c r="S153" s="6">
        <f>IF(Q153&lt;0.01,0,Inputs!$E$23)</f>
        <v>0</v>
      </c>
      <c r="T153" s="6">
        <f t="shared" si="34"/>
        <v>0</v>
      </c>
      <c r="U153" s="6">
        <f>IF(D153=0,0,Inputs!$E$18*Inputs!$E$21-Q153+T153)</f>
        <v>0</v>
      </c>
      <c r="V153" s="6">
        <f>IF(D153=0,0,IF(U153&gt;Inputs!$E$22,Inputs!$E$22,0))</f>
        <v>0</v>
      </c>
      <c r="W153" s="6">
        <f t="shared" si="35"/>
        <v>0</v>
      </c>
      <c r="X153" s="6">
        <f>Q153*(Inputs!$E$19/(12*30))*Inputs!$E$20</f>
        <v>0</v>
      </c>
      <c r="Y153" s="6">
        <f t="shared" si="36"/>
        <v>0</v>
      </c>
      <c r="Z153" s="15">
        <f>Y153/Inputs!$E$18</f>
        <v>0</v>
      </c>
      <c r="AA153" s="6">
        <f t="shared" si="44"/>
        <v>4557.9478648128306</v>
      </c>
      <c r="AC153" s="6">
        <f t="shared" si="37"/>
        <v>48434.955651560507</v>
      </c>
    </row>
    <row r="154" spans="2:29" ht="13" x14ac:dyDescent="0.3">
      <c r="B154" s="13">
        <f t="shared" si="38"/>
        <v>150</v>
      </c>
      <c r="C154" s="14">
        <f t="shared" si="39"/>
        <v>50406</v>
      </c>
      <c r="D154" s="6">
        <f t="shared" si="40"/>
        <v>0</v>
      </c>
      <c r="E154" s="6">
        <f>Mortagage!E154</f>
        <v>2118.3906208299832</v>
      </c>
      <c r="F154" s="6">
        <f>IF(D154&lt;0.01,0,D154*Inputs!$E$7/12)</f>
        <v>0</v>
      </c>
      <c r="G154" s="6">
        <f t="shared" si="30"/>
        <v>2118.3906208299832</v>
      </c>
      <c r="H154" s="6">
        <f t="shared" si="31"/>
        <v>0</v>
      </c>
      <c r="I154" s="6">
        <f t="shared" si="32"/>
        <v>2118.3906208299832</v>
      </c>
      <c r="J154" s="6">
        <f t="shared" si="41"/>
        <v>602881.58533775131</v>
      </c>
      <c r="K154" s="6">
        <f t="shared" si="42"/>
        <v>43877.007786747679</v>
      </c>
      <c r="L154" s="6">
        <f t="shared" si="33"/>
        <v>0</v>
      </c>
      <c r="M154" s="6">
        <f>IF(N154&gt;Inputs!$E$12,Inputs!$E$10*Inputs!$E$5/12,0)</f>
        <v>0</v>
      </c>
      <c r="N154" s="15">
        <f>D154/Inputs!$E$5</f>
        <v>0</v>
      </c>
      <c r="Q154" s="6">
        <f t="shared" si="43"/>
        <v>0</v>
      </c>
      <c r="R154" s="6">
        <f>IF(Q154&lt;0.01,0,Inputs!$E$24)</f>
        <v>0</v>
      </c>
      <c r="S154" s="6">
        <f>IF(Q154&lt;0.01,0,Inputs!$E$23)</f>
        <v>0</v>
      </c>
      <c r="T154" s="6">
        <f t="shared" si="34"/>
        <v>0</v>
      </c>
      <c r="U154" s="6">
        <f>IF(D154=0,0,Inputs!$E$18*Inputs!$E$21-Q154+T154)</f>
        <v>0</v>
      </c>
      <c r="V154" s="6">
        <f>IF(D154=0,0,IF(U154&gt;Inputs!$E$22,Inputs!$E$22,0))</f>
        <v>0</v>
      </c>
      <c r="W154" s="6">
        <f t="shared" si="35"/>
        <v>0</v>
      </c>
      <c r="X154" s="6">
        <f>Q154*(Inputs!$E$19/(12*30))*Inputs!$E$20</f>
        <v>0</v>
      </c>
      <c r="Y154" s="6">
        <f t="shared" si="36"/>
        <v>0</v>
      </c>
      <c r="Z154" s="15">
        <f>Y154/Inputs!$E$18</f>
        <v>0</v>
      </c>
      <c r="AA154" s="6">
        <f t="shared" si="44"/>
        <v>4557.9478648128306</v>
      </c>
      <c r="AC154" s="6">
        <f t="shared" si="37"/>
        <v>48434.955651560507</v>
      </c>
    </row>
    <row r="155" spans="2:29" ht="13" x14ac:dyDescent="0.3">
      <c r="B155" s="13">
        <f t="shared" si="38"/>
        <v>151</v>
      </c>
      <c r="C155" s="14">
        <f t="shared" si="39"/>
        <v>50437</v>
      </c>
      <c r="D155" s="6">
        <f t="shared" si="40"/>
        <v>0</v>
      </c>
      <c r="E155" s="6">
        <f>Mortagage!E155</f>
        <v>2118.3906208299832</v>
      </c>
      <c r="F155" s="6">
        <f>IF(D155&lt;0.01,0,D155*Inputs!$E$7/12)</f>
        <v>0</v>
      </c>
      <c r="G155" s="6">
        <f t="shared" si="30"/>
        <v>2118.3906208299832</v>
      </c>
      <c r="H155" s="6">
        <f t="shared" si="31"/>
        <v>0</v>
      </c>
      <c r="I155" s="6">
        <f t="shared" si="32"/>
        <v>2118.3906208299832</v>
      </c>
      <c r="J155" s="6">
        <f t="shared" si="41"/>
        <v>604999.97595858132</v>
      </c>
      <c r="K155" s="6">
        <f t="shared" si="42"/>
        <v>43877.007786747679</v>
      </c>
      <c r="L155" s="6">
        <f t="shared" si="33"/>
        <v>0</v>
      </c>
      <c r="M155" s="6">
        <f>IF(N155&gt;Inputs!$E$12,Inputs!$E$10*Inputs!$E$5/12,0)</f>
        <v>0</v>
      </c>
      <c r="N155" s="15">
        <f>D155/Inputs!$E$5</f>
        <v>0</v>
      </c>
      <c r="Q155" s="6">
        <f t="shared" si="43"/>
        <v>0</v>
      </c>
      <c r="R155" s="6">
        <f>IF(Q155&lt;0.01,0,Inputs!$E$24)</f>
        <v>0</v>
      </c>
      <c r="S155" s="6">
        <f>IF(Q155&lt;0.01,0,Inputs!$E$23)</f>
        <v>0</v>
      </c>
      <c r="T155" s="6">
        <f t="shared" si="34"/>
        <v>0</v>
      </c>
      <c r="U155" s="6">
        <f>IF(D155=0,0,Inputs!$E$18*Inputs!$E$21-Q155+T155)</f>
        <v>0</v>
      </c>
      <c r="V155" s="6">
        <f>IF(D155=0,0,IF(U155&gt;Inputs!$E$22,Inputs!$E$22,0))</f>
        <v>0</v>
      </c>
      <c r="W155" s="6">
        <f t="shared" si="35"/>
        <v>0</v>
      </c>
      <c r="X155" s="6">
        <f>Q155*(Inputs!$E$19/(12*30))*Inputs!$E$20</f>
        <v>0</v>
      </c>
      <c r="Y155" s="6">
        <f t="shared" si="36"/>
        <v>0</v>
      </c>
      <c r="Z155" s="15">
        <f>Y155/Inputs!$E$18</f>
        <v>0</v>
      </c>
      <c r="AA155" s="6">
        <f t="shared" si="44"/>
        <v>4557.9478648128306</v>
      </c>
      <c r="AC155" s="6">
        <f t="shared" si="37"/>
        <v>48434.955651560507</v>
      </c>
    </row>
    <row r="156" spans="2:29" ht="13" x14ac:dyDescent="0.3">
      <c r="B156" s="13">
        <f t="shared" si="38"/>
        <v>152</v>
      </c>
      <c r="C156" s="14">
        <f t="shared" si="39"/>
        <v>50465</v>
      </c>
      <c r="D156" s="6">
        <f t="shared" si="40"/>
        <v>0</v>
      </c>
      <c r="E156" s="6">
        <f>Mortagage!E156</f>
        <v>2118.3906208299832</v>
      </c>
      <c r="F156" s="6">
        <f>IF(D156&lt;0.01,0,D156*Inputs!$E$7/12)</f>
        <v>0</v>
      </c>
      <c r="G156" s="6">
        <f t="shared" si="30"/>
        <v>2118.3906208299832</v>
      </c>
      <c r="H156" s="6">
        <f t="shared" si="31"/>
        <v>0</v>
      </c>
      <c r="I156" s="6">
        <f t="shared" si="32"/>
        <v>2118.3906208299832</v>
      </c>
      <c r="J156" s="6">
        <f t="shared" si="41"/>
        <v>607118.36657941132</v>
      </c>
      <c r="K156" s="6">
        <f t="shared" si="42"/>
        <v>43877.007786747679</v>
      </c>
      <c r="L156" s="6">
        <f t="shared" si="33"/>
        <v>0</v>
      </c>
      <c r="M156" s="6">
        <f>IF(N156&gt;Inputs!$E$12,Inputs!$E$10*Inputs!$E$5/12,0)</f>
        <v>0</v>
      </c>
      <c r="N156" s="15">
        <f>D156/Inputs!$E$5</f>
        <v>0</v>
      </c>
      <c r="Q156" s="6">
        <f t="shared" si="43"/>
        <v>0</v>
      </c>
      <c r="R156" s="6">
        <f>IF(Q156&lt;0.01,0,Inputs!$E$24)</f>
        <v>0</v>
      </c>
      <c r="S156" s="6">
        <f>IF(Q156&lt;0.01,0,Inputs!$E$23)</f>
        <v>0</v>
      </c>
      <c r="T156" s="6">
        <f t="shared" si="34"/>
        <v>0</v>
      </c>
      <c r="U156" s="6">
        <f>IF(D156=0,0,Inputs!$E$18*Inputs!$E$21-Q156+T156)</f>
        <v>0</v>
      </c>
      <c r="V156" s="6">
        <f>IF(D156=0,0,IF(U156&gt;Inputs!$E$22,Inputs!$E$22,0))</f>
        <v>0</v>
      </c>
      <c r="W156" s="6">
        <f t="shared" si="35"/>
        <v>0</v>
      </c>
      <c r="X156" s="6">
        <f>Q156*(Inputs!$E$19/(12*30))*Inputs!$E$20</f>
        <v>0</v>
      </c>
      <c r="Y156" s="6">
        <f t="shared" si="36"/>
        <v>0</v>
      </c>
      <c r="Z156" s="15">
        <f>Y156/Inputs!$E$18</f>
        <v>0</v>
      </c>
      <c r="AA156" s="6">
        <f t="shared" si="44"/>
        <v>4557.9478648128306</v>
      </c>
      <c r="AC156" s="6">
        <f t="shared" si="37"/>
        <v>48434.955651560507</v>
      </c>
    </row>
    <row r="157" spans="2:29" ht="13" x14ac:dyDescent="0.3">
      <c r="B157" s="13">
        <f t="shared" si="38"/>
        <v>153</v>
      </c>
      <c r="C157" s="14">
        <f t="shared" si="39"/>
        <v>50496</v>
      </c>
      <c r="D157" s="6">
        <f t="shared" si="40"/>
        <v>0</v>
      </c>
      <c r="E157" s="6">
        <f>Mortagage!E157</f>
        <v>2118.3906208299832</v>
      </c>
      <c r="F157" s="6">
        <f>IF(D157&lt;0.01,0,D157*Inputs!$E$7/12)</f>
        <v>0</v>
      </c>
      <c r="G157" s="6">
        <f t="shared" si="30"/>
        <v>2118.3906208299832</v>
      </c>
      <c r="H157" s="6">
        <f t="shared" si="31"/>
        <v>0</v>
      </c>
      <c r="I157" s="6">
        <f t="shared" si="32"/>
        <v>2118.3906208299832</v>
      </c>
      <c r="J157" s="6">
        <f t="shared" si="41"/>
        <v>609236.75720024132</v>
      </c>
      <c r="K157" s="6">
        <f t="shared" si="42"/>
        <v>43877.007786747679</v>
      </c>
      <c r="L157" s="6">
        <f t="shared" si="33"/>
        <v>0</v>
      </c>
      <c r="M157" s="6">
        <f>IF(N157&gt;Inputs!$E$12,Inputs!$E$10*Inputs!$E$5/12,0)</f>
        <v>0</v>
      </c>
      <c r="N157" s="15">
        <f>D157/Inputs!$E$5</f>
        <v>0</v>
      </c>
      <c r="Q157" s="6">
        <f t="shared" si="43"/>
        <v>0</v>
      </c>
      <c r="R157" s="6">
        <f>IF(Q157&lt;0.01,0,Inputs!$E$24)</f>
        <v>0</v>
      </c>
      <c r="S157" s="6">
        <f>IF(Q157&lt;0.01,0,Inputs!$E$23)</f>
        <v>0</v>
      </c>
      <c r="T157" s="6">
        <f t="shared" si="34"/>
        <v>0</v>
      </c>
      <c r="U157" s="6">
        <f>IF(D157=0,0,Inputs!$E$18*Inputs!$E$21-Q157+T157)</f>
        <v>0</v>
      </c>
      <c r="V157" s="6">
        <f>IF(D157=0,0,IF(U157&gt;Inputs!$E$22,Inputs!$E$22,0))</f>
        <v>0</v>
      </c>
      <c r="W157" s="6">
        <f t="shared" si="35"/>
        <v>0</v>
      </c>
      <c r="X157" s="6">
        <f>Q157*(Inputs!$E$19/(12*30))*Inputs!$E$20</f>
        <v>0</v>
      </c>
      <c r="Y157" s="6">
        <f t="shared" si="36"/>
        <v>0</v>
      </c>
      <c r="Z157" s="15">
        <f>Y157/Inputs!$E$18</f>
        <v>0</v>
      </c>
      <c r="AA157" s="6">
        <f t="shared" si="44"/>
        <v>4557.9478648128306</v>
      </c>
      <c r="AC157" s="6">
        <f t="shared" si="37"/>
        <v>48434.955651560507</v>
      </c>
    </row>
    <row r="158" spans="2:29" ht="13" x14ac:dyDescent="0.3">
      <c r="B158" s="13">
        <f t="shared" si="38"/>
        <v>154</v>
      </c>
      <c r="C158" s="14">
        <f t="shared" si="39"/>
        <v>50526</v>
      </c>
      <c r="D158" s="6">
        <f t="shared" si="40"/>
        <v>0</v>
      </c>
      <c r="E158" s="6">
        <f>Mortagage!E158</f>
        <v>2118.3906208299832</v>
      </c>
      <c r="F158" s="6">
        <f>IF(D158&lt;0.01,0,D158*Inputs!$E$7/12)</f>
        <v>0</v>
      </c>
      <c r="G158" s="6">
        <f t="shared" si="30"/>
        <v>2118.3906208299832</v>
      </c>
      <c r="H158" s="6">
        <f t="shared" si="31"/>
        <v>0</v>
      </c>
      <c r="I158" s="6">
        <f t="shared" si="32"/>
        <v>2118.3906208299832</v>
      </c>
      <c r="J158" s="6">
        <f t="shared" si="41"/>
        <v>611355.14782107132</v>
      </c>
      <c r="K158" s="6">
        <f t="shared" si="42"/>
        <v>43877.007786747679</v>
      </c>
      <c r="L158" s="6">
        <f t="shared" si="33"/>
        <v>0</v>
      </c>
      <c r="M158" s="6">
        <f>IF(N158&gt;Inputs!$E$12,Inputs!$E$10*Inputs!$E$5/12,0)</f>
        <v>0</v>
      </c>
      <c r="N158" s="15">
        <f>D158/Inputs!$E$5</f>
        <v>0</v>
      </c>
      <c r="Q158" s="6">
        <f t="shared" si="43"/>
        <v>0</v>
      </c>
      <c r="R158" s="6">
        <f>IF(Q158&lt;0.01,0,Inputs!$E$24)</f>
        <v>0</v>
      </c>
      <c r="S158" s="6">
        <f>IF(Q158&lt;0.01,0,Inputs!$E$23)</f>
        <v>0</v>
      </c>
      <c r="T158" s="6">
        <f t="shared" si="34"/>
        <v>0</v>
      </c>
      <c r="U158" s="6">
        <f>IF(D158=0,0,Inputs!$E$18*Inputs!$E$21-Q158+T158)</f>
        <v>0</v>
      </c>
      <c r="V158" s="6">
        <f>IF(D158=0,0,IF(U158&gt;Inputs!$E$22,Inputs!$E$22,0))</f>
        <v>0</v>
      </c>
      <c r="W158" s="6">
        <f t="shared" si="35"/>
        <v>0</v>
      </c>
      <c r="X158" s="6">
        <f>Q158*(Inputs!$E$19/(12*30))*Inputs!$E$20</f>
        <v>0</v>
      </c>
      <c r="Y158" s="6">
        <f t="shared" si="36"/>
        <v>0</v>
      </c>
      <c r="Z158" s="15">
        <f>Y158/Inputs!$E$18</f>
        <v>0</v>
      </c>
      <c r="AA158" s="6">
        <f t="shared" si="44"/>
        <v>4557.9478648128306</v>
      </c>
      <c r="AC158" s="6">
        <f t="shared" si="37"/>
        <v>48434.955651560507</v>
      </c>
    </row>
    <row r="159" spans="2:29" ht="13" x14ac:dyDescent="0.3">
      <c r="B159" s="13">
        <f t="shared" si="38"/>
        <v>155</v>
      </c>
      <c r="C159" s="14">
        <f t="shared" si="39"/>
        <v>50557</v>
      </c>
      <c r="D159" s="6">
        <f t="shared" si="40"/>
        <v>0</v>
      </c>
      <c r="E159" s="6">
        <f>Mortagage!E159</f>
        <v>2118.3906208299832</v>
      </c>
      <c r="F159" s="6">
        <f>IF(D159&lt;0.01,0,D159*Inputs!$E$7/12)</f>
        <v>0</v>
      </c>
      <c r="G159" s="6">
        <f t="shared" si="30"/>
        <v>2118.3906208299832</v>
      </c>
      <c r="H159" s="6">
        <f t="shared" si="31"/>
        <v>0</v>
      </c>
      <c r="I159" s="6">
        <f t="shared" si="32"/>
        <v>2118.3906208299832</v>
      </c>
      <c r="J159" s="6">
        <f t="shared" si="41"/>
        <v>613473.53844190133</v>
      </c>
      <c r="K159" s="6">
        <f t="shared" si="42"/>
        <v>43877.007786747679</v>
      </c>
      <c r="L159" s="6">
        <f t="shared" si="33"/>
        <v>0</v>
      </c>
      <c r="M159" s="6">
        <f>IF(N159&gt;Inputs!$E$12,Inputs!$E$10*Inputs!$E$5/12,0)</f>
        <v>0</v>
      </c>
      <c r="N159" s="15">
        <f>D159/Inputs!$E$5</f>
        <v>0</v>
      </c>
      <c r="Q159" s="6">
        <f t="shared" si="43"/>
        <v>0</v>
      </c>
      <c r="R159" s="6">
        <f>IF(Q159&lt;0.01,0,Inputs!$E$24)</f>
        <v>0</v>
      </c>
      <c r="S159" s="6">
        <f>IF(Q159&lt;0.01,0,Inputs!$E$23)</f>
        <v>0</v>
      </c>
      <c r="T159" s="6">
        <f t="shared" si="34"/>
        <v>0</v>
      </c>
      <c r="U159" s="6">
        <f>IF(D159=0,0,Inputs!$E$18*Inputs!$E$21-Q159+T159)</f>
        <v>0</v>
      </c>
      <c r="V159" s="6">
        <f>IF(D159=0,0,IF(U159&gt;Inputs!$E$22,Inputs!$E$22,0))</f>
        <v>0</v>
      </c>
      <c r="W159" s="6">
        <f t="shared" si="35"/>
        <v>0</v>
      </c>
      <c r="X159" s="6">
        <f>Q159*(Inputs!$E$19/(12*30))*Inputs!$E$20</f>
        <v>0</v>
      </c>
      <c r="Y159" s="6">
        <f t="shared" si="36"/>
        <v>0</v>
      </c>
      <c r="Z159" s="15">
        <f>Y159/Inputs!$E$18</f>
        <v>0</v>
      </c>
      <c r="AA159" s="6">
        <f t="shared" si="44"/>
        <v>4557.9478648128306</v>
      </c>
      <c r="AC159" s="6">
        <f t="shared" si="37"/>
        <v>48434.955651560507</v>
      </c>
    </row>
    <row r="160" spans="2:29" ht="13" x14ac:dyDescent="0.3">
      <c r="B160" s="13">
        <f t="shared" si="38"/>
        <v>156</v>
      </c>
      <c r="C160" s="14">
        <f t="shared" si="39"/>
        <v>50587</v>
      </c>
      <c r="D160" s="6">
        <f t="shared" si="40"/>
        <v>0</v>
      </c>
      <c r="E160" s="6">
        <f>Mortagage!E160</f>
        <v>2118.3906208299832</v>
      </c>
      <c r="F160" s="6">
        <f>IF(D160&lt;0.01,0,D160*Inputs!$E$7/12)</f>
        <v>0</v>
      </c>
      <c r="G160" s="6">
        <f t="shared" si="30"/>
        <v>2118.3906208299832</v>
      </c>
      <c r="H160" s="6">
        <f t="shared" si="31"/>
        <v>0</v>
      </c>
      <c r="I160" s="6">
        <f t="shared" si="32"/>
        <v>2118.3906208299832</v>
      </c>
      <c r="J160" s="6">
        <f t="shared" si="41"/>
        <v>615591.92906273133</v>
      </c>
      <c r="K160" s="6">
        <f t="shared" si="42"/>
        <v>43877.007786747679</v>
      </c>
      <c r="L160" s="6">
        <f t="shared" si="33"/>
        <v>0</v>
      </c>
      <c r="M160" s="6">
        <f>IF(N160&gt;Inputs!$E$12,Inputs!$E$10*Inputs!$E$5/12,0)</f>
        <v>0</v>
      </c>
      <c r="N160" s="15">
        <f>D160/Inputs!$E$5</f>
        <v>0</v>
      </c>
      <c r="Q160" s="6">
        <f t="shared" si="43"/>
        <v>0</v>
      </c>
      <c r="R160" s="6">
        <f>IF(Q160&lt;0.01,0,Inputs!$E$24)</f>
        <v>0</v>
      </c>
      <c r="S160" s="6">
        <f>IF(Q160&lt;0.01,0,Inputs!$E$23)</f>
        <v>0</v>
      </c>
      <c r="T160" s="6">
        <f t="shared" si="34"/>
        <v>0</v>
      </c>
      <c r="U160" s="6">
        <f>IF(D160=0,0,Inputs!$E$18*Inputs!$E$21-Q160+T160)</f>
        <v>0</v>
      </c>
      <c r="V160" s="6">
        <f>IF(D160=0,0,IF(U160&gt;Inputs!$E$22,Inputs!$E$22,0))</f>
        <v>0</v>
      </c>
      <c r="W160" s="6">
        <f t="shared" si="35"/>
        <v>0</v>
      </c>
      <c r="X160" s="6">
        <f>Q160*(Inputs!$E$19/(12*30))*Inputs!$E$20</f>
        <v>0</v>
      </c>
      <c r="Y160" s="6">
        <f t="shared" si="36"/>
        <v>0</v>
      </c>
      <c r="Z160" s="15">
        <f>Y160/Inputs!$E$18</f>
        <v>0</v>
      </c>
      <c r="AA160" s="6">
        <f t="shared" si="44"/>
        <v>4557.9478648128306</v>
      </c>
      <c r="AC160" s="6">
        <f t="shared" si="37"/>
        <v>48434.955651560507</v>
      </c>
    </row>
    <row r="161" spans="2:29" ht="13" x14ac:dyDescent="0.3">
      <c r="B161" s="13">
        <f t="shared" si="38"/>
        <v>157</v>
      </c>
      <c r="C161" s="14">
        <f t="shared" si="39"/>
        <v>50618</v>
      </c>
      <c r="D161" s="6">
        <f t="shared" si="40"/>
        <v>0</v>
      </c>
      <c r="E161" s="6">
        <f>Mortagage!E161</f>
        <v>2118.3906208299832</v>
      </c>
      <c r="F161" s="6">
        <f>IF(D161&lt;0.01,0,D161*Inputs!$E$7/12)</f>
        <v>0</v>
      </c>
      <c r="G161" s="6">
        <f t="shared" si="30"/>
        <v>2118.3906208299832</v>
      </c>
      <c r="H161" s="6">
        <f t="shared" si="31"/>
        <v>0</v>
      </c>
      <c r="I161" s="6">
        <f t="shared" si="32"/>
        <v>2118.3906208299832</v>
      </c>
      <c r="J161" s="6">
        <f t="shared" si="41"/>
        <v>617710.31968356133</v>
      </c>
      <c r="K161" s="6">
        <f t="shared" si="42"/>
        <v>43877.007786747679</v>
      </c>
      <c r="L161" s="6">
        <f t="shared" si="33"/>
        <v>0</v>
      </c>
      <c r="M161" s="6">
        <f>IF(N161&gt;Inputs!$E$12,Inputs!$E$10*Inputs!$E$5/12,0)</f>
        <v>0</v>
      </c>
      <c r="N161" s="15">
        <f>D161/Inputs!$E$5</f>
        <v>0</v>
      </c>
      <c r="Q161" s="6">
        <f t="shared" si="43"/>
        <v>0</v>
      </c>
      <c r="R161" s="6">
        <f>IF(Q161&lt;0.01,0,Inputs!$E$24)</f>
        <v>0</v>
      </c>
      <c r="S161" s="6">
        <f>IF(Q161&lt;0.01,0,Inputs!$E$23)</f>
        <v>0</v>
      </c>
      <c r="T161" s="6">
        <f t="shared" si="34"/>
        <v>0</v>
      </c>
      <c r="U161" s="6">
        <f>IF(D161=0,0,Inputs!$E$18*Inputs!$E$21-Q161+T161)</f>
        <v>0</v>
      </c>
      <c r="V161" s="6">
        <f>IF(D161=0,0,IF(U161&gt;Inputs!$E$22,Inputs!$E$22,0))</f>
        <v>0</v>
      </c>
      <c r="W161" s="6">
        <f t="shared" si="35"/>
        <v>0</v>
      </c>
      <c r="X161" s="6">
        <f>Q161*(Inputs!$E$19/(12*30))*Inputs!$E$20</f>
        <v>0</v>
      </c>
      <c r="Y161" s="6">
        <f t="shared" si="36"/>
        <v>0</v>
      </c>
      <c r="Z161" s="15">
        <f>Y161/Inputs!$E$18</f>
        <v>0</v>
      </c>
      <c r="AA161" s="6">
        <f t="shared" si="44"/>
        <v>4557.9478648128306</v>
      </c>
      <c r="AC161" s="6">
        <f t="shared" si="37"/>
        <v>48434.955651560507</v>
      </c>
    </row>
    <row r="162" spans="2:29" ht="13" x14ac:dyDescent="0.3">
      <c r="B162" s="13">
        <f t="shared" si="38"/>
        <v>158</v>
      </c>
      <c r="C162" s="14">
        <f t="shared" si="39"/>
        <v>50649</v>
      </c>
      <c r="D162" s="6">
        <f t="shared" si="40"/>
        <v>0</v>
      </c>
      <c r="E162" s="6">
        <f>Mortagage!E162</f>
        <v>2118.3906208299832</v>
      </c>
      <c r="F162" s="6">
        <f>IF(D162&lt;0.01,0,D162*Inputs!$E$7/12)</f>
        <v>0</v>
      </c>
      <c r="G162" s="6">
        <f t="shared" si="30"/>
        <v>2118.3906208299832</v>
      </c>
      <c r="H162" s="6">
        <f t="shared" si="31"/>
        <v>0</v>
      </c>
      <c r="I162" s="6">
        <f t="shared" si="32"/>
        <v>2118.3906208299832</v>
      </c>
      <c r="J162" s="6">
        <f t="shared" si="41"/>
        <v>619828.71030439134</v>
      </c>
      <c r="K162" s="6">
        <f t="shared" si="42"/>
        <v>43877.007786747679</v>
      </c>
      <c r="L162" s="6">
        <f t="shared" si="33"/>
        <v>0</v>
      </c>
      <c r="M162" s="6">
        <f>IF(N162&gt;Inputs!$E$12,Inputs!$E$10*Inputs!$E$5/12,0)</f>
        <v>0</v>
      </c>
      <c r="N162" s="15">
        <f>D162/Inputs!$E$5</f>
        <v>0</v>
      </c>
      <c r="Q162" s="6">
        <f t="shared" si="43"/>
        <v>0</v>
      </c>
      <c r="R162" s="6">
        <f>IF(Q162&lt;0.01,0,Inputs!$E$24)</f>
        <v>0</v>
      </c>
      <c r="S162" s="6">
        <f>IF(Q162&lt;0.01,0,Inputs!$E$23)</f>
        <v>0</v>
      </c>
      <c r="T162" s="6">
        <f t="shared" si="34"/>
        <v>0</v>
      </c>
      <c r="U162" s="6">
        <f>IF(D162=0,0,Inputs!$E$18*Inputs!$E$21-Q162+T162)</f>
        <v>0</v>
      </c>
      <c r="V162" s="6">
        <f>IF(D162=0,0,IF(U162&gt;Inputs!$E$22,Inputs!$E$22,0))</f>
        <v>0</v>
      </c>
      <c r="W162" s="6">
        <f t="shared" si="35"/>
        <v>0</v>
      </c>
      <c r="X162" s="6">
        <f>Q162*(Inputs!$E$19/(12*30))*Inputs!$E$20</f>
        <v>0</v>
      </c>
      <c r="Y162" s="6">
        <f t="shared" si="36"/>
        <v>0</v>
      </c>
      <c r="Z162" s="15">
        <f>Y162/Inputs!$E$18</f>
        <v>0</v>
      </c>
      <c r="AA162" s="6">
        <f t="shared" si="44"/>
        <v>4557.9478648128306</v>
      </c>
      <c r="AC162" s="6">
        <f t="shared" si="37"/>
        <v>48434.955651560507</v>
      </c>
    </row>
    <row r="163" spans="2:29" ht="13" x14ac:dyDescent="0.3">
      <c r="B163" s="13">
        <f t="shared" si="38"/>
        <v>159</v>
      </c>
      <c r="C163" s="14">
        <f t="shared" si="39"/>
        <v>50679</v>
      </c>
      <c r="D163" s="6">
        <f t="shared" si="40"/>
        <v>0</v>
      </c>
      <c r="E163" s="6">
        <f>Mortagage!E163</f>
        <v>2118.3906208299832</v>
      </c>
      <c r="F163" s="6">
        <f>IF(D163&lt;0.01,0,D163*Inputs!$E$7/12)</f>
        <v>0</v>
      </c>
      <c r="G163" s="6">
        <f t="shared" si="30"/>
        <v>2118.3906208299832</v>
      </c>
      <c r="H163" s="6">
        <f t="shared" si="31"/>
        <v>0</v>
      </c>
      <c r="I163" s="6">
        <f t="shared" si="32"/>
        <v>2118.3906208299832</v>
      </c>
      <c r="J163" s="6">
        <f t="shared" si="41"/>
        <v>621947.10092522134</v>
      </c>
      <c r="K163" s="6">
        <f t="shared" si="42"/>
        <v>43877.007786747679</v>
      </c>
      <c r="L163" s="6">
        <f t="shared" si="33"/>
        <v>0</v>
      </c>
      <c r="M163" s="6">
        <f>IF(N163&gt;Inputs!$E$12,Inputs!$E$10*Inputs!$E$5/12,0)</f>
        <v>0</v>
      </c>
      <c r="N163" s="15">
        <f>D163/Inputs!$E$5</f>
        <v>0</v>
      </c>
      <c r="Q163" s="6">
        <f t="shared" si="43"/>
        <v>0</v>
      </c>
      <c r="R163" s="6">
        <f>IF(Q163&lt;0.01,0,Inputs!$E$24)</f>
        <v>0</v>
      </c>
      <c r="S163" s="6">
        <f>IF(Q163&lt;0.01,0,Inputs!$E$23)</f>
        <v>0</v>
      </c>
      <c r="T163" s="6">
        <f t="shared" si="34"/>
        <v>0</v>
      </c>
      <c r="U163" s="6">
        <f>IF(D163=0,0,Inputs!$E$18*Inputs!$E$21-Q163+T163)</f>
        <v>0</v>
      </c>
      <c r="V163" s="6">
        <f>IF(D163=0,0,IF(U163&gt;Inputs!$E$22,Inputs!$E$22,0))</f>
        <v>0</v>
      </c>
      <c r="W163" s="6">
        <f t="shared" si="35"/>
        <v>0</v>
      </c>
      <c r="X163" s="6">
        <f>Q163*(Inputs!$E$19/(12*30))*Inputs!$E$20</f>
        <v>0</v>
      </c>
      <c r="Y163" s="6">
        <f t="shared" si="36"/>
        <v>0</v>
      </c>
      <c r="Z163" s="15">
        <f>Y163/Inputs!$E$18</f>
        <v>0</v>
      </c>
      <c r="AA163" s="6">
        <f t="shared" si="44"/>
        <v>4557.9478648128306</v>
      </c>
      <c r="AC163" s="6">
        <f t="shared" si="37"/>
        <v>48434.955651560507</v>
      </c>
    </row>
    <row r="164" spans="2:29" ht="13" x14ac:dyDescent="0.3">
      <c r="B164" s="13">
        <f t="shared" si="38"/>
        <v>160</v>
      </c>
      <c r="C164" s="14">
        <f t="shared" si="39"/>
        <v>50710</v>
      </c>
      <c r="D164" s="6">
        <f t="shared" si="40"/>
        <v>0</v>
      </c>
      <c r="E164" s="6">
        <f>Mortagage!E164</f>
        <v>2118.3906208299832</v>
      </c>
      <c r="F164" s="6">
        <f>IF(D164&lt;0.01,0,D164*Inputs!$E$7/12)</f>
        <v>0</v>
      </c>
      <c r="G164" s="6">
        <f t="shared" si="30"/>
        <v>2118.3906208299832</v>
      </c>
      <c r="H164" s="6">
        <f t="shared" si="31"/>
        <v>0</v>
      </c>
      <c r="I164" s="6">
        <f t="shared" si="32"/>
        <v>2118.3906208299832</v>
      </c>
      <c r="J164" s="6">
        <f t="shared" si="41"/>
        <v>624065.49154605134</v>
      </c>
      <c r="K164" s="6">
        <f t="shared" si="42"/>
        <v>43877.007786747679</v>
      </c>
      <c r="L164" s="6">
        <f t="shared" si="33"/>
        <v>0</v>
      </c>
      <c r="M164" s="6">
        <f>IF(N164&gt;Inputs!$E$12,Inputs!$E$10*Inputs!$E$5/12,0)</f>
        <v>0</v>
      </c>
      <c r="N164" s="15">
        <f>D164/Inputs!$E$5</f>
        <v>0</v>
      </c>
      <c r="Q164" s="6">
        <f t="shared" si="43"/>
        <v>0</v>
      </c>
      <c r="R164" s="6">
        <f>IF(Q164&lt;0.01,0,Inputs!$E$24)</f>
        <v>0</v>
      </c>
      <c r="S164" s="6">
        <f>IF(Q164&lt;0.01,0,Inputs!$E$23)</f>
        <v>0</v>
      </c>
      <c r="T164" s="6">
        <f t="shared" si="34"/>
        <v>0</v>
      </c>
      <c r="U164" s="6">
        <f>IF(D164=0,0,Inputs!$E$18*Inputs!$E$21-Q164+T164)</f>
        <v>0</v>
      </c>
      <c r="V164" s="6">
        <f>IF(D164=0,0,IF(U164&gt;Inputs!$E$22,Inputs!$E$22,0))</f>
        <v>0</v>
      </c>
      <c r="W164" s="6">
        <f t="shared" si="35"/>
        <v>0</v>
      </c>
      <c r="X164" s="6">
        <f>Q164*(Inputs!$E$19/(12*30))*Inputs!$E$20</f>
        <v>0</v>
      </c>
      <c r="Y164" s="6">
        <f t="shared" si="36"/>
        <v>0</v>
      </c>
      <c r="Z164" s="15">
        <f>Y164/Inputs!$E$18</f>
        <v>0</v>
      </c>
      <c r="AA164" s="6">
        <f t="shared" si="44"/>
        <v>4557.9478648128306</v>
      </c>
      <c r="AC164" s="6">
        <f t="shared" si="37"/>
        <v>48434.955651560507</v>
      </c>
    </row>
    <row r="165" spans="2:29" ht="13" x14ac:dyDescent="0.3">
      <c r="B165" s="13">
        <f t="shared" si="38"/>
        <v>161</v>
      </c>
      <c r="C165" s="14">
        <f t="shared" si="39"/>
        <v>50740</v>
      </c>
      <c r="D165" s="6">
        <f t="shared" si="40"/>
        <v>0</v>
      </c>
      <c r="E165" s="6">
        <f>Mortagage!E165</f>
        <v>2118.3906208299832</v>
      </c>
      <c r="F165" s="6">
        <f>IF(D165&lt;0.01,0,D165*Inputs!$E$7/12)</f>
        <v>0</v>
      </c>
      <c r="G165" s="6">
        <f t="shared" si="30"/>
        <v>2118.3906208299832</v>
      </c>
      <c r="H165" s="6">
        <f t="shared" si="31"/>
        <v>0</v>
      </c>
      <c r="I165" s="6">
        <f t="shared" si="32"/>
        <v>2118.3906208299832</v>
      </c>
      <c r="J165" s="6">
        <f t="shared" si="41"/>
        <v>626183.88216688135</v>
      </c>
      <c r="K165" s="6">
        <f t="shared" si="42"/>
        <v>43877.007786747679</v>
      </c>
      <c r="L165" s="6">
        <f t="shared" si="33"/>
        <v>0</v>
      </c>
      <c r="M165" s="6">
        <f>IF(N165&gt;Inputs!$E$12,Inputs!$E$10*Inputs!$E$5/12,0)</f>
        <v>0</v>
      </c>
      <c r="N165" s="15">
        <f>D165/Inputs!$E$5</f>
        <v>0</v>
      </c>
      <c r="Q165" s="6">
        <f t="shared" si="43"/>
        <v>0</v>
      </c>
      <c r="R165" s="6">
        <f>IF(Q165&lt;0.01,0,Inputs!$E$24)</f>
        <v>0</v>
      </c>
      <c r="S165" s="6">
        <f>IF(Q165&lt;0.01,0,Inputs!$E$23)</f>
        <v>0</v>
      </c>
      <c r="T165" s="6">
        <f t="shared" si="34"/>
        <v>0</v>
      </c>
      <c r="U165" s="6">
        <f>IF(D165=0,0,Inputs!$E$18*Inputs!$E$21-Q165+T165)</f>
        <v>0</v>
      </c>
      <c r="V165" s="6">
        <f>IF(D165=0,0,IF(U165&gt;Inputs!$E$22,Inputs!$E$22,0))</f>
        <v>0</v>
      </c>
      <c r="W165" s="6">
        <f t="shared" si="35"/>
        <v>0</v>
      </c>
      <c r="X165" s="6">
        <f>Q165*(Inputs!$E$19/(12*30))*Inputs!$E$20</f>
        <v>0</v>
      </c>
      <c r="Y165" s="6">
        <f t="shared" si="36"/>
        <v>0</v>
      </c>
      <c r="Z165" s="15">
        <f>Y165/Inputs!$E$18</f>
        <v>0</v>
      </c>
      <c r="AA165" s="6">
        <f t="shared" si="44"/>
        <v>4557.9478648128306</v>
      </c>
      <c r="AC165" s="6">
        <f t="shared" si="37"/>
        <v>48434.955651560507</v>
      </c>
    </row>
    <row r="166" spans="2:29" ht="13" x14ac:dyDescent="0.3">
      <c r="B166" s="13">
        <f t="shared" si="38"/>
        <v>162</v>
      </c>
      <c r="C166" s="14">
        <f t="shared" si="39"/>
        <v>50771</v>
      </c>
      <c r="D166" s="6">
        <f t="shared" si="40"/>
        <v>0</v>
      </c>
      <c r="E166" s="6">
        <f>Mortagage!E166</f>
        <v>2118.3906208299832</v>
      </c>
      <c r="F166" s="6">
        <f>IF(D166&lt;0.01,0,D166*Inputs!$E$7/12)</f>
        <v>0</v>
      </c>
      <c r="G166" s="6">
        <f t="shared" si="30"/>
        <v>2118.3906208299832</v>
      </c>
      <c r="H166" s="6">
        <f t="shared" si="31"/>
        <v>0</v>
      </c>
      <c r="I166" s="6">
        <f t="shared" si="32"/>
        <v>2118.3906208299832</v>
      </c>
      <c r="J166" s="6">
        <f t="shared" si="41"/>
        <v>628302.27278771135</v>
      </c>
      <c r="K166" s="6">
        <f t="shared" si="42"/>
        <v>43877.007786747679</v>
      </c>
      <c r="L166" s="6">
        <f t="shared" si="33"/>
        <v>0</v>
      </c>
      <c r="M166" s="6">
        <f>IF(N166&gt;Inputs!$E$12,Inputs!$E$10*Inputs!$E$5/12,0)</f>
        <v>0</v>
      </c>
      <c r="N166" s="15">
        <f>D166/Inputs!$E$5</f>
        <v>0</v>
      </c>
      <c r="Q166" s="6">
        <f t="shared" si="43"/>
        <v>0</v>
      </c>
      <c r="R166" s="6">
        <f>IF(Q166&lt;0.01,0,Inputs!$E$24)</f>
        <v>0</v>
      </c>
      <c r="S166" s="6">
        <f>IF(Q166&lt;0.01,0,Inputs!$E$23)</f>
        <v>0</v>
      </c>
      <c r="T166" s="6">
        <f t="shared" si="34"/>
        <v>0</v>
      </c>
      <c r="U166" s="6">
        <f>IF(D166=0,0,Inputs!$E$18*Inputs!$E$21-Q166+T166)</f>
        <v>0</v>
      </c>
      <c r="V166" s="6">
        <f>IF(D166=0,0,IF(U166&gt;Inputs!$E$22,Inputs!$E$22,0))</f>
        <v>0</v>
      </c>
      <c r="W166" s="6">
        <f t="shared" si="35"/>
        <v>0</v>
      </c>
      <c r="X166" s="6">
        <f>Q166*(Inputs!$E$19/(12*30))*Inputs!$E$20</f>
        <v>0</v>
      </c>
      <c r="Y166" s="6">
        <f t="shared" si="36"/>
        <v>0</v>
      </c>
      <c r="Z166" s="15">
        <f>Y166/Inputs!$E$18</f>
        <v>0</v>
      </c>
      <c r="AA166" s="6">
        <f t="shared" si="44"/>
        <v>4557.9478648128306</v>
      </c>
      <c r="AC166" s="6">
        <f t="shared" si="37"/>
        <v>48434.955651560507</v>
      </c>
    </row>
    <row r="167" spans="2:29" ht="13" x14ac:dyDescent="0.3">
      <c r="B167" s="13">
        <f t="shared" si="38"/>
        <v>163</v>
      </c>
      <c r="C167" s="14">
        <f t="shared" si="39"/>
        <v>50802</v>
      </c>
      <c r="D167" s="6">
        <f t="shared" si="40"/>
        <v>0</v>
      </c>
      <c r="E167" s="6">
        <f>Mortagage!E167</f>
        <v>2118.3906208299832</v>
      </c>
      <c r="F167" s="6">
        <f>IF(D167&lt;0.01,0,D167*Inputs!$E$7/12)</f>
        <v>0</v>
      </c>
      <c r="G167" s="6">
        <f t="shared" si="30"/>
        <v>2118.3906208299832</v>
      </c>
      <c r="H167" s="6">
        <f t="shared" si="31"/>
        <v>0</v>
      </c>
      <c r="I167" s="6">
        <f t="shared" si="32"/>
        <v>2118.3906208299832</v>
      </c>
      <c r="J167" s="6">
        <f t="shared" si="41"/>
        <v>630420.66340854135</v>
      </c>
      <c r="K167" s="6">
        <f t="shared" si="42"/>
        <v>43877.007786747679</v>
      </c>
      <c r="L167" s="6">
        <f t="shared" si="33"/>
        <v>0</v>
      </c>
      <c r="M167" s="6">
        <f>IF(N167&gt;Inputs!$E$12,Inputs!$E$10*Inputs!$E$5/12,0)</f>
        <v>0</v>
      </c>
      <c r="N167" s="15">
        <f>D167/Inputs!$E$5</f>
        <v>0</v>
      </c>
      <c r="Q167" s="6">
        <f t="shared" si="43"/>
        <v>0</v>
      </c>
      <c r="R167" s="6">
        <f>IF(Q167&lt;0.01,0,Inputs!$E$24)</f>
        <v>0</v>
      </c>
      <c r="S167" s="6">
        <f>IF(Q167&lt;0.01,0,Inputs!$E$23)</f>
        <v>0</v>
      </c>
      <c r="T167" s="6">
        <f t="shared" si="34"/>
        <v>0</v>
      </c>
      <c r="U167" s="6">
        <f>IF(D167=0,0,Inputs!$E$18*Inputs!$E$21-Q167+T167)</f>
        <v>0</v>
      </c>
      <c r="V167" s="6">
        <f>IF(D167=0,0,IF(U167&gt;Inputs!$E$22,Inputs!$E$22,0))</f>
        <v>0</v>
      </c>
      <c r="W167" s="6">
        <f t="shared" si="35"/>
        <v>0</v>
      </c>
      <c r="X167" s="6">
        <f>Q167*(Inputs!$E$19/(12*30))*Inputs!$E$20</f>
        <v>0</v>
      </c>
      <c r="Y167" s="6">
        <f t="shared" si="36"/>
        <v>0</v>
      </c>
      <c r="Z167" s="15">
        <f>Y167/Inputs!$E$18</f>
        <v>0</v>
      </c>
      <c r="AA167" s="6">
        <f t="shared" si="44"/>
        <v>4557.9478648128306</v>
      </c>
      <c r="AC167" s="6">
        <f t="shared" si="37"/>
        <v>48434.955651560507</v>
      </c>
    </row>
    <row r="168" spans="2:29" ht="13" x14ac:dyDescent="0.3">
      <c r="B168" s="13">
        <f t="shared" si="38"/>
        <v>164</v>
      </c>
      <c r="C168" s="14">
        <f t="shared" si="39"/>
        <v>50830</v>
      </c>
      <c r="D168" s="6">
        <f t="shared" si="40"/>
        <v>0</v>
      </c>
      <c r="E168" s="6">
        <f>Mortagage!E168</f>
        <v>2118.3906208299832</v>
      </c>
      <c r="F168" s="6">
        <f>IF(D168&lt;0.01,0,D168*Inputs!$E$7/12)</f>
        <v>0</v>
      </c>
      <c r="G168" s="6">
        <f t="shared" si="30"/>
        <v>2118.3906208299832</v>
      </c>
      <c r="H168" s="6">
        <f t="shared" si="31"/>
        <v>0</v>
      </c>
      <c r="I168" s="6">
        <f t="shared" si="32"/>
        <v>2118.3906208299832</v>
      </c>
      <c r="J168" s="6">
        <f t="shared" si="41"/>
        <v>632539.05402937136</v>
      </c>
      <c r="K168" s="6">
        <f t="shared" si="42"/>
        <v>43877.007786747679</v>
      </c>
      <c r="L168" s="6">
        <f t="shared" si="33"/>
        <v>0</v>
      </c>
      <c r="M168" s="6">
        <f>IF(N168&gt;Inputs!$E$12,Inputs!$E$10*Inputs!$E$5/12,0)</f>
        <v>0</v>
      </c>
      <c r="N168" s="15">
        <f>D168/Inputs!$E$5</f>
        <v>0</v>
      </c>
      <c r="Q168" s="6">
        <f t="shared" si="43"/>
        <v>0</v>
      </c>
      <c r="R168" s="6">
        <f>IF(Q168&lt;0.01,0,Inputs!$E$24)</f>
        <v>0</v>
      </c>
      <c r="S168" s="6">
        <f>IF(Q168&lt;0.01,0,Inputs!$E$23)</f>
        <v>0</v>
      </c>
      <c r="T168" s="6">
        <f t="shared" si="34"/>
        <v>0</v>
      </c>
      <c r="U168" s="6">
        <f>IF(D168=0,0,Inputs!$E$18*Inputs!$E$21-Q168+T168)</f>
        <v>0</v>
      </c>
      <c r="V168" s="6">
        <f>IF(D168=0,0,IF(U168&gt;Inputs!$E$22,Inputs!$E$22,0))</f>
        <v>0</v>
      </c>
      <c r="W168" s="6">
        <f t="shared" si="35"/>
        <v>0</v>
      </c>
      <c r="X168" s="6">
        <f>Q168*(Inputs!$E$19/(12*30))*Inputs!$E$20</f>
        <v>0</v>
      </c>
      <c r="Y168" s="6">
        <f t="shared" si="36"/>
        <v>0</v>
      </c>
      <c r="Z168" s="15">
        <f>Y168/Inputs!$E$18</f>
        <v>0</v>
      </c>
      <c r="AA168" s="6">
        <f t="shared" si="44"/>
        <v>4557.9478648128306</v>
      </c>
      <c r="AC168" s="6">
        <f t="shared" si="37"/>
        <v>48434.955651560507</v>
      </c>
    </row>
    <row r="169" spans="2:29" ht="13" x14ac:dyDescent="0.3">
      <c r="B169" s="13">
        <f t="shared" si="38"/>
        <v>165</v>
      </c>
      <c r="C169" s="14">
        <f t="shared" si="39"/>
        <v>50861</v>
      </c>
      <c r="D169" s="6">
        <f t="shared" si="40"/>
        <v>0</v>
      </c>
      <c r="E169" s="6">
        <f>Mortagage!E169</f>
        <v>2118.3906208299832</v>
      </c>
      <c r="F169" s="6">
        <f>IF(D169&lt;0.01,0,D169*Inputs!$E$7/12)</f>
        <v>0</v>
      </c>
      <c r="G169" s="6">
        <f t="shared" si="30"/>
        <v>2118.3906208299832</v>
      </c>
      <c r="H169" s="6">
        <f t="shared" si="31"/>
        <v>0</v>
      </c>
      <c r="I169" s="6">
        <f t="shared" si="32"/>
        <v>2118.3906208299832</v>
      </c>
      <c r="J169" s="6">
        <f t="shared" si="41"/>
        <v>634657.44465020136</v>
      </c>
      <c r="K169" s="6">
        <f t="shared" si="42"/>
        <v>43877.007786747679</v>
      </c>
      <c r="L169" s="6">
        <f t="shared" si="33"/>
        <v>0</v>
      </c>
      <c r="M169" s="6">
        <f>IF(N169&gt;Inputs!$E$12,Inputs!$E$10*Inputs!$E$5/12,0)</f>
        <v>0</v>
      </c>
      <c r="N169" s="15">
        <f>D169/Inputs!$E$5</f>
        <v>0</v>
      </c>
      <c r="Q169" s="6">
        <f t="shared" si="43"/>
        <v>0</v>
      </c>
      <c r="R169" s="6">
        <f>IF(Q169&lt;0.01,0,Inputs!$E$24)</f>
        <v>0</v>
      </c>
      <c r="S169" s="6">
        <f>IF(Q169&lt;0.01,0,Inputs!$E$23)</f>
        <v>0</v>
      </c>
      <c r="T169" s="6">
        <f t="shared" si="34"/>
        <v>0</v>
      </c>
      <c r="U169" s="6">
        <f>IF(D169=0,0,Inputs!$E$18*Inputs!$E$21-Q169+T169)</f>
        <v>0</v>
      </c>
      <c r="V169" s="6">
        <f>IF(D169=0,0,IF(U169&gt;Inputs!$E$22,Inputs!$E$22,0))</f>
        <v>0</v>
      </c>
      <c r="W169" s="6">
        <f t="shared" si="35"/>
        <v>0</v>
      </c>
      <c r="X169" s="6">
        <f>Q169*(Inputs!$E$19/(12*30))*Inputs!$E$20</f>
        <v>0</v>
      </c>
      <c r="Y169" s="6">
        <f t="shared" si="36"/>
        <v>0</v>
      </c>
      <c r="Z169" s="15">
        <f>Y169/Inputs!$E$18</f>
        <v>0</v>
      </c>
      <c r="AA169" s="6">
        <f t="shared" si="44"/>
        <v>4557.9478648128306</v>
      </c>
      <c r="AC169" s="6">
        <f t="shared" si="37"/>
        <v>48434.955651560507</v>
      </c>
    </row>
    <row r="170" spans="2:29" ht="13" x14ac:dyDescent="0.3">
      <c r="B170" s="13">
        <f t="shared" si="38"/>
        <v>166</v>
      </c>
      <c r="C170" s="14">
        <f t="shared" si="39"/>
        <v>50891</v>
      </c>
      <c r="D170" s="6">
        <f t="shared" si="40"/>
        <v>0</v>
      </c>
      <c r="E170" s="6">
        <f>Mortagage!E170</f>
        <v>2118.3906208299832</v>
      </c>
      <c r="F170" s="6">
        <f>IF(D170&lt;0.01,0,D170*Inputs!$E$7/12)</f>
        <v>0</v>
      </c>
      <c r="G170" s="6">
        <f t="shared" si="30"/>
        <v>2118.3906208299832</v>
      </c>
      <c r="H170" s="6">
        <f t="shared" si="31"/>
        <v>0</v>
      </c>
      <c r="I170" s="6">
        <f t="shared" si="32"/>
        <v>2118.3906208299832</v>
      </c>
      <c r="J170" s="6">
        <f t="shared" si="41"/>
        <v>636775.83527103136</v>
      </c>
      <c r="K170" s="6">
        <f t="shared" si="42"/>
        <v>43877.007786747679</v>
      </c>
      <c r="L170" s="6">
        <f t="shared" si="33"/>
        <v>0</v>
      </c>
      <c r="M170" s="6">
        <f>IF(N170&gt;Inputs!$E$12,Inputs!$E$10*Inputs!$E$5/12,0)</f>
        <v>0</v>
      </c>
      <c r="N170" s="15">
        <f>D170/Inputs!$E$5</f>
        <v>0</v>
      </c>
      <c r="Q170" s="6">
        <f t="shared" si="43"/>
        <v>0</v>
      </c>
      <c r="R170" s="6">
        <f>IF(Q170&lt;0.01,0,Inputs!$E$24)</f>
        <v>0</v>
      </c>
      <c r="S170" s="6">
        <f>IF(Q170&lt;0.01,0,Inputs!$E$23)</f>
        <v>0</v>
      </c>
      <c r="T170" s="6">
        <f t="shared" si="34"/>
        <v>0</v>
      </c>
      <c r="U170" s="6">
        <f>IF(D170=0,0,Inputs!$E$18*Inputs!$E$21-Q170+T170)</f>
        <v>0</v>
      </c>
      <c r="V170" s="6">
        <f>IF(D170=0,0,IF(U170&gt;Inputs!$E$22,Inputs!$E$22,0))</f>
        <v>0</v>
      </c>
      <c r="W170" s="6">
        <f t="shared" si="35"/>
        <v>0</v>
      </c>
      <c r="X170" s="6">
        <f>Q170*(Inputs!$E$19/(12*30))*Inputs!$E$20</f>
        <v>0</v>
      </c>
      <c r="Y170" s="6">
        <f t="shared" si="36"/>
        <v>0</v>
      </c>
      <c r="Z170" s="15">
        <f>Y170/Inputs!$E$18</f>
        <v>0</v>
      </c>
      <c r="AA170" s="6">
        <f t="shared" si="44"/>
        <v>4557.9478648128306</v>
      </c>
      <c r="AC170" s="6">
        <f t="shared" si="37"/>
        <v>48434.955651560507</v>
      </c>
    </row>
    <row r="171" spans="2:29" ht="13" x14ac:dyDescent="0.3">
      <c r="B171" s="13">
        <f t="shared" si="38"/>
        <v>167</v>
      </c>
      <c r="C171" s="14">
        <f t="shared" si="39"/>
        <v>50922</v>
      </c>
      <c r="D171" s="6">
        <f t="shared" si="40"/>
        <v>0</v>
      </c>
      <c r="E171" s="6">
        <f>Mortagage!E171</f>
        <v>2118.3906208299832</v>
      </c>
      <c r="F171" s="6">
        <f>IF(D171&lt;0.01,0,D171*Inputs!$E$7/12)</f>
        <v>0</v>
      </c>
      <c r="G171" s="6">
        <f t="shared" si="30"/>
        <v>2118.3906208299832</v>
      </c>
      <c r="H171" s="6">
        <f t="shared" si="31"/>
        <v>0</v>
      </c>
      <c r="I171" s="6">
        <f t="shared" si="32"/>
        <v>2118.3906208299832</v>
      </c>
      <c r="J171" s="6">
        <f t="shared" si="41"/>
        <v>638894.22589186137</v>
      </c>
      <c r="K171" s="6">
        <f t="shared" si="42"/>
        <v>43877.007786747679</v>
      </c>
      <c r="L171" s="6">
        <f t="shared" si="33"/>
        <v>0</v>
      </c>
      <c r="M171" s="6">
        <f>IF(N171&gt;Inputs!$E$12,Inputs!$E$10*Inputs!$E$5/12,0)</f>
        <v>0</v>
      </c>
      <c r="N171" s="15">
        <f>D171/Inputs!$E$5</f>
        <v>0</v>
      </c>
      <c r="Q171" s="6">
        <f t="shared" si="43"/>
        <v>0</v>
      </c>
      <c r="R171" s="6">
        <f>IF(Q171&lt;0.01,0,Inputs!$E$24)</f>
        <v>0</v>
      </c>
      <c r="S171" s="6">
        <f>IF(Q171&lt;0.01,0,Inputs!$E$23)</f>
        <v>0</v>
      </c>
      <c r="T171" s="6">
        <f t="shared" si="34"/>
        <v>0</v>
      </c>
      <c r="U171" s="6">
        <f>IF(D171=0,0,Inputs!$E$18*Inputs!$E$21-Q171+T171)</f>
        <v>0</v>
      </c>
      <c r="V171" s="6">
        <f>IF(D171=0,0,IF(U171&gt;Inputs!$E$22,Inputs!$E$22,0))</f>
        <v>0</v>
      </c>
      <c r="W171" s="6">
        <f t="shared" si="35"/>
        <v>0</v>
      </c>
      <c r="X171" s="6">
        <f>Q171*(Inputs!$E$19/(12*30))*Inputs!$E$20</f>
        <v>0</v>
      </c>
      <c r="Y171" s="6">
        <f t="shared" si="36"/>
        <v>0</v>
      </c>
      <c r="Z171" s="15">
        <f>Y171/Inputs!$E$18</f>
        <v>0</v>
      </c>
      <c r="AA171" s="6">
        <f t="shared" si="44"/>
        <v>4557.9478648128306</v>
      </c>
      <c r="AC171" s="6">
        <f t="shared" si="37"/>
        <v>48434.955651560507</v>
      </c>
    </row>
    <row r="172" spans="2:29" ht="13" x14ac:dyDescent="0.3">
      <c r="B172" s="13">
        <f t="shared" si="38"/>
        <v>168</v>
      </c>
      <c r="C172" s="14">
        <f t="shared" si="39"/>
        <v>50952</v>
      </c>
      <c r="D172" s="6">
        <f t="shared" si="40"/>
        <v>0</v>
      </c>
      <c r="E172" s="6">
        <f>Mortagage!E172</f>
        <v>2118.3906208299832</v>
      </c>
      <c r="F172" s="6">
        <f>IF(D172&lt;0.01,0,D172*Inputs!$E$7/12)</f>
        <v>0</v>
      </c>
      <c r="G172" s="6">
        <f t="shared" si="30"/>
        <v>2118.3906208299832</v>
      </c>
      <c r="H172" s="6">
        <f t="shared" si="31"/>
        <v>0</v>
      </c>
      <c r="I172" s="6">
        <f t="shared" si="32"/>
        <v>2118.3906208299832</v>
      </c>
      <c r="J172" s="6">
        <f t="shared" si="41"/>
        <v>641012.61651269137</v>
      </c>
      <c r="K172" s="6">
        <f t="shared" si="42"/>
        <v>43877.007786747679</v>
      </c>
      <c r="L172" s="6">
        <f t="shared" si="33"/>
        <v>0</v>
      </c>
      <c r="M172" s="6">
        <f>IF(N172&gt;Inputs!$E$12,Inputs!$E$10*Inputs!$E$5/12,0)</f>
        <v>0</v>
      </c>
      <c r="N172" s="15">
        <f>D172/Inputs!$E$5</f>
        <v>0</v>
      </c>
      <c r="Q172" s="6">
        <f t="shared" si="43"/>
        <v>0</v>
      </c>
      <c r="R172" s="6">
        <f>IF(Q172&lt;0.01,0,Inputs!$E$24)</f>
        <v>0</v>
      </c>
      <c r="S172" s="6">
        <f>IF(Q172&lt;0.01,0,Inputs!$E$23)</f>
        <v>0</v>
      </c>
      <c r="T172" s="6">
        <f t="shared" si="34"/>
        <v>0</v>
      </c>
      <c r="U172" s="6">
        <f>IF(D172=0,0,Inputs!$E$18*Inputs!$E$21-Q172+T172)</f>
        <v>0</v>
      </c>
      <c r="V172" s="6">
        <f>IF(D172=0,0,IF(U172&gt;Inputs!$E$22,Inputs!$E$22,0))</f>
        <v>0</v>
      </c>
      <c r="W172" s="6">
        <f t="shared" si="35"/>
        <v>0</v>
      </c>
      <c r="X172" s="6">
        <f>Q172*(Inputs!$E$19/(12*30))*Inputs!$E$20</f>
        <v>0</v>
      </c>
      <c r="Y172" s="6">
        <f t="shared" si="36"/>
        <v>0</v>
      </c>
      <c r="Z172" s="15">
        <f>Y172/Inputs!$E$18</f>
        <v>0</v>
      </c>
      <c r="AA172" s="6">
        <f t="shared" si="44"/>
        <v>4557.9478648128306</v>
      </c>
      <c r="AC172" s="6">
        <f t="shared" si="37"/>
        <v>48434.955651560507</v>
      </c>
    </row>
    <row r="173" spans="2:29" ht="13" x14ac:dyDescent="0.3">
      <c r="B173" s="13">
        <f t="shared" si="38"/>
        <v>169</v>
      </c>
      <c r="C173" s="14">
        <f t="shared" si="39"/>
        <v>50983</v>
      </c>
      <c r="D173" s="6">
        <f t="shared" si="40"/>
        <v>0</v>
      </c>
      <c r="E173" s="6">
        <f>Mortagage!E173</f>
        <v>2118.3906208299832</v>
      </c>
      <c r="F173" s="6">
        <f>IF(D173&lt;0.01,0,D173*Inputs!$E$7/12)</f>
        <v>0</v>
      </c>
      <c r="G173" s="6">
        <f t="shared" si="30"/>
        <v>2118.3906208299832</v>
      </c>
      <c r="H173" s="6">
        <f t="shared" si="31"/>
        <v>0</v>
      </c>
      <c r="I173" s="6">
        <f t="shared" si="32"/>
        <v>2118.3906208299832</v>
      </c>
      <c r="J173" s="6">
        <f t="shared" si="41"/>
        <v>643131.00713352137</v>
      </c>
      <c r="K173" s="6">
        <f t="shared" si="42"/>
        <v>43877.007786747679</v>
      </c>
      <c r="L173" s="6">
        <f t="shared" si="33"/>
        <v>0</v>
      </c>
      <c r="M173" s="6">
        <f>IF(N173&gt;Inputs!$E$12,Inputs!$E$10*Inputs!$E$5/12,0)</f>
        <v>0</v>
      </c>
      <c r="N173" s="15">
        <f>D173/Inputs!$E$5</f>
        <v>0</v>
      </c>
      <c r="Q173" s="6">
        <f t="shared" si="43"/>
        <v>0</v>
      </c>
      <c r="R173" s="6">
        <f>IF(Q173&lt;0.01,0,Inputs!$E$24)</f>
        <v>0</v>
      </c>
      <c r="S173" s="6">
        <f>IF(Q173&lt;0.01,0,Inputs!$E$23)</f>
        <v>0</v>
      </c>
      <c r="T173" s="6">
        <f t="shared" si="34"/>
        <v>0</v>
      </c>
      <c r="U173" s="6">
        <f>IF(D173=0,0,Inputs!$E$18*Inputs!$E$21-Q173+T173)</f>
        <v>0</v>
      </c>
      <c r="V173" s="6">
        <f>IF(D173=0,0,IF(U173&gt;Inputs!$E$22,Inputs!$E$22,0))</f>
        <v>0</v>
      </c>
      <c r="W173" s="6">
        <f t="shared" si="35"/>
        <v>0</v>
      </c>
      <c r="X173" s="6">
        <f>Q173*(Inputs!$E$19/(12*30))*Inputs!$E$20</f>
        <v>0</v>
      </c>
      <c r="Y173" s="6">
        <f t="shared" si="36"/>
        <v>0</v>
      </c>
      <c r="Z173" s="15">
        <f>Y173/Inputs!$E$18</f>
        <v>0</v>
      </c>
      <c r="AA173" s="6">
        <f t="shared" si="44"/>
        <v>4557.9478648128306</v>
      </c>
      <c r="AC173" s="6">
        <f t="shared" si="37"/>
        <v>48434.955651560507</v>
      </c>
    </row>
    <row r="174" spans="2:29" ht="13" x14ac:dyDescent="0.3">
      <c r="B174" s="13">
        <f t="shared" si="38"/>
        <v>170</v>
      </c>
      <c r="C174" s="14">
        <f t="shared" si="39"/>
        <v>51014</v>
      </c>
      <c r="D174" s="6">
        <f t="shared" si="40"/>
        <v>0</v>
      </c>
      <c r="E174" s="6">
        <f>Mortagage!E174</f>
        <v>2118.3906208299832</v>
      </c>
      <c r="F174" s="6">
        <f>IF(D174&lt;0.01,0,D174*Inputs!$E$7/12)</f>
        <v>0</v>
      </c>
      <c r="G174" s="6">
        <f t="shared" si="30"/>
        <v>2118.3906208299832</v>
      </c>
      <c r="H174" s="6">
        <f t="shared" si="31"/>
        <v>0</v>
      </c>
      <c r="I174" s="6">
        <f t="shared" si="32"/>
        <v>2118.3906208299832</v>
      </c>
      <c r="J174" s="6">
        <f t="shared" si="41"/>
        <v>645249.39775435138</v>
      </c>
      <c r="K174" s="6">
        <f t="shared" si="42"/>
        <v>43877.007786747679</v>
      </c>
      <c r="L174" s="6">
        <f t="shared" si="33"/>
        <v>0</v>
      </c>
      <c r="M174" s="6">
        <f>IF(N174&gt;Inputs!$E$12,Inputs!$E$10*Inputs!$E$5/12,0)</f>
        <v>0</v>
      </c>
      <c r="N174" s="15">
        <f>D174/Inputs!$E$5</f>
        <v>0</v>
      </c>
      <c r="Q174" s="6">
        <f t="shared" si="43"/>
        <v>0</v>
      </c>
      <c r="R174" s="6">
        <f>IF(Q174&lt;0.01,0,Inputs!$E$24)</f>
        <v>0</v>
      </c>
      <c r="S174" s="6">
        <f>IF(Q174&lt;0.01,0,Inputs!$E$23)</f>
        <v>0</v>
      </c>
      <c r="T174" s="6">
        <f t="shared" si="34"/>
        <v>0</v>
      </c>
      <c r="U174" s="6">
        <f>IF(D174=0,0,Inputs!$E$18*Inputs!$E$21-Q174+T174)</f>
        <v>0</v>
      </c>
      <c r="V174" s="6">
        <f>IF(D174=0,0,IF(U174&gt;Inputs!$E$22,Inputs!$E$22,0))</f>
        <v>0</v>
      </c>
      <c r="W174" s="6">
        <f t="shared" si="35"/>
        <v>0</v>
      </c>
      <c r="X174" s="6">
        <f>Q174*(Inputs!$E$19/(12*30))*Inputs!$E$20</f>
        <v>0</v>
      </c>
      <c r="Y174" s="6">
        <f t="shared" si="36"/>
        <v>0</v>
      </c>
      <c r="Z174" s="15">
        <f>Y174/Inputs!$E$18</f>
        <v>0</v>
      </c>
      <c r="AA174" s="6">
        <f t="shared" si="44"/>
        <v>4557.9478648128306</v>
      </c>
      <c r="AC174" s="6">
        <f t="shared" si="37"/>
        <v>48434.955651560507</v>
      </c>
    </row>
    <row r="175" spans="2:29" ht="13" x14ac:dyDescent="0.3">
      <c r="B175" s="13">
        <f t="shared" si="38"/>
        <v>171</v>
      </c>
      <c r="C175" s="14">
        <f t="shared" si="39"/>
        <v>51044</v>
      </c>
      <c r="D175" s="6">
        <f t="shared" si="40"/>
        <v>0</v>
      </c>
      <c r="E175" s="6">
        <f>Mortagage!E175</f>
        <v>2118.3906208299832</v>
      </c>
      <c r="F175" s="6">
        <f>IF(D175&lt;0.01,0,D175*Inputs!$E$7/12)</f>
        <v>0</v>
      </c>
      <c r="G175" s="6">
        <f t="shared" si="30"/>
        <v>2118.3906208299832</v>
      </c>
      <c r="H175" s="6">
        <f t="shared" si="31"/>
        <v>0</v>
      </c>
      <c r="I175" s="6">
        <f t="shared" si="32"/>
        <v>2118.3906208299832</v>
      </c>
      <c r="J175" s="6">
        <f t="shared" si="41"/>
        <v>647367.78837518138</v>
      </c>
      <c r="K175" s="6">
        <f t="shared" si="42"/>
        <v>43877.007786747679</v>
      </c>
      <c r="L175" s="6">
        <f t="shared" si="33"/>
        <v>0</v>
      </c>
      <c r="M175" s="6">
        <f>IF(N175&gt;Inputs!$E$12,Inputs!$E$10*Inputs!$E$5/12,0)</f>
        <v>0</v>
      </c>
      <c r="N175" s="15">
        <f>D175/Inputs!$E$5</f>
        <v>0</v>
      </c>
      <c r="Q175" s="6">
        <f t="shared" si="43"/>
        <v>0</v>
      </c>
      <c r="R175" s="6">
        <f>IF(Q175&lt;0.01,0,Inputs!$E$24)</f>
        <v>0</v>
      </c>
      <c r="S175" s="6">
        <f>IF(Q175&lt;0.01,0,Inputs!$E$23)</f>
        <v>0</v>
      </c>
      <c r="T175" s="6">
        <f t="shared" si="34"/>
        <v>0</v>
      </c>
      <c r="U175" s="6">
        <f>IF(D175=0,0,Inputs!$E$18*Inputs!$E$21-Q175+T175)</f>
        <v>0</v>
      </c>
      <c r="V175" s="6">
        <f>IF(D175=0,0,IF(U175&gt;Inputs!$E$22,Inputs!$E$22,0))</f>
        <v>0</v>
      </c>
      <c r="W175" s="6">
        <f t="shared" si="35"/>
        <v>0</v>
      </c>
      <c r="X175" s="6">
        <f>Q175*(Inputs!$E$19/(12*30))*Inputs!$E$20</f>
        <v>0</v>
      </c>
      <c r="Y175" s="6">
        <f t="shared" si="36"/>
        <v>0</v>
      </c>
      <c r="Z175" s="15">
        <f>Y175/Inputs!$E$18</f>
        <v>0</v>
      </c>
      <c r="AA175" s="6">
        <f t="shared" si="44"/>
        <v>4557.9478648128306</v>
      </c>
      <c r="AC175" s="6">
        <f t="shared" si="37"/>
        <v>48434.955651560507</v>
      </c>
    </row>
    <row r="176" spans="2:29" ht="13" x14ac:dyDescent="0.3">
      <c r="B176" s="13">
        <f t="shared" si="38"/>
        <v>172</v>
      </c>
      <c r="C176" s="14">
        <f t="shared" si="39"/>
        <v>51075</v>
      </c>
      <c r="D176" s="6">
        <f t="shared" si="40"/>
        <v>0</v>
      </c>
      <c r="E176" s="6">
        <f>Mortagage!E176</f>
        <v>2118.3906208299832</v>
      </c>
      <c r="F176" s="6">
        <f>IF(D176&lt;0.01,0,D176*Inputs!$E$7/12)</f>
        <v>0</v>
      </c>
      <c r="G176" s="6">
        <f t="shared" si="30"/>
        <v>2118.3906208299832</v>
      </c>
      <c r="H176" s="6">
        <f t="shared" si="31"/>
        <v>0</v>
      </c>
      <c r="I176" s="6">
        <f t="shared" si="32"/>
        <v>2118.3906208299832</v>
      </c>
      <c r="J176" s="6">
        <f t="shared" si="41"/>
        <v>649486.17899601138</v>
      </c>
      <c r="K176" s="6">
        <f t="shared" si="42"/>
        <v>43877.007786747679</v>
      </c>
      <c r="L176" s="6">
        <f t="shared" si="33"/>
        <v>0</v>
      </c>
      <c r="M176" s="6">
        <f>IF(N176&gt;Inputs!$E$12,Inputs!$E$10*Inputs!$E$5/12,0)</f>
        <v>0</v>
      </c>
      <c r="N176" s="15">
        <f>D176/Inputs!$E$5</f>
        <v>0</v>
      </c>
      <c r="Q176" s="6">
        <f t="shared" si="43"/>
        <v>0</v>
      </c>
      <c r="R176" s="6">
        <f>IF(Q176&lt;0.01,0,Inputs!$E$24)</f>
        <v>0</v>
      </c>
      <c r="S176" s="6">
        <f>IF(Q176&lt;0.01,0,Inputs!$E$23)</f>
        <v>0</v>
      </c>
      <c r="T176" s="6">
        <f t="shared" si="34"/>
        <v>0</v>
      </c>
      <c r="U176" s="6">
        <f>IF(D176=0,0,Inputs!$E$18*Inputs!$E$21-Q176+T176)</f>
        <v>0</v>
      </c>
      <c r="V176" s="6">
        <f>IF(D176=0,0,IF(U176&gt;Inputs!$E$22,Inputs!$E$22,0))</f>
        <v>0</v>
      </c>
      <c r="W176" s="6">
        <f t="shared" si="35"/>
        <v>0</v>
      </c>
      <c r="X176" s="6">
        <f>Q176*(Inputs!$E$19/(12*30))*Inputs!$E$20</f>
        <v>0</v>
      </c>
      <c r="Y176" s="6">
        <f t="shared" si="36"/>
        <v>0</v>
      </c>
      <c r="Z176" s="15">
        <f>Y176/Inputs!$E$18</f>
        <v>0</v>
      </c>
      <c r="AA176" s="6">
        <f t="shared" si="44"/>
        <v>4557.9478648128306</v>
      </c>
      <c r="AC176" s="6">
        <f t="shared" si="37"/>
        <v>48434.955651560507</v>
      </c>
    </row>
    <row r="177" spans="2:29" ht="13" x14ac:dyDescent="0.3">
      <c r="B177" s="13">
        <f t="shared" si="38"/>
        <v>173</v>
      </c>
      <c r="C177" s="14">
        <f t="shared" si="39"/>
        <v>51105</v>
      </c>
      <c r="D177" s="6">
        <f t="shared" si="40"/>
        <v>0</v>
      </c>
      <c r="E177" s="6">
        <f>Mortagage!E177</f>
        <v>2118.3906208299832</v>
      </c>
      <c r="F177" s="6">
        <f>IF(D177&lt;0.01,0,D177*Inputs!$E$7/12)</f>
        <v>0</v>
      </c>
      <c r="G177" s="6">
        <f t="shared" si="30"/>
        <v>2118.3906208299832</v>
      </c>
      <c r="H177" s="6">
        <f t="shared" si="31"/>
        <v>0</v>
      </c>
      <c r="I177" s="6">
        <f t="shared" si="32"/>
        <v>2118.3906208299832</v>
      </c>
      <c r="J177" s="6">
        <f t="shared" si="41"/>
        <v>651604.56961684139</v>
      </c>
      <c r="K177" s="6">
        <f t="shared" si="42"/>
        <v>43877.007786747679</v>
      </c>
      <c r="L177" s="6">
        <f t="shared" si="33"/>
        <v>0</v>
      </c>
      <c r="M177" s="6">
        <f>IF(N177&gt;Inputs!$E$12,Inputs!$E$10*Inputs!$E$5/12,0)</f>
        <v>0</v>
      </c>
      <c r="N177" s="15">
        <f>D177/Inputs!$E$5</f>
        <v>0</v>
      </c>
      <c r="Q177" s="6">
        <f t="shared" si="43"/>
        <v>0</v>
      </c>
      <c r="R177" s="6">
        <f>IF(Q177&lt;0.01,0,Inputs!$E$24)</f>
        <v>0</v>
      </c>
      <c r="S177" s="6">
        <f>IF(Q177&lt;0.01,0,Inputs!$E$23)</f>
        <v>0</v>
      </c>
      <c r="T177" s="6">
        <f t="shared" si="34"/>
        <v>0</v>
      </c>
      <c r="U177" s="6">
        <f>IF(D177=0,0,Inputs!$E$18*Inputs!$E$21-Q177+T177)</f>
        <v>0</v>
      </c>
      <c r="V177" s="6">
        <f>IF(D177=0,0,IF(U177&gt;Inputs!$E$22,Inputs!$E$22,0))</f>
        <v>0</v>
      </c>
      <c r="W177" s="6">
        <f t="shared" si="35"/>
        <v>0</v>
      </c>
      <c r="X177" s="6">
        <f>Q177*(Inputs!$E$19/(12*30))*Inputs!$E$20</f>
        <v>0</v>
      </c>
      <c r="Y177" s="6">
        <f t="shared" si="36"/>
        <v>0</v>
      </c>
      <c r="Z177" s="15">
        <f>Y177/Inputs!$E$18</f>
        <v>0</v>
      </c>
      <c r="AA177" s="6">
        <f t="shared" si="44"/>
        <v>4557.9478648128306</v>
      </c>
      <c r="AC177" s="6">
        <f t="shared" si="37"/>
        <v>48434.955651560507</v>
      </c>
    </row>
    <row r="178" spans="2:29" ht="13" x14ac:dyDescent="0.3">
      <c r="B178" s="13">
        <f t="shared" si="38"/>
        <v>174</v>
      </c>
      <c r="C178" s="14">
        <f t="shared" si="39"/>
        <v>51136</v>
      </c>
      <c r="D178" s="6">
        <f t="shared" si="40"/>
        <v>0</v>
      </c>
      <c r="E178" s="6">
        <f>Mortagage!E178</f>
        <v>2118.3906208299832</v>
      </c>
      <c r="F178" s="6">
        <f>IF(D178&lt;0.01,0,D178*Inputs!$E$7/12)</f>
        <v>0</v>
      </c>
      <c r="G178" s="6">
        <f t="shared" si="30"/>
        <v>2118.3906208299832</v>
      </c>
      <c r="H178" s="6">
        <f t="shared" si="31"/>
        <v>0</v>
      </c>
      <c r="I178" s="6">
        <f t="shared" si="32"/>
        <v>2118.3906208299832</v>
      </c>
      <c r="J178" s="6">
        <f t="shared" si="41"/>
        <v>653722.96023767139</v>
      </c>
      <c r="K178" s="6">
        <f t="shared" si="42"/>
        <v>43877.007786747679</v>
      </c>
      <c r="L178" s="6">
        <f t="shared" si="33"/>
        <v>0</v>
      </c>
      <c r="M178" s="6">
        <f>IF(N178&gt;Inputs!$E$12,Inputs!$E$10*Inputs!$E$5/12,0)</f>
        <v>0</v>
      </c>
      <c r="N178" s="15">
        <f>D178/Inputs!$E$5</f>
        <v>0</v>
      </c>
      <c r="Q178" s="6">
        <f t="shared" si="43"/>
        <v>0</v>
      </c>
      <c r="R178" s="6">
        <f>IF(Q178&lt;0.01,0,Inputs!$E$24)</f>
        <v>0</v>
      </c>
      <c r="S178" s="6">
        <f>IF(Q178&lt;0.01,0,Inputs!$E$23)</f>
        <v>0</v>
      </c>
      <c r="T178" s="6">
        <f t="shared" si="34"/>
        <v>0</v>
      </c>
      <c r="U178" s="6">
        <f>IF(D178=0,0,Inputs!$E$18*Inputs!$E$21-Q178+T178)</f>
        <v>0</v>
      </c>
      <c r="V178" s="6">
        <f>IF(D178=0,0,IF(U178&gt;Inputs!$E$22,Inputs!$E$22,0))</f>
        <v>0</v>
      </c>
      <c r="W178" s="6">
        <f t="shared" si="35"/>
        <v>0</v>
      </c>
      <c r="X178" s="6">
        <f>Q178*(Inputs!$E$19/(12*30))*Inputs!$E$20</f>
        <v>0</v>
      </c>
      <c r="Y178" s="6">
        <f t="shared" si="36"/>
        <v>0</v>
      </c>
      <c r="Z178" s="15">
        <f>Y178/Inputs!$E$18</f>
        <v>0</v>
      </c>
      <c r="AA178" s="6">
        <f t="shared" si="44"/>
        <v>4557.9478648128306</v>
      </c>
      <c r="AC178" s="6">
        <f t="shared" si="37"/>
        <v>48434.955651560507</v>
      </c>
    </row>
    <row r="179" spans="2:29" ht="13" x14ac:dyDescent="0.3">
      <c r="B179" s="13">
        <f t="shared" si="38"/>
        <v>175</v>
      </c>
      <c r="C179" s="14">
        <f t="shared" si="39"/>
        <v>51167</v>
      </c>
      <c r="D179" s="6">
        <f t="shared" si="40"/>
        <v>0</v>
      </c>
      <c r="E179" s="6">
        <f>Mortagage!E179</f>
        <v>2118.3906208299832</v>
      </c>
      <c r="F179" s="6">
        <f>IF(D179&lt;0.01,0,D179*Inputs!$E$7/12)</f>
        <v>0</v>
      </c>
      <c r="G179" s="6">
        <f t="shared" si="30"/>
        <v>2118.3906208299832</v>
      </c>
      <c r="H179" s="6">
        <f t="shared" si="31"/>
        <v>0</v>
      </c>
      <c r="I179" s="6">
        <f t="shared" si="32"/>
        <v>2118.3906208299832</v>
      </c>
      <c r="J179" s="6">
        <f t="shared" si="41"/>
        <v>655841.35085850139</v>
      </c>
      <c r="K179" s="6">
        <f t="shared" si="42"/>
        <v>43877.007786747679</v>
      </c>
      <c r="L179" s="6">
        <f t="shared" si="33"/>
        <v>0</v>
      </c>
      <c r="M179" s="6">
        <f>IF(N179&gt;Inputs!$E$12,Inputs!$E$10*Inputs!$E$5/12,0)</f>
        <v>0</v>
      </c>
      <c r="N179" s="15">
        <f>D179/Inputs!$E$5</f>
        <v>0</v>
      </c>
      <c r="Q179" s="6">
        <f t="shared" si="43"/>
        <v>0</v>
      </c>
      <c r="R179" s="6">
        <f>IF(Q179&lt;0.01,0,Inputs!$E$24)</f>
        <v>0</v>
      </c>
      <c r="S179" s="6">
        <f>IF(Q179&lt;0.01,0,Inputs!$E$23)</f>
        <v>0</v>
      </c>
      <c r="T179" s="6">
        <f t="shared" si="34"/>
        <v>0</v>
      </c>
      <c r="U179" s="6">
        <f>IF(D179=0,0,Inputs!$E$18*Inputs!$E$21-Q179+T179)</f>
        <v>0</v>
      </c>
      <c r="V179" s="6">
        <f>IF(D179=0,0,IF(U179&gt;Inputs!$E$22,Inputs!$E$22,0))</f>
        <v>0</v>
      </c>
      <c r="W179" s="6">
        <f t="shared" si="35"/>
        <v>0</v>
      </c>
      <c r="X179" s="6">
        <f>Q179*(Inputs!$E$19/(12*30))*Inputs!$E$20</f>
        <v>0</v>
      </c>
      <c r="Y179" s="6">
        <f t="shared" si="36"/>
        <v>0</v>
      </c>
      <c r="Z179" s="15">
        <f>Y179/Inputs!$E$18</f>
        <v>0</v>
      </c>
      <c r="AA179" s="6">
        <f t="shared" si="44"/>
        <v>4557.9478648128306</v>
      </c>
      <c r="AC179" s="6">
        <f t="shared" si="37"/>
        <v>48434.955651560507</v>
      </c>
    </row>
    <row r="180" spans="2:29" ht="13" x14ac:dyDescent="0.3">
      <c r="B180" s="13">
        <f t="shared" si="38"/>
        <v>176</v>
      </c>
      <c r="C180" s="14">
        <f t="shared" si="39"/>
        <v>51196</v>
      </c>
      <c r="D180" s="6">
        <f t="shared" si="40"/>
        <v>0</v>
      </c>
      <c r="E180" s="6">
        <f>Mortagage!E180</f>
        <v>2118.3906208299832</v>
      </c>
      <c r="F180" s="6">
        <f>IF(D180&lt;0.01,0,D180*Inputs!$E$7/12)</f>
        <v>0</v>
      </c>
      <c r="G180" s="6">
        <f t="shared" si="30"/>
        <v>2118.3906208299832</v>
      </c>
      <c r="H180" s="6">
        <f t="shared" si="31"/>
        <v>0</v>
      </c>
      <c r="I180" s="6">
        <f t="shared" si="32"/>
        <v>2118.3906208299832</v>
      </c>
      <c r="J180" s="6">
        <f t="shared" si="41"/>
        <v>657959.74147933139</v>
      </c>
      <c r="K180" s="6">
        <f t="shared" si="42"/>
        <v>43877.007786747679</v>
      </c>
      <c r="L180" s="6">
        <f t="shared" si="33"/>
        <v>0</v>
      </c>
      <c r="M180" s="6">
        <f>IF(N180&gt;Inputs!$E$12,Inputs!$E$10*Inputs!$E$5/12,0)</f>
        <v>0</v>
      </c>
      <c r="N180" s="15">
        <f>D180/Inputs!$E$5</f>
        <v>0</v>
      </c>
      <c r="Q180" s="6">
        <f t="shared" si="43"/>
        <v>0</v>
      </c>
      <c r="R180" s="6">
        <f>IF(Q180&lt;0.01,0,Inputs!$E$24)</f>
        <v>0</v>
      </c>
      <c r="S180" s="6">
        <f>IF(Q180&lt;0.01,0,Inputs!$E$23)</f>
        <v>0</v>
      </c>
      <c r="T180" s="6">
        <f t="shared" si="34"/>
        <v>0</v>
      </c>
      <c r="U180" s="6">
        <f>IF(D180=0,0,Inputs!$E$18*Inputs!$E$21-Q180+T180)</f>
        <v>0</v>
      </c>
      <c r="V180" s="6">
        <f>IF(D180=0,0,IF(U180&gt;Inputs!$E$22,Inputs!$E$22,0))</f>
        <v>0</v>
      </c>
      <c r="W180" s="6">
        <f t="shared" si="35"/>
        <v>0</v>
      </c>
      <c r="X180" s="6">
        <f>Q180*(Inputs!$E$19/(12*30))*Inputs!$E$20</f>
        <v>0</v>
      </c>
      <c r="Y180" s="6">
        <f t="shared" si="36"/>
        <v>0</v>
      </c>
      <c r="Z180" s="15">
        <f>Y180/Inputs!$E$18</f>
        <v>0</v>
      </c>
      <c r="AA180" s="6">
        <f t="shared" si="44"/>
        <v>4557.9478648128306</v>
      </c>
      <c r="AC180" s="6">
        <f t="shared" si="37"/>
        <v>48434.955651560507</v>
      </c>
    </row>
    <row r="181" spans="2:29" ht="13" x14ac:dyDescent="0.3">
      <c r="B181" s="13">
        <f t="shared" si="38"/>
        <v>177</v>
      </c>
      <c r="C181" s="14">
        <f t="shared" si="39"/>
        <v>51227</v>
      </c>
      <c r="D181" s="6">
        <f t="shared" si="40"/>
        <v>0</v>
      </c>
      <c r="E181" s="6">
        <f>Mortagage!E181</f>
        <v>2118.3906208299832</v>
      </c>
      <c r="F181" s="6">
        <f>IF(D181&lt;0.01,0,D181*Inputs!$E$7/12)</f>
        <v>0</v>
      </c>
      <c r="G181" s="6">
        <f t="shared" si="30"/>
        <v>2118.3906208299832</v>
      </c>
      <c r="H181" s="6">
        <f t="shared" si="31"/>
        <v>0</v>
      </c>
      <c r="I181" s="6">
        <f t="shared" si="32"/>
        <v>2118.3906208299832</v>
      </c>
      <c r="J181" s="6">
        <f t="shared" si="41"/>
        <v>660078.1321001614</v>
      </c>
      <c r="K181" s="6">
        <f t="shared" si="42"/>
        <v>43877.007786747679</v>
      </c>
      <c r="L181" s="6">
        <f t="shared" si="33"/>
        <v>0</v>
      </c>
      <c r="M181" s="6">
        <f>IF(N181&gt;Inputs!$E$12,Inputs!$E$10*Inputs!$E$5/12,0)</f>
        <v>0</v>
      </c>
      <c r="N181" s="15">
        <f>D181/Inputs!$E$5</f>
        <v>0</v>
      </c>
      <c r="Q181" s="6">
        <f t="shared" si="43"/>
        <v>0</v>
      </c>
      <c r="R181" s="6">
        <f>IF(Q181&lt;0.01,0,Inputs!$E$24)</f>
        <v>0</v>
      </c>
      <c r="S181" s="6">
        <f>IF(Q181&lt;0.01,0,Inputs!$E$23)</f>
        <v>0</v>
      </c>
      <c r="T181" s="6">
        <f t="shared" si="34"/>
        <v>0</v>
      </c>
      <c r="U181" s="6">
        <f>IF(D181=0,0,Inputs!$E$18*Inputs!$E$21-Q181+T181)</f>
        <v>0</v>
      </c>
      <c r="V181" s="6">
        <f>IF(D181=0,0,IF(U181&gt;Inputs!$E$22,Inputs!$E$22,0))</f>
        <v>0</v>
      </c>
      <c r="W181" s="6">
        <f t="shared" si="35"/>
        <v>0</v>
      </c>
      <c r="X181" s="6">
        <f>Q181*(Inputs!$E$19/(12*30))*Inputs!$E$20</f>
        <v>0</v>
      </c>
      <c r="Y181" s="6">
        <f t="shared" si="36"/>
        <v>0</v>
      </c>
      <c r="Z181" s="15">
        <f>Y181/Inputs!$E$18</f>
        <v>0</v>
      </c>
      <c r="AA181" s="6">
        <f t="shared" si="44"/>
        <v>4557.9478648128306</v>
      </c>
      <c r="AC181" s="6">
        <f t="shared" si="37"/>
        <v>48434.955651560507</v>
      </c>
    </row>
    <row r="182" spans="2:29" ht="13" x14ac:dyDescent="0.3">
      <c r="B182" s="13">
        <f t="shared" si="38"/>
        <v>178</v>
      </c>
      <c r="C182" s="14">
        <f t="shared" si="39"/>
        <v>51257</v>
      </c>
      <c r="D182" s="6">
        <f t="shared" si="40"/>
        <v>0</v>
      </c>
      <c r="E182" s="6">
        <f>Mortagage!E182</f>
        <v>2118.3906208299832</v>
      </c>
      <c r="F182" s="6">
        <f>IF(D182&lt;0.01,0,D182*Inputs!$E$7/12)</f>
        <v>0</v>
      </c>
      <c r="G182" s="6">
        <f t="shared" si="30"/>
        <v>2118.3906208299832</v>
      </c>
      <c r="H182" s="6">
        <f t="shared" si="31"/>
        <v>0</v>
      </c>
      <c r="I182" s="6">
        <f t="shared" si="32"/>
        <v>2118.3906208299832</v>
      </c>
      <c r="J182" s="6">
        <f t="shared" si="41"/>
        <v>662196.5227209914</v>
      </c>
      <c r="K182" s="6">
        <f t="shared" si="42"/>
        <v>43877.007786747679</v>
      </c>
      <c r="L182" s="6">
        <f t="shared" si="33"/>
        <v>0</v>
      </c>
      <c r="M182" s="6">
        <f>IF(N182&gt;Inputs!$E$12,Inputs!$E$10*Inputs!$E$5/12,0)</f>
        <v>0</v>
      </c>
      <c r="N182" s="15">
        <f>D182/Inputs!$E$5</f>
        <v>0</v>
      </c>
      <c r="Q182" s="6">
        <f t="shared" si="43"/>
        <v>0</v>
      </c>
      <c r="R182" s="6">
        <f>IF(Q182&lt;0.01,0,Inputs!$E$24)</f>
        <v>0</v>
      </c>
      <c r="S182" s="6">
        <f>IF(Q182&lt;0.01,0,Inputs!$E$23)</f>
        <v>0</v>
      </c>
      <c r="T182" s="6">
        <f t="shared" si="34"/>
        <v>0</v>
      </c>
      <c r="U182" s="6">
        <f>IF(D182=0,0,Inputs!$E$18*Inputs!$E$21-Q182+T182)</f>
        <v>0</v>
      </c>
      <c r="V182" s="6">
        <f>IF(D182=0,0,IF(U182&gt;Inputs!$E$22,Inputs!$E$22,0))</f>
        <v>0</v>
      </c>
      <c r="W182" s="6">
        <f t="shared" si="35"/>
        <v>0</v>
      </c>
      <c r="X182" s="6">
        <f>Q182*(Inputs!$E$19/(12*30))*Inputs!$E$20</f>
        <v>0</v>
      </c>
      <c r="Y182" s="6">
        <f t="shared" si="36"/>
        <v>0</v>
      </c>
      <c r="Z182" s="15">
        <f>Y182/Inputs!$E$18</f>
        <v>0</v>
      </c>
      <c r="AA182" s="6">
        <f t="shared" si="44"/>
        <v>4557.9478648128306</v>
      </c>
      <c r="AC182" s="6">
        <f t="shared" si="37"/>
        <v>48434.955651560507</v>
      </c>
    </row>
    <row r="183" spans="2:29" ht="13" x14ac:dyDescent="0.3">
      <c r="B183" s="13">
        <f t="shared" si="38"/>
        <v>179</v>
      </c>
      <c r="C183" s="14">
        <f t="shared" si="39"/>
        <v>51288</v>
      </c>
      <c r="D183" s="6">
        <f t="shared" si="40"/>
        <v>0</v>
      </c>
      <c r="E183" s="6">
        <f>Mortagage!E183</f>
        <v>2118.3906208299832</v>
      </c>
      <c r="F183" s="6">
        <f>IF(D183&lt;0.01,0,D183*Inputs!$E$7/12)</f>
        <v>0</v>
      </c>
      <c r="G183" s="6">
        <f t="shared" si="30"/>
        <v>2118.3906208299832</v>
      </c>
      <c r="H183" s="6">
        <f t="shared" si="31"/>
        <v>0</v>
      </c>
      <c r="I183" s="6">
        <f t="shared" si="32"/>
        <v>2118.3906208299832</v>
      </c>
      <c r="J183" s="6">
        <f t="shared" si="41"/>
        <v>664314.9133418214</v>
      </c>
      <c r="K183" s="6">
        <f t="shared" si="42"/>
        <v>43877.007786747679</v>
      </c>
      <c r="L183" s="6">
        <f t="shared" si="33"/>
        <v>0</v>
      </c>
      <c r="M183" s="6">
        <f>IF(N183&gt;Inputs!$E$12,Inputs!$E$10*Inputs!$E$5/12,0)</f>
        <v>0</v>
      </c>
      <c r="N183" s="15">
        <f>D183/Inputs!$E$5</f>
        <v>0</v>
      </c>
      <c r="Q183" s="6">
        <f t="shared" si="43"/>
        <v>0</v>
      </c>
      <c r="R183" s="6">
        <f>IF(Q183&lt;0.01,0,Inputs!$E$24)</f>
        <v>0</v>
      </c>
      <c r="S183" s="6">
        <f>IF(Q183&lt;0.01,0,Inputs!$E$23)</f>
        <v>0</v>
      </c>
      <c r="T183" s="6">
        <f t="shared" si="34"/>
        <v>0</v>
      </c>
      <c r="U183" s="6">
        <f>IF(D183=0,0,Inputs!$E$18*Inputs!$E$21-Q183+T183)</f>
        <v>0</v>
      </c>
      <c r="V183" s="6">
        <f>IF(D183=0,0,IF(U183&gt;Inputs!$E$22,Inputs!$E$22,0))</f>
        <v>0</v>
      </c>
      <c r="W183" s="6">
        <f t="shared" si="35"/>
        <v>0</v>
      </c>
      <c r="X183" s="6">
        <f>Q183*(Inputs!$E$19/(12*30))*Inputs!$E$20</f>
        <v>0</v>
      </c>
      <c r="Y183" s="6">
        <f t="shared" si="36"/>
        <v>0</v>
      </c>
      <c r="Z183" s="15">
        <f>Y183/Inputs!$E$18</f>
        <v>0</v>
      </c>
      <c r="AA183" s="6">
        <f t="shared" si="44"/>
        <v>4557.9478648128306</v>
      </c>
      <c r="AC183" s="6">
        <f t="shared" si="37"/>
        <v>48434.955651560507</v>
      </c>
    </row>
    <row r="184" spans="2:29" ht="13" x14ac:dyDescent="0.3">
      <c r="B184" s="13">
        <f t="shared" si="38"/>
        <v>180</v>
      </c>
      <c r="C184" s="14">
        <f t="shared" si="39"/>
        <v>51318</v>
      </c>
      <c r="D184" s="6">
        <f t="shared" si="40"/>
        <v>0</v>
      </c>
      <c r="E184" s="6">
        <f>Mortagage!E184</f>
        <v>2118.3906208299832</v>
      </c>
      <c r="F184" s="6">
        <f>IF(D184&lt;0.01,0,D184*Inputs!$E$7/12)</f>
        <v>0</v>
      </c>
      <c r="G184" s="6">
        <f t="shared" si="30"/>
        <v>2118.3906208299832</v>
      </c>
      <c r="H184" s="6">
        <f t="shared" si="31"/>
        <v>0</v>
      </c>
      <c r="I184" s="6">
        <f t="shared" si="32"/>
        <v>2118.3906208299832</v>
      </c>
      <c r="J184" s="6">
        <f t="shared" si="41"/>
        <v>666433.30396265141</v>
      </c>
      <c r="K184" s="6">
        <f t="shared" si="42"/>
        <v>43877.007786747679</v>
      </c>
      <c r="L184" s="6">
        <f t="shared" si="33"/>
        <v>0</v>
      </c>
      <c r="M184" s="6">
        <f>IF(N184&gt;Inputs!$E$12,Inputs!$E$10*Inputs!$E$5/12,0)</f>
        <v>0</v>
      </c>
      <c r="N184" s="15">
        <f>D184/Inputs!$E$5</f>
        <v>0</v>
      </c>
      <c r="Q184" s="6">
        <f t="shared" si="43"/>
        <v>0</v>
      </c>
      <c r="R184" s="6">
        <f>IF(Q184&lt;0.01,0,Inputs!$E$24)</f>
        <v>0</v>
      </c>
      <c r="S184" s="6">
        <f>IF(Q184&lt;0.01,0,Inputs!$E$23)</f>
        <v>0</v>
      </c>
      <c r="T184" s="6">
        <f t="shared" si="34"/>
        <v>0</v>
      </c>
      <c r="U184" s="6">
        <f>IF(D184=0,0,Inputs!$E$18*Inputs!$E$21-Q184+T184)</f>
        <v>0</v>
      </c>
      <c r="V184" s="6">
        <f>IF(D184=0,0,IF(U184&gt;Inputs!$E$22,Inputs!$E$22,0))</f>
        <v>0</v>
      </c>
      <c r="W184" s="6">
        <f t="shared" si="35"/>
        <v>0</v>
      </c>
      <c r="X184" s="6">
        <f>Q184*(Inputs!$E$19/(12*30))*Inputs!$E$20</f>
        <v>0</v>
      </c>
      <c r="Y184" s="6">
        <f t="shared" si="36"/>
        <v>0</v>
      </c>
      <c r="Z184" s="15">
        <f>Y184/Inputs!$E$18</f>
        <v>0</v>
      </c>
      <c r="AA184" s="6">
        <f t="shared" si="44"/>
        <v>4557.9478648128306</v>
      </c>
      <c r="AC184" s="6">
        <f t="shared" si="37"/>
        <v>48434.955651560507</v>
      </c>
    </row>
    <row r="185" spans="2:29" ht="13" x14ac:dyDescent="0.3">
      <c r="B185" s="13">
        <f t="shared" si="38"/>
        <v>181</v>
      </c>
      <c r="C185" s="14">
        <f t="shared" si="39"/>
        <v>51349</v>
      </c>
      <c r="D185" s="6">
        <f t="shared" si="40"/>
        <v>0</v>
      </c>
      <c r="E185" s="6">
        <f>Mortagage!E185</f>
        <v>2118.3906208299832</v>
      </c>
      <c r="F185" s="6">
        <f>IF(D185&lt;0.01,0,D185*Inputs!$E$7/12)</f>
        <v>0</v>
      </c>
      <c r="G185" s="6">
        <f t="shared" si="30"/>
        <v>2118.3906208299832</v>
      </c>
      <c r="H185" s="6">
        <f t="shared" si="31"/>
        <v>0</v>
      </c>
      <c r="I185" s="6">
        <f t="shared" si="32"/>
        <v>2118.3906208299832</v>
      </c>
      <c r="J185" s="6">
        <f t="shared" si="41"/>
        <v>668551.69458348141</v>
      </c>
      <c r="K185" s="6">
        <f t="shared" si="42"/>
        <v>43877.007786747679</v>
      </c>
      <c r="L185" s="6">
        <f t="shared" si="33"/>
        <v>0</v>
      </c>
      <c r="M185" s="6">
        <f>IF(N185&gt;Inputs!$E$12,Inputs!$E$10*Inputs!$E$5/12,0)</f>
        <v>0</v>
      </c>
      <c r="N185" s="15">
        <f>D185/Inputs!$E$5</f>
        <v>0</v>
      </c>
      <c r="Q185" s="6">
        <f t="shared" si="43"/>
        <v>0</v>
      </c>
      <c r="R185" s="6">
        <f>IF(Q185&lt;0.01,0,Inputs!$E$24)</f>
        <v>0</v>
      </c>
      <c r="S185" s="6">
        <f>IF(Q185&lt;0.01,0,Inputs!$E$23)</f>
        <v>0</v>
      </c>
      <c r="T185" s="6">
        <f t="shared" si="34"/>
        <v>0</v>
      </c>
      <c r="U185" s="6">
        <f>IF(D185=0,0,Inputs!$E$18*Inputs!$E$21-Q185+T185)</f>
        <v>0</v>
      </c>
      <c r="V185" s="6">
        <f>IF(D185=0,0,IF(U185&gt;Inputs!$E$22,Inputs!$E$22,0))</f>
        <v>0</v>
      </c>
      <c r="W185" s="6">
        <f t="shared" si="35"/>
        <v>0</v>
      </c>
      <c r="X185" s="6">
        <f>Q185*(Inputs!$E$19/(12*30))*Inputs!$E$20</f>
        <v>0</v>
      </c>
      <c r="Y185" s="6">
        <f t="shared" si="36"/>
        <v>0</v>
      </c>
      <c r="Z185" s="15">
        <f>Y185/Inputs!$E$18</f>
        <v>0</v>
      </c>
      <c r="AA185" s="6">
        <f t="shared" si="44"/>
        <v>4557.9478648128306</v>
      </c>
      <c r="AC185" s="6">
        <f t="shared" si="37"/>
        <v>48434.955651560507</v>
      </c>
    </row>
    <row r="186" spans="2:29" ht="13" x14ac:dyDescent="0.3">
      <c r="B186" s="13">
        <f t="shared" si="38"/>
        <v>182</v>
      </c>
      <c r="C186" s="14">
        <f t="shared" si="39"/>
        <v>51380</v>
      </c>
      <c r="D186" s="6">
        <f t="shared" si="40"/>
        <v>0</v>
      </c>
      <c r="E186" s="6">
        <f>Mortagage!E186</f>
        <v>2118.3906208299832</v>
      </c>
      <c r="F186" s="6">
        <f>IF(D186&lt;0.01,0,D186*Inputs!$E$7/12)</f>
        <v>0</v>
      </c>
      <c r="G186" s="6">
        <f t="shared" si="30"/>
        <v>2118.3906208299832</v>
      </c>
      <c r="H186" s="6">
        <f t="shared" si="31"/>
        <v>0</v>
      </c>
      <c r="I186" s="6">
        <f t="shared" si="32"/>
        <v>2118.3906208299832</v>
      </c>
      <c r="J186" s="6">
        <f t="shared" si="41"/>
        <v>670670.08520431141</v>
      </c>
      <c r="K186" s="6">
        <f t="shared" si="42"/>
        <v>43877.007786747679</v>
      </c>
      <c r="L186" s="6">
        <f t="shared" si="33"/>
        <v>0</v>
      </c>
      <c r="M186" s="6">
        <f>IF(N186&gt;Inputs!$E$12,Inputs!$E$10*Inputs!$E$5/12,0)</f>
        <v>0</v>
      </c>
      <c r="N186" s="15">
        <f>D186/Inputs!$E$5</f>
        <v>0</v>
      </c>
      <c r="Q186" s="6">
        <f t="shared" si="43"/>
        <v>0</v>
      </c>
      <c r="R186" s="6">
        <f>IF(Q186&lt;0.01,0,Inputs!$E$24)</f>
        <v>0</v>
      </c>
      <c r="S186" s="6">
        <f>IF(Q186&lt;0.01,0,Inputs!$E$23)</f>
        <v>0</v>
      </c>
      <c r="T186" s="6">
        <f t="shared" si="34"/>
        <v>0</v>
      </c>
      <c r="U186" s="6">
        <f>IF(D186=0,0,Inputs!$E$18*Inputs!$E$21-Q186+T186)</f>
        <v>0</v>
      </c>
      <c r="V186" s="6">
        <f>IF(D186=0,0,IF(U186&gt;Inputs!$E$22,Inputs!$E$22,0))</f>
        <v>0</v>
      </c>
      <c r="W186" s="6">
        <f t="shared" si="35"/>
        <v>0</v>
      </c>
      <c r="X186" s="6">
        <f>Q186*(Inputs!$E$19/(12*30))*Inputs!$E$20</f>
        <v>0</v>
      </c>
      <c r="Y186" s="6">
        <f t="shared" si="36"/>
        <v>0</v>
      </c>
      <c r="Z186" s="15">
        <f>Y186/Inputs!$E$18</f>
        <v>0</v>
      </c>
      <c r="AA186" s="6">
        <f t="shared" si="44"/>
        <v>4557.9478648128306</v>
      </c>
      <c r="AC186" s="6">
        <f t="shared" si="37"/>
        <v>48434.955651560507</v>
      </c>
    </row>
    <row r="187" spans="2:29" ht="13" x14ac:dyDescent="0.3">
      <c r="B187" s="13">
        <f t="shared" si="38"/>
        <v>183</v>
      </c>
      <c r="C187" s="14">
        <f t="shared" si="39"/>
        <v>51410</v>
      </c>
      <c r="D187" s="6">
        <f t="shared" si="40"/>
        <v>0</v>
      </c>
      <c r="E187" s="6">
        <f>Mortagage!E187</f>
        <v>2118.3906208299832</v>
      </c>
      <c r="F187" s="6">
        <f>IF(D187&lt;0.01,0,D187*Inputs!$E$7/12)</f>
        <v>0</v>
      </c>
      <c r="G187" s="6">
        <f t="shared" si="30"/>
        <v>2118.3906208299832</v>
      </c>
      <c r="H187" s="6">
        <f t="shared" si="31"/>
        <v>0</v>
      </c>
      <c r="I187" s="6">
        <f t="shared" si="32"/>
        <v>2118.3906208299832</v>
      </c>
      <c r="J187" s="6">
        <f t="shared" si="41"/>
        <v>672788.47582514142</v>
      </c>
      <c r="K187" s="6">
        <f t="shared" si="42"/>
        <v>43877.007786747679</v>
      </c>
      <c r="L187" s="6">
        <f t="shared" si="33"/>
        <v>0</v>
      </c>
      <c r="M187" s="6">
        <f>IF(N187&gt;Inputs!$E$12,Inputs!$E$10*Inputs!$E$5/12,0)</f>
        <v>0</v>
      </c>
      <c r="N187" s="15">
        <f>D187/Inputs!$E$5</f>
        <v>0</v>
      </c>
      <c r="Q187" s="6">
        <f t="shared" si="43"/>
        <v>0</v>
      </c>
      <c r="R187" s="6">
        <f>IF(Q187&lt;0.01,0,Inputs!$E$24)</f>
        <v>0</v>
      </c>
      <c r="S187" s="6">
        <f>IF(Q187&lt;0.01,0,Inputs!$E$23)</f>
        <v>0</v>
      </c>
      <c r="T187" s="6">
        <f t="shared" si="34"/>
        <v>0</v>
      </c>
      <c r="U187" s="6">
        <f>IF(D187=0,0,Inputs!$E$18*Inputs!$E$21-Q187+T187)</f>
        <v>0</v>
      </c>
      <c r="V187" s="6">
        <f>IF(D187=0,0,IF(U187&gt;Inputs!$E$22,Inputs!$E$22,0))</f>
        <v>0</v>
      </c>
      <c r="W187" s="6">
        <f t="shared" si="35"/>
        <v>0</v>
      </c>
      <c r="X187" s="6">
        <f>Q187*(Inputs!$E$19/(12*30))*Inputs!$E$20</f>
        <v>0</v>
      </c>
      <c r="Y187" s="6">
        <f t="shared" si="36"/>
        <v>0</v>
      </c>
      <c r="Z187" s="15">
        <f>Y187/Inputs!$E$18</f>
        <v>0</v>
      </c>
      <c r="AA187" s="6">
        <f t="shared" si="44"/>
        <v>4557.9478648128306</v>
      </c>
      <c r="AC187" s="6">
        <f t="shared" si="37"/>
        <v>48434.955651560507</v>
      </c>
    </row>
    <row r="188" spans="2:29" ht="13" x14ac:dyDescent="0.3">
      <c r="B188" s="13">
        <f t="shared" si="38"/>
        <v>184</v>
      </c>
      <c r="C188" s="14">
        <f t="shared" si="39"/>
        <v>51441</v>
      </c>
      <c r="D188" s="6">
        <f t="shared" si="40"/>
        <v>0</v>
      </c>
      <c r="E188" s="6">
        <f>Mortagage!E188</f>
        <v>2118.3906208299832</v>
      </c>
      <c r="F188" s="6">
        <f>IF(D188&lt;0.01,0,D188*Inputs!$E$7/12)</f>
        <v>0</v>
      </c>
      <c r="G188" s="6">
        <f t="shared" si="30"/>
        <v>2118.3906208299832</v>
      </c>
      <c r="H188" s="6">
        <f t="shared" si="31"/>
        <v>0</v>
      </c>
      <c r="I188" s="6">
        <f t="shared" si="32"/>
        <v>2118.3906208299832</v>
      </c>
      <c r="J188" s="6">
        <f t="shared" si="41"/>
        <v>674906.86644597142</v>
      </c>
      <c r="K188" s="6">
        <f t="shared" si="42"/>
        <v>43877.007786747679</v>
      </c>
      <c r="L188" s="6">
        <f t="shared" si="33"/>
        <v>0</v>
      </c>
      <c r="M188" s="6">
        <f>IF(N188&gt;Inputs!$E$12,Inputs!$E$10*Inputs!$E$5/12,0)</f>
        <v>0</v>
      </c>
      <c r="N188" s="15">
        <f>D188/Inputs!$E$5</f>
        <v>0</v>
      </c>
      <c r="Q188" s="6">
        <f t="shared" si="43"/>
        <v>0</v>
      </c>
      <c r="R188" s="6">
        <f>IF(Q188&lt;0.01,0,Inputs!$E$24)</f>
        <v>0</v>
      </c>
      <c r="S188" s="6">
        <f>IF(Q188&lt;0.01,0,Inputs!$E$23)</f>
        <v>0</v>
      </c>
      <c r="T188" s="6">
        <f t="shared" si="34"/>
        <v>0</v>
      </c>
      <c r="U188" s="6">
        <f>IF(D188=0,0,Inputs!$E$18*Inputs!$E$21-Q188+T188)</f>
        <v>0</v>
      </c>
      <c r="V188" s="6">
        <f>IF(D188=0,0,IF(U188&gt;Inputs!$E$22,Inputs!$E$22,0))</f>
        <v>0</v>
      </c>
      <c r="W188" s="6">
        <f t="shared" si="35"/>
        <v>0</v>
      </c>
      <c r="X188" s="6">
        <f>Q188*(Inputs!$E$19/(12*30))*Inputs!$E$20</f>
        <v>0</v>
      </c>
      <c r="Y188" s="6">
        <f t="shared" si="36"/>
        <v>0</v>
      </c>
      <c r="Z188" s="15">
        <f>Y188/Inputs!$E$18</f>
        <v>0</v>
      </c>
      <c r="AA188" s="6">
        <f t="shared" si="44"/>
        <v>4557.9478648128306</v>
      </c>
      <c r="AC188" s="6">
        <f t="shared" si="37"/>
        <v>48434.955651560507</v>
      </c>
    </row>
    <row r="189" spans="2:29" ht="13" x14ac:dyDescent="0.3">
      <c r="B189" s="13">
        <f t="shared" si="38"/>
        <v>185</v>
      </c>
      <c r="C189" s="14">
        <f t="shared" si="39"/>
        <v>51471</v>
      </c>
      <c r="D189" s="6">
        <f t="shared" si="40"/>
        <v>0</v>
      </c>
      <c r="E189" s="6">
        <f>Mortagage!E189</f>
        <v>2118.3906208299832</v>
      </c>
      <c r="F189" s="6">
        <f>IF(D189&lt;0.01,0,D189*Inputs!$E$7/12)</f>
        <v>0</v>
      </c>
      <c r="G189" s="6">
        <f t="shared" si="30"/>
        <v>2118.3906208299832</v>
      </c>
      <c r="H189" s="6">
        <f t="shared" si="31"/>
        <v>0</v>
      </c>
      <c r="I189" s="6">
        <f t="shared" si="32"/>
        <v>2118.3906208299832</v>
      </c>
      <c r="J189" s="6">
        <f t="shared" si="41"/>
        <v>677025.25706680142</v>
      </c>
      <c r="K189" s="6">
        <f t="shared" si="42"/>
        <v>43877.007786747679</v>
      </c>
      <c r="L189" s="6">
        <f t="shared" si="33"/>
        <v>0</v>
      </c>
      <c r="M189" s="6">
        <f>IF(N189&gt;Inputs!$E$12,Inputs!$E$10*Inputs!$E$5/12,0)</f>
        <v>0</v>
      </c>
      <c r="N189" s="15">
        <f>D189/Inputs!$E$5</f>
        <v>0</v>
      </c>
      <c r="Q189" s="6">
        <f t="shared" si="43"/>
        <v>0</v>
      </c>
      <c r="R189" s="6">
        <f>IF(Q189&lt;0.01,0,Inputs!$E$24)</f>
        <v>0</v>
      </c>
      <c r="S189" s="6">
        <f>IF(Q189&lt;0.01,0,Inputs!$E$23)</f>
        <v>0</v>
      </c>
      <c r="T189" s="6">
        <f t="shared" si="34"/>
        <v>0</v>
      </c>
      <c r="U189" s="6">
        <f>IF(D189=0,0,Inputs!$E$18*Inputs!$E$21-Q189+T189)</f>
        <v>0</v>
      </c>
      <c r="V189" s="6">
        <f>IF(D189=0,0,IF(U189&gt;Inputs!$E$22,Inputs!$E$22,0))</f>
        <v>0</v>
      </c>
      <c r="W189" s="6">
        <f t="shared" si="35"/>
        <v>0</v>
      </c>
      <c r="X189" s="6">
        <f>Q189*(Inputs!$E$19/(12*30))*Inputs!$E$20</f>
        <v>0</v>
      </c>
      <c r="Y189" s="6">
        <f t="shared" si="36"/>
        <v>0</v>
      </c>
      <c r="Z189" s="15">
        <f>Y189/Inputs!$E$18</f>
        <v>0</v>
      </c>
      <c r="AA189" s="6">
        <f t="shared" si="44"/>
        <v>4557.9478648128306</v>
      </c>
      <c r="AC189" s="6">
        <f t="shared" si="37"/>
        <v>48434.955651560507</v>
      </c>
    </row>
    <row r="190" spans="2:29" ht="13" x14ac:dyDescent="0.3">
      <c r="B190" s="13">
        <f t="shared" si="38"/>
        <v>186</v>
      </c>
      <c r="C190" s="14">
        <f t="shared" si="39"/>
        <v>51502</v>
      </c>
      <c r="D190" s="6">
        <f t="shared" si="40"/>
        <v>0</v>
      </c>
      <c r="E190" s="6">
        <f>Mortagage!E190</f>
        <v>2118.3906208299832</v>
      </c>
      <c r="F190" s="6">
        <f>IF(D190&lt;0.01,0,D190*Inputs!$E$7/12)</f>
        <v>0</v>
      </c>
      <c r="G190" s="6">
        <f t="shared" si="30"/>
        <v>2118.3906208299832</v>
      </c>
      <c r="H190" s="6">
        <f t="shared" si="31"/>
        <v>0</v>
      </c>
      <c r="I190" s="6">
        <f t="shared" si="32"/>
        <v>2118.3906208299832</v>
      </c>
      <c r="J190" s="6">
        <f t="shared" si="41"/>
        <v>679143.64768763143</v>
      </c>
      <c r="K190" s="6">
        <f t="shared" si="42"/>
        <v>43877.007786747679</v>
      </c>
      <c r="L190" s="6">
        <f t="shared" si="33"/>
        <v>0</v>
      </c>
      <c r="M190" s="6">
        <f>IF(N190&gt;Inputs!$E$12,Inputs!$E$10*Inputs!$E$5/12,0)</f>
        <v>0</v>
      </c>
      <c r="N190" s="15">
        <f>D190/Inputs!$E$5</f>
        <v>0</v>
      </c>
      <c r="Q190" s="6">
        <f t="shared" si="43"/>
        <v>0</v>
      </c>
      <c r="R190" s="6">
        <f>IF(Q190&lt;0.01,0,Inputs!$E$24)</f>
        <v>0</v>
      </c>
      <c r="S190" s="6">
        <f>IF(Q190&lt;0.01,0,Inputs!$E$23)</f>
        <v>0</v>
      </c>
      <c r="T190" s="6">
        <f t="shared" si="34"/>
        <v>0</v>
      </c>
      <c r="U190" s="6">
        <f>IF(D190=0,0,Inputs!$E$18*Inputs!$E$21-Q190+T190)</f>
        <v>0</v>
      </c>
      <c r="V190" s="6">
        <f>IF(D190=0,0,IF(U190&gt;Inputs!$E$22,Inputs!$E$22,0))</f>
        <v>0</v>
      </c>
      <c r="W190" s="6">
        <f t="shared" si="35"/>
        <v>0</v>
      </c>
      <c r="X190" s="6">
        <f>Q190*(Inputs!$E$19/(12*30))*Inputs!$E$20</f>
        <v>0</v>
      </c>
      <c r="Y190" s="6">
        <f t="shared" si="36"/>
        <v>0</v>
      </c>
      <c r="Z190" s="15">
        <f>Y190/Inputs!$E$18</f>
        <v>0</v>
      </c>
      <c r="AA190" s="6">
        <f t="shared" si="44"/>
        <v>4557.9478648128306</v>
      </c>
      <c r="AC190" s="6">
        <f t="shared" si="37"/>
        <v>48434.955651560507</v>
      </c>
    </row>
    <row r="191" spans="2:29" ht="13" x14ac:dyDescent="0.3">
      <c r="B191" s="13">
        <f t="shared" si="38"/>
        <v>187</v>
      </c>
      <c r="C191" s="14">
        <f t="shared" si="39"/>
        <v>51533</v>
      </c>
      <c r="D191" s="6">
        <f t="shared" si="40"/>
        <v>0</v>
      </c>
      <c r="E191" s="6">
        <f>Mortagage!E191</f>
        <v>2118.3906208299832</v>
      </c>
      <c r="F191" s="6">
        <f>IF(D191&lt;0.01,0,D191*Inputs!$E$7/12)</f>
        <v>0</v>
      </c>
      <c r="G191" s="6">
        <f t="shared" si="30"/>
        <v>2118.3906208299832</v>
      </c>
      <c r="H191" s="6">
        <f t="shared" si="31"/>
        <v>0</v>
      </c>
      <c r="I191" s="6">
        <f t="shared" si="32"/>
        <v>2118.3906208299832</v>
      </c>
      <c r="J191" s="6">
        <f t="shared" si="41"/>
        <v>681262.03830846143</v>
      </c>
      <c r="K191" s="6">
        <f t="shared" si="42"/>
        <v>43877.007786747679</v>
      </c>
      <c r="L191" s="6">
        <f t="shared" si="33"/>
        <v>0</v>
      </c>
      <c r="M191" s="6">
        <f>IF(N191&gt;Inputs!$E$12,Inputs!$E$10*Inputs!$E$5/12,0)</f>
        <v>0</v>
      </c>
      <c r="N191" s="15">
        <f>D191/Inputs!$E$5</f>
        <v>0</v>
      </c>
      <c r="Q191" s="6">
        <f t="shared" si="43"/>
        <v>0</v>
      </c>
      <c r="R191" s="6">
        <f>IF(Q191&lt;0.01,0,Inputs!$E$24)</f>
        <v>0</v>
      </c>
      <c r="S191" s="6">
        <f>IF(Q191&lt;0.01,0,Inputs!$E$23)</f>
        <v>0</v>
      </c>
      <c r="T191" s="6">
        <f t="shared" si="34"/>
        <v>0</v>
      </c>
      <c r="U191" s="6">
        <f>IF(D191=0,0,Inputs!$E$18*Inputs!$E$21-Q191+T191)</f>
        <v>0</v>
      </c>
      <c r="V191" s="6">
        <f>IF(D191=0,0,IF(U191&gt;Inputs!$E$22,Inputs!$E$22,0))</f>
        <v>0</v>
      </c>
      <c r="W191" s="6">
        <f t="shared" si="35"/>
        <v>0</v>
      </c>
      <c r="X191" s="6">
        <f>Q191*(Inputs!$E$19/(12*30))*Inputs!$E$20</f>
        <v>0</v>
      </c>
      <c r="Y191" s="6">
        <f t="shared" si="36"/>
        <v>0</v>
      </c>
      <c r="Z191" s="15">
        <f>Y191/Inputs!$E$18</f>
        <v>0</v>
      </c>
      <c r="AA191" s="6">
        <f t="shared" si="44"/>
        <v>4557.9478648128306</v>
      </c>
      <c r="AC191" s="6">
        <f t="shared" si="37"/>
        <v>48434.955651560507</v>
      </c>
    </row>
    <row r="192" spans="2:29" ht="13" x14ac:dyDescent="0.3">
      <c r="B192" s="13">
        <f t="shared" si="38"/>
        <v>188</v>
      </c>
      <c r="C192" s="14">
        <f t="shared" si="39"/>
        <v>51561</v>
      </c>
      <c r="D192" s="6">
        <f t="shared" si="40"/>
        <v>0</v>
      </c>
      <c r="E192" s="6">
        <f>Mortagage!E192</f>
        <v>2118.3906208299832</v>
      </c>
      <c r="F192" s="6">
        <f>IF(D192&lt;0.01,0,D192*Inputs!$E$7/12)</f>
        <v>0</v>
      </c>
      <c r="G192" s="6">
        <f t="shared" si="30"/>
        <v>2118.3906208299832</v>
      </c>
      <c r="H192" s="6">
        <f t="shared" si="31"/>
        <v>0</v>
      </c>
      <c r="I192" s="6">
        <f t="shared" si="32"/>
        <v>2118.3906208299832</v>
      </c>
      <c r="J192" s="6">
        <f t="shared" si="41"/>
        <v>683380.42892929143</v>
      </c>
      <c r="K192" s="6">
        <f t="shared" si="42"/>
        <v>43877.007786747679</v>
      </c>
      <c r="L192" s="6">
        <f t="shared" si="33"/>
        <v>0</v>
      </c>
      <c r="M192" s="6">
        <f>IF(N192&gt;Inputs!$E$12,Inputs!$E$10*Inputs!$E$5/12,0)</f>
        <v>0</v>
      </c>
      <c r="N192" s="15">
        <f>D192/Inputs!$E$5</f>
        <v>0</v>
      </c>
      <c r="Q192" s="6">
        <f t="shared" si="43"/>
        <v>0</v>
      </c>
      <c r="R192" s="6">
        <f>IF(Q192&lt;0.01,0,Inputs!$E$24)</f>
        <v>0</v>
      </c>
      <c r="S192" s="6">
        <f>IF(Q192&lt;0.01,0,Inputs!$E$23)</f>
        <v>0</v>
      </c>
      <c r="T192" s="6">
        <f t="shared" si="34"/>
        <v>0</v>
      </c>
      <c r="U192" s="6">
        <f>IF(D192=0,0,Inputs!$E$18*Inputs!$E$21-Q192+T192)</f>
        <v>0</v>
      </c>
      <c r="V192" s="6">
        <f>IF(D192=0,0,IF(U192&gt;Inputs!$E$22,Inputs!$E$22,0))</f>
        <v>0</v>
      </c>
      <c r="W192" s="6">
        <f t="shared" si="35"/>
        <v>0</v>
      </c>
      <c r="X192" s="6">
        <f>Q192*(Inputs!$E$19/(12*30))*Inputs!$E$20</f>
        <v>0</v>
      </c>
      <c r="Y192" s="6">
        <f t="shared" si="36"/>
        <v>0</v>
      </c>
      <c r="Z192" s="15">
        <f>Y192/Inputs!$E$18</f>
        <v>0</v>
      </c>
      <c r="AA192" s="6">
        <f t="shared" si="44"/>
        <v>4557.9478648128306</v>
      </c>
      <c r="AC192" s="6">
        <f t="shared" si="37"/>
        <v>48434.955651560507</v>
      </c>
    </row>
    <row r="193" spans="2:29" ht="13" x14ac:dyDescent="0.3">
      <c r="B193" s="13">
        <f t="shared" si="38"/>
        <v>189</v>
      </c>
      <c r="C193" s="14">
        <f t="shared" si="39"/>
        <v>51592</v>
      </c>
      <c r="D193" s="6">
        <f t="shared" si="40"/>
        <v>0</v>
      </c>
      <c r="E193" s="6">
        <f>Mortagage!E193</f>
        <v>2118.3906208299832</v>
      </c>
      <c r="F193" s="6">
        <f>IF(D193&lt;0.01,0,D193*Inputs!$E$7/12)</f>
        <v>0</v>
      </c>
      <c r="G193" s="6">
        <f t="shared" si="30"/>
        <v>2118.3906208299832</v>
      </c>
      <c r="H193" s="6">
        <f t="shared" si="31"/>
        <v>0</v>
      </c>
      <c r="I193" s="6">
        <f t="shared" si="32"/>
        <v>2118.3906208299832</v>
      </c>
      <c r="J193" s="6">
        <f t="shared" si="41"/>
        <v>685498.81955012144</v>
      </c>
      <c r="K193" s="6">
        <f t="shared" si="42"/>
        <v>43877.007786747679</v>
      </c>
      <c r="L193" s="6">
        <f t="shared" si="33"/>
        <v>0</v>
      </c>
      <c r="M193" s="6">
        <f>IF(N193&gt;Inputs!$E$12,Inputs!$E$10*Inputs!$E$5/12,0)</f>
        <v>0</v>
      </c>
      <c r="N193" s="15">
        <f>D193/Inputs!$E$5</f>
        <v>0</v>
      </c>
      <c r="Q193" s="6">
        <f t="shared" si="43"/>
        <v>0</v>
      </c>
      <c r="R193" s="6">
        <f>IF(Q193&lt;0.01,0,Inputs!$E$24)</f>
        <v>0</v>
      </c>
      <c r="S193" s="6">
        <f>IF(Q193&lt;0.01,0,Inputs!$E$23)</f>
        <v>0</v>
      </c>
      <c r="T193" s="6">
        <f t="shared" si="34"/>
        <v>0</v>
      </c>
      <c r="U193" s="6">
        <f>IF(D193=0,0,Inputs!$E$18*Inputs!$E$21-Q193+T193)</f>
        <v>0</v>
      </c>
      <c r="V193" s="6">
        <f>IF(D193=0,0,IF(U193&gt;Inputs!$E$22,Inputs!$E$22,0))</f>
        <v>0</v>
      </c>
      <c r="W193" s="6">
        <f t="shared" si="35"/>
        <v>0</v>
      </c>
      <c r="X193" s="6">
        <f>Q193*(Inputs!$E$19/(12*30))*Inputs!$E$20</f>
        <v>0</v>
      </c>
      <c r="Y193" s="6">
        <f t="shared" si="36"/>
        <v>0</v>
      </c>
      <c r="Z193" s="15">
        <f>Y193/Inputs!$E$18</f>
        <v>0</v>
      </c>
      <c r="AA193" s="6">
        <f t="shared" si="44"/>
        <v>4557.9478648128306</v>
      </c>
      <c r="AC193" s="6">
        <f t="shared" si="37"/>
        <v>48434.955651560507</v>
      </c>
    </row>
    <row r="194" spans="2:29" ht="13" x14ac:dyDescent="0.3">
      <c r="B194" s="13">
        <f t="shared" si="38"/>
        <v>190</v>
      </c>
      <c r="C194" s="14">
        <f t="shared" si="39"/>
        <v>51622</v>
      </c>
      <c r="D194" s="6">
        <f t="shared" si="40"/>
        <v>0</v>
      </c>
      <c r="E194" s="6">
        <f>Mortagage!E194</f>
        <v>2118.3906208299832</v>
      </c>
      <c r="F194" s="6">
        <f>IF(D194&lt;0.01,0,D194*Inputs!$E$7/12)</f>
        <v>0</v>
      </c>
      <c r="G194" s="6">
        <f t="shared" si="30"/>
        <v>2118.3906208299832</v>
      </c>
      <c r="H194" s="6">
        <f t="shared" si="31"/>
        <v>0</v>
      </c>
      <c r="I194" s="6">
        <f t="shared" si="32"/>
        <v>2118.3906208299832</v>
      </c>
      <c r="J194" s="6">
        <f t="shared" si="41"/>
        <v>687617.21017095144</v>
      </c>
      <c r="K194" s="6">
        <f t="shared" si="42"/>
        <v>43877.007786747679</v>
      </c>
      <c r="L194" s="6">
        <f t="shared" si="33"/>
        <v>0</v>
      </c>
      <c r="M194" s="6">
        <f>IF(N194&gt;Inputs!$E$12,Inputs!$E$10*Inputs!$E$5/12,0)</f>
        <v>0</v>
      </c>
      <c r="N194" s="15">
        <f>D194/Inputs!$E$5</f>
        <v>0</v>
      </c>
      <c r="Q194" s="6">
        <f t="shared" si="43"/>
        <v>0</v>
      </c>
      <c r="R194" s="6">
        <f>IF(Q194&lt;0.01,0,Inputs!$E$24)</f>
        <v>0</v>
      </c>
      <c r="S194" s="6">
        <f>IF(Q194&lt;0.01,0,Inputs!$E$23)</f>
        <v>0</v>
      </c>
      <c r="T194" s="6">
        <f t="shared" si="34"/>
        <v>0</v>
      </c>
      <c r="U194" s="6">
        <f>IF(D194=0,0,Inputs!$E$18*Inputs!$E$21-Q194+T194)</f>
        <v>0</v>
      </c>
      <c r="V194" s="6">
        <f>IF(D194=0,0,IF(U194&gt;Inputs!$E$22,Inputs!$E$22,0))</f>
        <v>0</v>
      </c>
      <c r="W194" s="6">
        <f t="shared" si="35"/>
        <v>0</v>
      </c>
      <c r="X194" s="6">
        <f>Q194*(Inputs!$E$19/(12*30))*Inputs!$E$20</f>
        <v>0</v>
      </c>
      <c r="Y194" s="6">
        <f t="shared" si="36"/>
        <v>0</v>
      </c>
      <c r="Z194" s="15">
        <f>Y194/Inputs!$E$18</f>
        <v>0</v>
      </c>
      <c r="AA194" s="6">
        <f t="shared" si="44"/>
        <v>4557.9478648128306</v>
      </c>
      <c r="AC194" s="6">
        <f t="shared" si="37"/>
        <v>48434.955651560507</v>
      </c>
    </row>
    <row r="195" spans="2:29" ht="13" x14ac:dyDescent="0.3">
      <c r="B195" s="13">
        <f t="shared" si="38"/>
        <v>191</v>
      </c>
      <c r="C195" s="14">
        <f t="shared" si="39"/>
        <v>51653</v>
      </c>
      <c r="D195" s="6">
        <f t="shared" si="40"/>
        <v>0</v>
      </c>
      <c r="E195" s="6">
        <f>Mortagage!E195</f>
        <v>2118.3906208299832</v>
      </c>
      <c r="F195" s="6">
        <f>IF(D195&lt;0.01,0,D195*Inputs!$E$7/12)</f>
        <v>0</v>
      </c>
      <c r="G195" s="6">
        <f t="shared" si="30"/>
        <v>2118.3906208299832</v>
      </c>
      <c r="H195" s="6">
        <f t="shared" si="31"/>
        <v>0</v>
      </c>
      <c r="I195" s="6">
        <f t="shared" si="32"/>
        <v>2118.3906208299832</v>
      </c>
      <c r="J195" s="6">
        <f t="shared" si="41"/>
        <v>689735.60079178144</v>
      </c>
      <c r="K195" s="6">
        <f t="shared" si="42"/>
        <v>43877.007786747679</v>
      </c>
      <c r="L195" s="6">
        <f t="shared" si="33"/>
        <v>0</v>
      </c>
      <c r="M195" s="6">
        <f>IF(N195&gt;Inputs!$E$12,Inputs!$E$10*Inputs!$E$5/12,0)</f>
        <v>0</v>
      </c>
      <c r="N195" s="15">
        <f>D195/Inputs!$E$5</f>
        <v>0</v>
      </c>
      <c r="Q195" s="6">
        <f t="shared" si="43"/>
        <v>0</v>
      </c>
      <c r="R195" s="6">
        <f>IF(Q195&lt;0.01,0,Inputs!$E$24)</f>
        <v>0</v>
      </c>
      <c r="S195" s="6">
        <f>IF(Q195&lt;0.01,0,Inputs!$E$23)</f>
        <v>0</v>
      </c>
      <c r="T195" s="6">
        <f t="shared" si="34"/>
        <v>0</v>
      </c>
      <c r="U195" s="6">
        <f>IF(D195=0,0,Inputs!$E$18*Inputs!$E$21-Q195+T195)</f>
        <v>0</v>
      </c>
      <c r="V195" s="6">
        <f>IF(D195=0,0,IF(U195&gt;Inputs!$E$22,Inputs!$E$22,0))</f>
        <v>0</v>
      </c>
      <c r="W195" s="6">
        <f t="shared" si="35"/>
        <v>0</v>
      </c>
      <c r="X195" s="6">
        <f>Q195*(Inputs!$E$19/(12*30))*Inputs!$E$20</f>
        <v>0</v>
      </c>
      <c r="Y195" s="6">
        <f t="shared" si="36"/>
        <v>0</v>
      </c>
      <c r="Z195" s="15">
        <f>Y195/Inputs!$E$18</f>
        <v>0</v>
      </c>
      <c r="AA195" s="6">
        <f t="shared" si="44"/>
        <v>4557.9478648128306</v>
      </c>
      <c r="AC195" s="6">
        <f t="shared" si="37"/>
        <v>48434.955651560507</v>
      </c>
    </row>
    <row r="196" spans="2:29" ht="13" x14ac:dyDescent="0.3">
      <c r="B196" s="13">
        <f t="shared" si="38"/>
        <v>192</v>
      </c>
      <c r="C196" s="14">
        <f t="shared" si="39"/>
        <v>51683</v>
      </c>
      <c r="D196" s="6">
        <f t="shared" si="40"/>
        <v>0</v>
      </c>
      <c r="E196" s="6">
        <f>Mortagage!E196</f>
        <v>2118.3906208299832</v>
      </c>
      <c r="F196" s="6">
        <f>IF(D196&lt;0.01,0,D196*Inputs!$E$7/12)</f>
        <v>0</v>
      </c>
      <c r="G196" s="6">
        <f t="shared" si="30"/>
        <v>2118.3906208299832</v>
      </c>
      <c r="H196" s="6">
        <f t="shared" si="31"/>
        <v>0</v>
      </c>
      <c r="I196" s="6">
        <f t="shared" si="32"/>
        <v>2118.3906208299832</v>
      </c>
      <c r="J196" s="6">
        <f t="shared" si="41"/>
        <v>691853.99141261145</v>
      </c>
      <c r="K196" s="6">
        <f t="shared" si="42"/>
        <v>43877.007786747679</v>
      </c>
      <c r="L196" s="6">
        <f t="shared" si="33"/>
        <v>0</v>
      </c>
      <c r="M196" s="6">
        <f>IF(N196&gt;Inputs!$E$12,Inputs!$E$10*Inputs!$E$5/12,0)</f>
        <v>0</v>
      </c>
      <c r="N196" s="15">
        <f>D196/Inputs!$E$5</f>
        <v>0</v>
      </c>
      <c r="Q196" s="6">
        <f t="shared" si="43"/>
        <v>0</v>
      </c>
      <c r="R196" s="6">
        <f>IF(Q196&lt;0.01,0,Inputs!$E$24)</f>
        <v>0</v>
      </c>
      <c r="S196" s="6">
        <f>IF(Q196&lt;0.01,0,Inputs!$E$23)</f>
        <v>0</v>
      </c>
      <c r="T196" s="6">
        <f t="shared" si="34"/>
        <v>0</v>
      </c>
      <c r="U196" s="6">
        <f>IF(D196=0,0,Inputs!$E$18*Inputs!$E$21-Q196+T196)</f>
        <v>0</v>
      </c>
      <c r="V196" s="6">
        <f>IF(D196=0,0,IF(U196&gt;Inputs!$E$22,Inputs!$E$22,0))</f>
        <v>0</v>
      </c>
      <c r="W196" s="6">
        <f t="shared" si="35"/>
        <v>0</v>
      </c>
      <c r="X196" s="6">
        <f>Q196*(Inputs!$E$19/(12*30))*Inputs!$E$20</f>
        <v>0</v>
      </c>
      <c r="Y196" s="6">
        <f t="shared" si="36"/>
        <v>0</v>
      </c>
      <c r="Z196" s="15">
        <f>Y196/Inputs!$E$18</f>
        <v>0</v>
      </c>
      <c r="AA196" s="6">
        <f t="shared" si="44"/>
        <v>4557.9478648128306</v>
      </c>
      <c r="AC196" s="6">
        <f t="shared" si="37"/>
        <v>48434.955651560507</v>
      </c>
    </row>
    <row r="197" spans="2:29" ht="13" x14ac:dyDescent="0.3">
      <c r="B197" s="13">
        <f t="shared" si="38"/>
        <v>193</v>
      </c>
      <c r="C197" s="14">
        <f t="shared" si="39"/>
        <v>51714</v>
      </c>
      <c r="D197" s="6">
        <f t="shared" si="40"/>
        <v>0</v>
      </c>
      <c r="E197" s="6">
        <f>Mortagage!E197</f>
        <v>2118.3906208299832</v>
      </c>
      <c r="F197" s="6">
        <f>IF(D197&lt;0.01,0,D197*Inputs!$E$7/12)</f>
        <v>0</v>
      </c>
      <c r="G197" s="6">
        <f t="shared" si="30"/>
        <v>2118.3906208299832</v>
      </c>
      <c r="H197" s="6">
        <f t="shared" si="31"/>
        <v>0</v>
      </c>
      <c r="I197" s="6">
        <f t="shared" si="32"/>
        <v>2118.3906208299832</v>
      </c>
      <c r="J197" s="6">
        <f t="shared" si="41"/>
        <v>693972.38203344145</v>
      </c>
      <c r="K197" s="6">
        <f t="shared" si="42"/>
        <v>43877.007786747679</v>
      </c>
      <c r="L197" s="6">
        <f t="shared" si="33"/>
        <v>0</v>
      </c>
      <c r="M197" s="6">
        <f>IF(N197&gt;Inputs!$E$12,Inputs!$E$10*Inputs!$E$5/12,0)</f>
        <v>0</v>
      </c>
      <c r="N197" s="15">
        <f>D197/Inputs!$E$5</f>
        <v>0</v>
      </c>
      <c r="Q197" s="6">
        <f t="shared" si="43"/>
        <v>0</v>
      </c>
      <c r="R197" s="6">
        <f>IF(Q197&lt;0.01,0,Inputs!$E$24)</f>
        <v>0</v>
      </c>
      <c r="S197" s="6">
        <f>IF(Q197&lt;0.01,0,Inputs!$E$23)</f>
        <v>0</v>
      </c>
      <c r="T197" s="6">
        <f t="shared" si="34"/>
        <v>0</v>
      </c>
      <c r="U197" s="6">
        <f>IF(D197=0,0,Inputs!$E$18*Inputs!$E$21-Q197+T197)</f>
        <v>0</v>
      </c>
      <c r="V197" s="6">
        <f>IF(D197=0,0,IF(U197&gt;Inputs!$E$22,Inputs!$E$22,0))</f>
        <v>0</v>
      </c>
      <c r="W197" s="6">
        <f t="shared" si="35"/>
        <v>0</v>
      </c>
      <c r="X197" s="6">
        <f>Q197*(Inputs!$E$19/(12*30))*Inputs!$E$20</f>
        <v>0</v>
      </c>
      <c r="Y197" s="6">
        <f t="shared" si="36"/>
        <v>0</v>
      </c>
      <c r="Z197" s="15">
        <f>Y197/Inputs!$E$18</f>
        <v>0</v>
      </c>
      <c r="AA197" s="6">
        <f t="shared" si="44"/>
        <v>4557.9478648128306</v>
      </c>
      <c r="AC197" s="6">
        <f t="shared" si="37"/>
        <v>48434.955651560507</v>
      </c>
    </row>
    <row r="198" spans="2:29" ht="13" x14ac:dyDescent="0.3">
      <c r="B198" s="13">
        <f t="shared" si="38"/>
        <v>194</v>
      </c>
      <c r="C198" s="14">
        <f t="shared" si="39"/>
        <v>51745</v>
      </c>
      <c r="D198" s="6">
        <f t="shared" si="40"/>
        <v>0</v>
      </c>
      <c r="E198" s="6">
        <f>Mortagage!E198</f>
        <v>2118.3906208299832</v>
      </c>
      <c r="F198" s="6">
        <f>IF(D198&lt;0.01,0,D198*Inputs!$E$7/12)</f>
        <v>0</v>
      </c>
      <c r="G198" s="6">
        <f t="shared" ref="G198:G261" si="45">E198-F198</f>
        <v>2118.3906208299832</v>
      </c>
      <c r="H198" s="6">
        <f t="shared" ref="H198:H261" si="46">V198</f>
        <v>0</v>
      </c>
      <c r="I198" s="6">
        <f t="shared" ref="I198:I261" si="47">H198+G198</f>
        <v>2118.3906208299832</v>
      </c>
      <c r="J198" s="6">
        <f t="shared" si="41"/>
        <v>696090.77265427145</v>
      </c>
      <c r="K198" s="6">
        <f t="shared" si="42"/>
        <v>43877.007786747679</v>
      </c>
      <c r="L198" s="6">
        <f t="shared" ref="L198:L261" si="48">IF(D198-G198-H198&lt;0.01,0,D198-G198-H198)</f>
        <v>0</v>
      </c>
      <c r="M198" s="6">
        <f>IF(N198&gt;Inputs!$E$12,Inputs!$E$10*Inputs!$E$5/12,0)</f>
        <v>0</v>
      </c>
      <c r="N198" s="15">
        <f>D198/Inputs!$E$5</f>
        <v>0</v>
      </c>
      <c r="Q198" s="6">
        <f t="shared" si="43"/>
        <v>0</v>
      </c>
      <c r="R198" s="6">
        <f>IF(Q198&lt;0.01,0,Inputs!$E$24)</f>
        <v>0</v>
      </c>
      <c r="S198" s="6">
        <f>IF(Q198&lt;0.01,0,Inputs!$E$23)</f>
        <v>0</v>
      </c>
      <c r="T198" s="6">
        <f t="shared" ref="T198:T261" si="49">R198-S198</f>
        <v>0</v>
      </c>
      <c r="U198" s="6">
        <f>IF(D198=0,0,Inputs!$E$18*Inputs!$E$21-Q198+T198)</f>
        <v>0</v>
      </c>
      <c r="V198" s="6">
        <f>IF(D198=0,0,IF(U198&gt;Inputs!$E$22,Inputs!$E$22,0))</f>
        <v>0</v>
      </c>
      <c r="W198" s="6">
        <f t="shared" ref="W198:W261" si="50">(R198-S198-V198)*-1</f>
        <v>0</v>
      </c>
      <c r="X198" s="6">
        <f>Q198*(Inputs!$E$19/(12*30))*Inputs!$E$20</f>
        <v>0</v>
      </c>
      <c r="Y198" s="6">
        <f t="shared" ref="Y198:Y261" si="51">IF((Q198+W198+X198)&lt;0,0,Q198+W198+X198)</f>
        <v>0</v>
      </c>
      <c r="Z198" s="15">
        <f>Y198/Inputs!$E$18</f>
        <v>0</v>
      </c>
      <c r="AA198" s="6">
        <f t="shared" si="44"/>
        <v>4557.9478648128306</v>
      </c>
      <c r="AC198" s="6">
        <f t="shared" ref="AC198:AC261" si="52">AA198+K198</f>
        <v>48434.955651560507</v>
      </c>
    </row>
    <row r="199" spans="2:29" ht="13" x14ac:dyDescent="0.3">
      <c r="B199" s="13">
        <f t="shared" ref="B199:B262" si="53">B198+1</f>
        <v>195</v>
      </c>
      <c r="C199" s="14">
        <f t="shared" ref="C199:C262" si="54">EDATE(C198,1)</f>
        <v>51775</v>
      </c>
      <c r="D199" s="6">
        <f t="shared" ref="D199:D262" si="55">L198</f>
        <v>0</v>
      </c>
      <c r="E199" s="6">
        <f>Mortagage!E199</f>
        <v>2118.3906208299832</v>
      </c>
      <c r="F199" s="6">
        <f>IF(D199&lt;0.01,0,D199*Inputs!$E$7/12)</f>
        <v>0</v>
      </c>
      <c r="G199" s="6">
        <f t="shared" si="45"/>
        <v>2118.3906208299832</v>
      </c>
      <c r="H199" s="6">
        <f t="shared" si="46"/>
        <v>0</v>
      </c>
      <c r="I199" s="6">
        <f t="shared" si="47"/>
        <v>2118.3906208299832</v>
      </c>
      <c r="J199" s="6">
        <f t="shared" ref="J199:J262" si="56">J198+I199</f>
        <v>698209.16327510145</v>
      </c>
      <c r="K199" s="6">
        <f t="shared" ref="K199:K262" si="57">K198+F199</f>
        <v>43877.007786747679</v>
      </c>
      <c r="L199" s="6">
        <f t="shared" si="48"/>
        <v>0</v>
      </c>
      <c r="M199" s="6">
        <f>IF(N199&gt;Inputs!$E$12,Inputs!$E$10*Inputs!$E$5/12,0)</f>
        <v>0</v>
      </c>
      <c r="N199" s="15">
        <f>D199/Inputs!$E$5</f>
        <v>0</v>
      </c>
      <c r="Q199" s="6">
        <f t="shared" ref="Q199:Q262" si="58">Y198</f>
        <v>0</v>
      </c>
      <c r="R199" s="6">
        <f>IF(Q199&lt;0.01,0,Inputs!$E$24)</f>
        <v>0</v>
      </c>
      <c r="S199" s="6">
        <f>IF(Q199&lt;0.01,0,Inputs!$E$23)</f>
        <v>0</v>
      </c>
      <c r="T199" s="6">
        <f t="shared" si="49"/>
        <v>0</v>
      </c>
      <c r="U199" s="6">
        <f>IF(D199=0,0,Inputs!$E$18*Inputs!$E$21-Q199+T199)</f>
        <v>0</v>
      </c>
      <c r="V199" s="6">
        <f>IF(D199=0,0,IF(U199&gt;Inputs!$E$22,Inputs!$E$22,0))</f>
        <v>0</v>
      </c>
      <c r="W199" s="6">
        <f t="shared" si="50"/>
        <v>0</v>
      </c>
      <c r="X199" s="6">
        <f>Q199*(Inputs!$E$19/(12*30))*Inputs!$E$20</f>
        <v>0</v>
      </c>
      <c r="Y199" s="6">
        <f t="shared" si="51"/>
        <v>0</v>
      </c>
      <c r="Z199" s="15">
        <f>Y199/Inputs!$E$18</f>
        <v>0</v>
      </c>
      <c r="AA199" s="6">
        <f t="shared" ref="AA199:AA262" si="59">X199+AA198</f>
        <v>4557.9478648128306</v>
      </c>
      <c r="AC199" s="6">
        <f t="shared" si="52"/>
        <v>48434.955651560507</v>
      </c>
    </row>
    <row r="200" spans="2:29" ht="13" x14ac:dyDescent="0.3">
      <c r="B200" s="13">
        <f t="shared" si="53"/>
        <v>196</v>
      </c>
      <c r="C200" s="14">
        <f t="shared" si="54"/>
        <v>51806</v>
      </c>
      <c r="D200" s="6">
        <f t="shared" si="55"/>
        <v>0</v>
      </c>
      <c r="E200" s="6">
        <f>Mortagage!E200</f>
        <v>2118.3906208299832</v>
      </c>
      <c r="F200" s="6">
        <f>IF(D200&lt;0.01,0,D200*Inputs!$E$7/12)</f>
        <v>0</v>
      </c>
      <c r="G200" s="6">
        <f t="shared" si="45"/>
        <v>2118.3906208299832</v>
      </c>
      <c r="H200" s="6">
        <f t="shared" si="46"/>
        <v>0</v>
      </c>
      <c r="I200" s="6">
        <f t="shared" si="47"/>
        <v>2118.3906208299832</v>
      </c>
      <c r="J200" s="6">
        <f t="shared" si="56"/>
        <v>700327.55389593146</v>
      </c>
      <c r="K200" s="6">
        <f t="shared" si="57"/>
        <v>43877.007786747679</v>
      </c>
      <c r="L200" s="6">
        <f t="shared" si="48"/>
        <v>0</v>
      </c>
      <c r="M200" s="6">
        <f>IF(N200&gt;Inputs!$E$12,Inputs!$E$10*Inputs!$E$5/12,0)</f>
        <v>0</v>
      </c>
      <c r="N200" s="15">
        <f>D200/Inputs!$E$5</f>
        <v>0</v>
      </c>
      <c r="Q200" s="6">
        <f t="shared" si="58"/>
        <v>0</v>
      </c>
      <c r="R200" s="6">
        <f>IF(Q200&lt;0.01,0,Inputs!$E$24)</f>
        <v>0</v>
      </c>
      <c r="S200" s="6">
        <f>IF(Q200&lt;0.01,0,Inputs!$E$23)</f>
        <v>0</v>
      </c>
      <c r="T200" s="6">
        <f t="shared" si="49"/>
        <v>0</v>
      </c>
      <c r="U200" s="6">
        <f>IF(D200=0,0,Inputs!$E$18*Inputs!$E$21-Q200+T200)</f>
        <v>0</v>
      </c>
      <c r="V200" s="6">
        <f>IF(D200=0,0,IF(U200&gt;Inputs!$E$22,Inputs!$E$22,0))</f>
        <v>0</v>
      </c>
      <c r="W200" s="6">
        <f t="shared" si="50"/>
        <v>0</v>
      </c>
      <c r="X200" s="6">
        <f>Q200*(Inputs!$E$19/(12*30))*Inputs!$E$20</f>
        <v>0</v>
      </c>
      <c r="Y200" s="6">
        <f t="shared" si="51"/>
        <v>0</v>
      </c>
      <c r="Z200" s="15">
        <f>Y200/Inputs!$E$18</f>
        <v>0</v>
      </c>
      <c r="AA200" s="6">
        <f t="shared" si="59"/>
        <v>4557.9478648128306</v>
      </c>
      <c r="AC200" s="6">
        <f t="shared" si="52"/>
        <v>48434.955651560507</v>
      </c>
    </row>
    <row r="201" spans="2:29" ht="13" x14ac:dyDescent="0.3">
      <c r="B201" s="13">
        <f t="shared" si="53"/>
        <v>197</v>
      </c>
      <c r="C201" s="14">
        <f t="shared" si="54"/>
        <v>51836</v>
      </c>
      <c r="D201" s="6">
        <f t="shared" si="55"/>
        <v>0</v>
      </c>
      <c r="E201" s="6">
        <f>Mortagage!E201</f>
        <v>2118.3906208299832</v>
      </c>
      <c r="F201" s="6">
        <f>IF(D201&lt;0.01,0,D201*Inputs!$E$7/12)</f>
        <v>0</v>
      </c>
      <c r="G201" s="6">
        <f t="shared" si="45"/>
        <v>2118.3906208299832</v>
      </c>
      <c r="H201" s="6">
        <f t="shared" si="46"/>
        <v>0</v>
      </c>
      <c r="I201" s="6">
        <f t="shared" si="47"/>
        <v>2118.3906208299832</v>
      </c>
      <c r="J201" s="6">
        <f t="shared" si="56"/>
        <v>702445.94451676146</v>
      </c>
      <c r="K201" s="6">
        <f t="shared" si="57"/>
        <v>43877.007786747679</v>
      </c>
      <c r="L201" s="6">
        <f t="shared" si="48"/>
        <v>0</v>
      </c>
      <c r="M201" s="6">
        <f>IF(N201&gt;Inputs!$E$12,Inputs!$E$10*Inputs!$E$5/12,0)</f>
        <v>0</v>
      </c>
      <c r="N201" s="15">
        <f>D201/Inputs!$E$5</f>
        <v>0</v>
      </c>
      <c r="Q201" s="6">
        <f t="shared" si="58"/>
        <v>0</v>
      </c>
      <c r="R201" s="6">
        <f>IF(Q201&lt;0.01,0,Inputs!$E$24)</f>
        <v>0</v>
      </c>
      <c r="S201" s="6">
        <f>IF(Q201&lt;0.01,0,Inputs!$E$23)</f>
        <v>0</v>
      </c>
      <c r="T201" s="6">
        <f t="shared" si="49"/>
        <v>0</v>
      </c>
      <c r="U201" s="6">
        <f>IF(D201=0,0,Inputs!$E$18*Inputs!$E$21-Q201+T201)</f>
        <v>0</v>
      </c>
      <c r="V201" s="6">
        <f>IF(D201=0,0,IF(U201&gt;Inputs!$E$22,Inputs!$E$22,0))</f>
        <v>0</v>
      </c>
      <c r="W201" s="6">
        <f t="shared" si="50"/>
        <v>0</v>
      </c>
      <c r="X201" s="6">
        <f>Q201*(Inputs!$E$19/(12*30))*Inputs!$E$20</f>
        <v>0</v>
      </c>
      <c r="Y201" s="6">
        <f t="shared" si="51"/>
        <v>0</v>
      </c>
      <c r="Z201" s="15">
        <f>Y201/Inputs!$E$18</f>
        <v>0</v>
      </c>
      <c r="AA201" s="6">
        <f t="shared" si="59"/>
        <v>4557.9478648128306</v>
      </c>
      <c r="AC201" s="6">
        <f t="shared" si="52"/>
        <v>48434.955651560507</v>
      </c>
    </row>
    <row r="202" spans="2:29" ht="13" x14ac:dyDescent="0.3">
      <c r="B202" s="13">
        <f t="shared" si="53"/>
        <v>198</v>
      </c>
      <c r="C202" s="14">
        <f t="shared" si="54"/>
        <v>51867</v>
      </c>
      <c r="D202" s="6">
        <f t="shared" si="55"/>
        <v>0</v>
      </c>
      <c r="E202" s="6">
        <f>Mortagage!E202</f>
        <v>2118.3906208299832</v>
      </c>
      <c r="F202" s="6">
        <f>IF(D202&lt;0.01,0,D202*Inputs!$E$7/12)</f>
        <v>0</v>
      </c>
      <c r="G202" s="6">
        <f t="shared" si="45"/>
        <v>2118.3906208299832</v>
      </c>
      <c r="H202" s="6">
        <f t="shared" si="46"/>
        <v>0</v>
      </c>
      <c r="I202" s="6">
        <f t="shared" si="47"/>
        <v>2118.3906208299832</v>
      </c>
      <c r="J202" s="6">
        <f t="shared" si="56"/>
        <v>704564.33513759146</v>
      </c>
      <c r="K202" s="6">
        <f t="shared" si="57"/>
        <v>43877.007786747679</v>
      </c>
      <c r="L202" s="6">
        <f t="shared" si="48"/>
        <v>0</v>
      </c>
      <c r="M202" s="6">
        <f>IF(N202&gt;Inputs!$E$12,Inputs!$E$10*Inputs!$E$5/12,0)</f>
        <v>0</v>
      </c>
      <c r="N202" s="15">
        <f>D202/Inputs!$E$5</f>
        <v>0</v>
      </c>
      <c r="Q202" s="6">
        <f t="shared" si="58"/>
        <v>0</v>
      </c>
      <c r="R202" s="6">
        <f>IF(Q202&lt;0.01,0,Inputs!$E$24)</f>
        <v>0</v>
      </c>
      <c r="S202" s="6">
        <f>IF(Q202&lt;0.01,0,Inputs!$E$23)</f>
        <v>0</v>
      </c>
      <c r="T202" s="6">
        <f t="shared" si="49"/>
        <v>0</v>
      </c>
      <c r="U202" s="6">
        <f>IF(D202=0,0,Inputs!$E$18*Inputs!$E$21-Q202+T202)</f>
        <v>0</v>
      </c>
      <c r="V202" s="6">
        <f>IF(D202=0,0,IF(U202&gt;Inputs!$E$22,Inputs!$E$22,0))</f>
        <v>0</v>
      </c>
      <c r="W202" s="6">
        <f t="shared" si="50"/>
        <v>0</v>
      </c>
      <c r="X202" s="6">
        <f>Q202*(Inputs!$E$19/(12*30))*Inputs!$E$20</f>
        <v>0</v>
      </c>
      <c r="Y202" s="6">
        <f t="shared" si="51"/>
        <v>0</v>
      </c>
      <c r="Z202" s="15">
        <f>Y202/Inputs!$E$18</f>
        <v>0</v>
      </c>
      <c r="AA202" s="6">
        <f t="shared" si="59"/>
        <v>4557.9478648128306</v>
      </c>
      <c r="AC202" s="6">
        <f t="shared" si="52"/>
        <v>48434.955651560507</v>
      </c>
    </row>
    <row r="203" spans="2:29" ht="13" x14ac:dyDescent="0.3">
      <c r="B203" s="13">
        <f t="shared" si="53"/>
        <v>199</v>
      </c>
      <c r="C203" s="14">
        <f t="shared" si="54"/>
        <v>51898</v>
      </c>
      <c r="D203" s="6">
        <f t="shared" si="55"/>
        <v>0</v>
      </c>
      <c r="E203" s="6">
        <f>Mortagage!E203</f>
        <v>2118.3906208299832</v>
      </c>
      <c r="F203" s="6">
        <f>IF(D203&lt;0.01,0,D203*Inputs!$E$7/12)</f>
        <v>0</v>
      </c>
      <c r="G203" s="6">
        <f t="shared" si="45"/>
        <v>2118.3906208299832</v>
      </c>
      <c r="H203" s="6">
        <f t="shared" si="46"/>
        <v>0</v>
      </c>
      <c r="I203" s="6">
        <f t="shared" si="47"/>
        <v>2118.3906208299832</v>
      </c>
      <c r="J203" s="6">
        <f t="shared" si="56"/>
        <v>706682.72575842147</v>
      </c>
      <c r="K203" s="6">
        <f t="shared" si="57"/>
        <v>43877.007786747679</v>
      </c>
      <c r="L203" s="6">
        <f t="shared" si="48"/>
        <v>0</v>
      </c>
      <c r="M203" s="6">
        <f>IF(N203&gt;Inputs!$E$12,Inputs!$E$10*Inputs!$E$5/12,0)</f>
        <v>0</v>
      </c>
      <c r="N203" s="15">
        <f>D203/Inputs!$E$5</f>
        <v>0</v>
      </c>
      <c r="Q203" s="6">
        <f t="shared" si="58"/>
        <v>0</v>
      </c>
      <c r="R203" s="6">
        <f>IF(Q203&lt;0.01,0,Inputs!$E$24)</f>
        <v>0</v>
      </c>
      <c r="S203" s="6">
        <f>IF(Q203&lt;0.01,0,Inputs!$E$23)</f>
        <v>0</v>
      </c>
      <c r="T203" s="6">
        <f t="shared" si="49"/>
        <v>0</v>
      </c>
      <c r="U203" s="6">
        <f>IF(D203=0,0,Inputs!$E$18*Inputs!$E$21-Q203+T203)</f>
        <v>0</v>
      </c>
      <c r="V203" s="6">
        <f>IF(D203=0,0,IF(U203&gt;Inputs!$E$22,Inputs!$E$22,0))</f>
        <v>0</v>
      </c>
      <c r="W203" s="6">
        <f t="shared" si="50"/>
        <v>0</v>
      </c>
      <c r="X203" s="6">
        <f>Q203*(Inputs!$E$19/(12*30))*Inputs!$E$20</f>
        <v>0</v>
      </c>
      <c r="Y203" s="6">
        <f t="shared" si="51"/>
        <v>0</v>
      </c>
      <c r="Z203" s="15">
        <f>Y203/Inputs!$E$18</f>
        <v>0</v>
      </c>
      <c r="AA203" s="6">
        <f t="shared" si="59"/>
        <v>4557.9478648128306</v>
      </c>
      <c r="AC203" s="6">
        <f t="shared" si="52"/>
        <v>48434.955651560507</v>
      </c>
    </row>
    <row r="204" spans="2:29" ht="13" x14ac:dyDescent="0.3">
      <c r="B204" s="13">
        <f t="shared" si="53"/>
        <v>200</v>
      </c>
      <c r="C204" s="14">
        <f t="shared" si="54"/>
        <v>51926</v>
      </c>
      <c r="D204" s="6">
        <f t="shared" si="55"/>
        <v>0</v>
      </c>
      <c r="E204" s="6">
        <f>Mortagage!E204</f>
        <v>2118.3906208299832</v>
      </c>
      <c r="F204" s="6">
        <f>IF(D204&lt;0.01,0,D204*Inputs!$E$7/12)</f>
        <v>0</v>
      </c>
      <c r="G204" s="6">
        <f t="shared" si="45"/>
        <v>2118.3906208299832</v>
      </c>
      <c r="H204" s="6">
        <f t="shared" si="46"/>
        <v>0</v>
      </c>
      <c r="I204" s="6">
        <f t="shared" si="47"/>
        <v>2118.3906208299832</v>
      </c>
      <c r="J204" s="6">
        <f t="shared" si="56"/>
        <v>708801.11637925147</v>
      </c>
      <c r="K204" s="6">
        <f t="shared" si="57"/>
        <v>43877.007786747679</v>
      </c>
      <c r="L204" s="6">
        <f t="shared" si="48"/>
        <v>0</v>
      </c>
      <c r="M204" s="6">
        <f>IF(N204&gt;Inputs!$E$12,Inputs!$E$10*Inputs!$E$5/12,0)</f>
        <v>0</v>
      </c>
      <c r="N204" s="15">
        <f>D204/Inputs!$E$5</f>
        <v>0</v>
      </c>
      <c r="Q204" s="6">
        <f t="shared" si="58"/>
        <v>0</v>
      </c>
      <c r="R204" s="6">
        <f>IF(Q204&lt;0.01,0,Inputs!$E$24)</f>
        <v>0</v>
      </c>
      <c r="S204" s="6">
        <f>IF(Q204&lt;0.01,0,Inputs!$E$23)</f>
        <v>0</v>
      </c>
      <c r="T204" s="6">
        <f t="shared" si="49"/>
        <v>0</v>
      </c>
      <c r="U204" s="6">
        <f>IF(D204=0,0,Inputs!$E$18*Inputs!$E$21-Q204+T204)</f>
        <v>0</v>
      </c>
      <c r="V204" s="6">
        <f>IF(D204=0,0,IF(U204&gt;Inputs!$E$22,Inputs!$E$22,0))</f>
        <v>0</v>
      </c>
      <c r="W204" s="6">
        <f t="shared" si="50"/>
        <v>0</v>
      </c>
      <c r="X204" s="6">
        <f>Q204*(Inputs!$E$19/(12*30))*Inputs!$E$20</f>
        <v>0</v>
      </c>
      <c r="Y204" s="6">
        <f t="shared" si="51"/>
        <v>0</v>
      </c>
      <c r="Z204" s="15">
        <f>Y204/Inputs!$E$18</f>
        <v>0</v>
      </c>
      <c r="AA204" s="6">
        <f t="shared" si="59"/>
        <v>4557.9478648128306</v>
      </c>
      <c r="AC204" s="6">
        <f t="shared" si="52"/>
        <v>48434.955651560507</v>
      </c>
    </row>
    <row r="205" spans="2:29" ht="13" x14ac:dyDescent="0.3">
      <c r="B205" s="13">
        <f t="shared" si="53"/>
        <v>201</v>
      </c>
      <c r="C205" s="14">
        <f t="shared" si="54"/>
        <v>51957</v>
      </c>
      <c r="D205" s="6">
        <f t="shared" si="55"/>
        <v>0</v>
      </c>
      <c r="E205" s="6">
        <f>Mortagage!E205</f>
        <v>2118.3906208299832</v>
      </c>
      <c r="F205" s="6">
        <f>IF(D205&lt;0.01,0,D205*Inputs!$E$7/12)</f>
        <v>0</v>
      </c>
      <c r="G205" s="6">
        <f t="shared" si="45"/>
        <v>2118.3906208299832</v>
      </c>
      <c r="H205" s="6">
        <f t="shared" si="46"/>
        <v>0</v>
      </c>
      <c r="I205" s="6">
        <f t="shared" si="47"/>
        <v>2118.3906208299832</v>
      </c>
      <c r="J205" s="6">
        <f t="shared" si="56"/>
        <v>710919.50700008147</v>
      </c>
      <c r="K205" s="6">
        <f t="shared" si="57"/>
        <v>43877.007786747679</v>
      </c>
      <c r="L205" s="6">
        <f t="shared" si="48"/>
        <v>0</v>
      </c>
      <c r="M205" s="6">
        <f>IF(N205&gt;Inputs!$E$12,Inputs!$E$10*Inputs!$E$5/12,0)</f>
        <v>0</v>
      </c>
      <c r="N205" s="15">
        <f>D205/Inputs!$E$5</f>
        <v>0</v>
      </c>
      <c r="Q205" s="6">
        <f t="shared" si="58"/>
        <v>0</v>
      </c>
      <c r="R205" s="6">
        <f>IF(Q205&lt;0.01,0,Inputs!$E$24)</f>
        <v>0</v>
      </c>
      <c r="S205" s="6">
        <f>IF(Q205&lt;0.01,0,Inputs!$E$23)</f>
        <v>0</v>
      </c>
      <c r="T205" s="6">
        <f t="shared" si="49"/>
        <v>0</v>
      </c>
      <c r="U205" s="6">
        <f>IF(D205=0,0,Inputs!$E$18*Inputs!$E$21-Q205+T205)</f>
        <v>0</v>
      </c>
      <c r="V205" s="6">
        <f>IF(D205=0,0,IF(U205&gt;Inputs!$E$22,Inputs!$E$22,0))</f>
        <v>0</v>
      </c>
      <c r="W205" s="6">
        <f t="shared" si="50"/>
        <v>0</v>
      </c>
      <c r="X205" s="6">
        <f>Q205*(Inputs!$E$19/(12*30))*Inputs!$E$20</f>
        <v>0</v>
      </c>
      <c r="Y205" s="6">
        <f t="shared" si="51"/>
        <v>0</v>
      </c>
      <c r="Z205" s="15">
        <f>Y205/Inputs!$E$18</f>
        <v>0</v>
      </c>
      <c r="AA205" s="6">
        <f t="shared" si="59"/>
        <v>4557.9478648128306</v>
      </c>
      <c r="AC205" s="6">
        <f t="shared" si="52"/>
        <v>48434.955651560507</v>
      </c>
    </row>
    <row r="206" spans="2:29" ht="13" x14ac:dyDescent="0.3">
      <c r="B206" s="13">
        <f t="shared" si="53"/>
        <v>202</v>
      </c>
      <c r="C206" s="14">
        <f t="shared" si="54"/>
        <v>51987</v>
      </c>
      <c r="D206" s="6">
        <f t="shared" si="55"/>
        <v>0</v>
      </c>
      <c r="E206" s="6">
        <f>Mortagage!E206</f>
        <v>2118.3906208299832</v>
      </c>
      <c r="F206" s="6">
        <f>IF(D206&lt;0.01,0,D206*Inputs!$E$7/12)</f>
        <v>0</v>
      </c>
      <c r="G206" s="6">
        <f t="shared" si="45"/>
        <v>2118.3906208299832</v>
      </c>
      <c r="H206" s="6">
        <f t="shared" si="46"/>
        <v>0</v>
      </c>
      <c r="I206" s="6">
        <f t="shared" si="47"/>
        <v>2118.3906208299832</v>
      </c>
      <c r="J206" s="6">
        <f t="shared" si="56"/>
        <v>713037.89762091148</v>
      </c>
      <c r="K206" s="6">
        <f t="shared" si="57"/>
        <v>43877.007786747679</v>
      </c>
      <c r="L206" s="6">
        <f t="shared" si="48"/>
        <v>0</v>
      </c>
      <c r="M206" s="6">
        <f>IF(N206&gt;Inputs!$E$12,Inputs!$E$10*Inputs!$E$5/12,0)</f>
        <v>0</v>
      </c>
      <c r="N206" s="15">
        <f>D206/Inputs!$E$5</f>
        <v>0</v>
      </c>
      <c r="Q206" s="6">
        <f t="shared" si="58"/>
        <v>0</v>
      </c>
      <c r="R206" s="6">
        <f>IF(Q206&lt;0.01,0,Inputs!$E$24)</f>
        <v>0</v>
      </c>
      <c r="S206" s="6">
        <f>IF(Q206&lt;0.01,0,Inputs!$E$23)</f>
        <v>0</v>
      </c>
      <c r="T206" s="6">
        <f t="shared" si="49"/>
        <v>0</v>
      </c>
      <c r="U206" s="6">
        <f>IF(D206=0,0,Inputs!$E$18*Inputs!$E$21-Q206+T206)</f>
        <v>0</v>
      </c>
      <c r="V206" s="6">
        <f>IF(D206=0,0,IF(U206&gt;Inputs!$E$22,Inputs!$E$22,0))</f>
        <v>0</v>
      </c>
      <c r="W206" s="6">
        <f t="shared" si="50"/>
        <v>0</v>
      </c>
      <c r="X206" s="6">
        <f>Q206*(Inputs!$E$19/(12*30))*Inputs!$E$20</f>
        <v>0</v>
      </c>
      <c r="Y206" s="6">
        <f t="shared" si="51"/>
        <v>0</v>
      </c>
      <c r="Z206" s="15">
        <f>Y206/Inputs!$E$18</f>
        <v>0</v>
      </c>
      <c r="AA206" s="6">
        <f t="shared" si="59"/>
        <v>4557.9478648128306</v>
      </c>
      <c r="AC206" s="6">
        <f t="shared" si="52"/>
        <v>48434.955651560507</v>
      </c>
    </row>
    <row r="207" spans="2:29" ht="13" x14ac:dyDescent="0.3">
      <c r="B207" s="13">
        <f t="shared" si="53"/>
        <v>203</v>
      </c>
      <c r="C207" s="14">
        <f t="shared" si="54"/>
        <v>52018</v>
      </c>
      <c r="D207" s="6">
        <f t="shared" si="55"/>
        <v>0</v>
      </c>
      <c r="E207" s="6">
        <f>Mortagage!E207</f>
        <v>2118.3906208299832</v>
      </c>
      <c r="F207" s="6">
        <f>IF(D207&lt;0.01,0,D207*Inputs!$E$7/12)</f>
        <v>0</v>
      </c>
      <c r="G207" s="6">
        <f t="shared" si="45"/>
        <v>2118.3906208299832</v>
      </c>
      <c r="H207" s="6">
        <f t="shared" si="46"/>
        <v>0</v>
      </c>
      <c r="I207" s="6">
        <f t="shared" si="47"/>
        <v>2118.3906208299832</v>
      </c>
      <c r="J207" s="6">
        <f t="shared" si="56"/>
        <v>715156.28824174148</v>
      </c>
      <c r="K207" s="6">
        <f t="shared" si="57"/>
        <v>43877.007786747679</v>
      </c>
      <c r="L207" s="6">
        <f t="shared" si="48"/>
        <v>0</v>
      </c>
      <c r="M207" s="6">
        <f>IF(N207&gt;Inputs!$E$12,Inputs!$E$10*Inputs!$E$5/12,0)</f>
        <v>0</v>
      </c>
      <c r="N207" s="15">
        <f>D207/Inputs!$E$5</f>
        <v>0</v>
      </c>
      <c r="Q207" s="6">
        <f t="shared" si="58"/>
        <v>0</v>
      </c>
      <c r="R207" s="6">
        <f>IF(Q207&lt;0.01,0,Inputs!$E$24)</f>
        <v>0</v>
      </c>
      <c r="S207" s="6">
        <f>IF(Q207&lt;0.01,0,Inputs!$E$23)</f>
        <v>0</v>
      </c>
      <c r="T207" s="6">
        <f t="shared" si="49"/>
        <v>0</v>
      </c>
      <c r="U207" s="6">
        <f>IF(D207=0,0,Inputs!$E$18*Inputs!$E$21-Q207+T207)</f>
        <v>0</v>
      </c>
      <c r="V207" s="6">
        <f>IF(D207=0,0,IF(U207&gt;Inputs!$E$22,Inputs!$E$22,0))</f>
        <v>0</v>
      </c>
      <c r="W207" s="6">
        <f t="shared" si="50"/>
        <v>0</v>
      </c>
      <c r="X207" s="6">
        <f>Q207*(Inputs!$E$19/(12*30))*Inputs!$E$20</f>
        <v>0</v>
      </c>
      <c r="Y207" s="6">
        <f t="shared" si="51"/>
        <v>0</v>
      </c>
      <c r="Z207" s="15">
        <f>Y207/Inputs!$E$18</f>
        <v>0</v>
      </c>
      <c r="AA207" s="6">
        <f t="shared" si="59"/>
        <v>4557.9478648128306</v>
      </c>
      <c r="AC207" s="6">
        <f t="shared" si="52"/>
        <v>48434.955651560507</v>
      </c>
    </row>
    <row r="208" spans="2:29" ht="13" x14ac:dyDescent="0.3">
      <c r="B208" s="13">
        <f t="shared" si="53"/>
        <v>204</v>
      </c>
      <c r="C208" s="14">
        <f t="shared" si="54"/>
        <v>52048</v>
      </c>
      <c r="D208" s="6">
        <f t="shared" si="55"/>
        <v>0</v>
      </c>
      <c r="E208" s="6">
        <f>Mortagage!E208</f>
        <v>2118.3906208299832</v>
      </c>
      <c r="F208" s="6">
        <f>IF(D208&lt;0.01,0,D208*Inputs!$E$7/12)</f>
        <v>0</v>
      </c>
      <c r="G208" s="6">
        <f t="shared" si="45"/>
        <v>2118.3906208299832</v>
      </c>
      <c r="H208" s="6">
        <f t="shared" si="46"/>
        <v>0</v>
      </c>
      <c r="I208" s="6">
        <f t="shared" si="47"/>
        <v>2118.3906208299832</v>
      </c>
      <c r="J208" s="6">
        <f t="shared" si="56"/>
        <v>717274.67886257148</v>
      </c>
      <c r="K208" s="6">
        <f t="shared" si="57"/>
        <v>43877.007786747679</v>
      </c>
      <c r="L208" s="6">
        <f t="shared" si="48"/>
        <v>0</v>
      </c>
      <c r="M208" s="6">
        <f>IF(N208&gt;Inputs!$E$12,Inputs!$E$10*Inputs!$E$5/12,0)</f>
        <v>0</v>
      </c>
      <c r="N208" s="15">
        <f>D208/Inputs!$E$5</f>
        <v>0</v>
      </c>
      <c r="Q208" s="6">
        <f t="shared" si="58"/>
        <v>0</v>
      </c>
      <c r="R208" s="6">
        <f>IF(Q208&lt;0.01,0,Inputs!$E$24)</f>
        <v>0</v>
      </c>
      <c r="S208" s="6">
        <f>IF(Q208&lt;0.01,0,Inputs!$E$23)</f>
        <v>0</v>
      </c>
      <c r="T208" s="6">
        <f t="shared" si="49"/>
        <v>0</v>
      </c>
      <c r="U208" s="6">
        <f>IF(D208=0,0,Inputs!$E$18*Inputs!$E$21-Q208+T208)</f>
        <v>0</v>
      </c>
      <c r="V208" s="6">
        <f>IF(D208=0,0,IF(U208&gt;Inputs!$E$22,Inputs!$E$22,0))</f>
        <v>0</v>
      </c>
      <c r="W208" s="6">
        <f t="shared" si="50"/>
        <v>0</v>
      </c>
      <c r="X208" s="6">
        <f>Q208*(Inputs!$E$19/(12*30))*Inputs!$E$20</f>
        <v>0</v>
      </c>
      <c r="Y208" s="6">
        <f t="shared" si="51"/>
        <v>0</v>
      </c>
      <c r="Z208" s="15">
        <f>Y208/Inputs!$E$18</f>
        <v>0</v>
      </c>
      <c r="AA208" s="6">
        <f t="shared" si="59"/>
        <v>4557.9478648128306</v>
      </c>
      <c r="AC208" s="6">
        <f t="shared" si="52"/>
        <v>48434.955651560507</v>
      </c>
    </row>
    <row r="209" spans="2:29" ht="13" x14ac:dyDescent="0.3">
      <c r="B209" s="13">
        <f t="shared" si="53"/>
        <v>205</v>
      </c>
      <c r="C209" s="14">
        <f t="shared" si="54"/>
        <v>52079</v>
      </c>
      <c r="D209" s="6">
        <f t="shared" si="55"/>
        <v>0</v>
      </c>
      <c r="E209" s="6">
        <f>Mortagage!E209</f>
        <v>2118.3906208299832</v>
      </c>
      <c r="F209" s="6">
        <f>IF(D209&lt;0.01,0,D209*Inputs!$E$7/12)</f>
        <v>0</v>
      </c>
      <c r="G209" s="6">
        <f t="shared" si="45"/>
        <v>2118.3906208299832</v>
      </c>
      <c r="H209" s="6">
        <f t="shared" si="46"/>
        <v>0</v>
      </c>
      <c r="I209" s="6">
        <f t="shared" si="47"/>
        <v>2118.3906208299832</v>
      </c>
      <c r="J209" s="6">
        <f t="shared" si="56"/>
        <v>719393.06948340149</v>
      </c>
      <c r="K209" s="6">
        <f t="shared" si="57"/>
        <v>43877.007786747679</v>
      </c>
      <c r="L209" s="6">
        <f t="shared" si="48"/>
        <v>0</v>
      </c>
      <c r="M209" s="6">
        <f>IF(N209&gt;Inputs!$E$12,Inputs!$E$10*Inputs!$E$5/12,0)</f>
        <v>0</v>
      </c>
      <c r="N209" s="15">
        <f>D209/Inputs!$E$5</f>
        <v>0</v>
      </c>
      <c r="Q209" s="6">
        <f t="shared" si="58"/>
        <v>0</v>
      </c>
      <c r="R209" s="6">
        <f>IF(Q209&lt;0.01,0,Inputs!$E$24)</f>
        <v>0</v>
      </c>
      <c r="S209" s="6">
        <f>IF(Q209&lt;0.01,0,Inputs!$E$23)</f>
        <v>0</v>
      </c>
      <c r="T209" s="6">
        <f t="shared" si="49"/>
        <v>0</v>
      </c>
      <c r="U209" s="6">
        <f>IF(D209=0,0,Inputs!$E$18*Inputs!$E$21-Q209+T209)</f>
        <v>0</v>
      </c>
      <c r="V209" s="6">
        <f>IF(D209=0,0,IF(U209&gt;Inputs!$E$22,Inputs!$E$22,0))</f>
        <v>0</v>
      </c>
      <c r="W209" s="6">
        <f t="shared" si="50"/>
        <v>0</v>
      </c>
      <c r="X209" s="6">
        <f>Q209*(Inputs!$E$19/(12*30))*Inputs!$E$20</f>
        <v>0</v>
      </c>
      <c r="Y209" s="6">
        <f t="shared" si="51"/>
        <v>0</v>
      </c>
      <c r="Z209" s="15">
        <f>Y209/Inputs!$E$18</f>
        <v>0</v>
      </c>
      <c r="AA209" s="6">
        <f t="shared" si="59"/>
        <v>4557.9478648128306</v>
      </c>
      <c r="AC209" s="6">
        <f t="shared" si="52"/>
        <v>48434.955651560507</v>
      </c>
    </row>
    <row r="210" spans="2:29" ht="13" x14ac:dyDescent="0.3">
      <c r="B210" s="13">
        <f t="shared" si="53"/>
        <v>206</v>
      </c>
      <c r="C210" s="14">
        <f t="shared" si="54"/>
        <v>52110</v>
      </c>
      <c r="D210" s="6">
        <f t="shared" si="55"/>
        <v>0</v>
      </c>
      <c r="E210" s="6">
        <f>Mortagage!E210</f>
        <v>2118.3906208299832</v>
      </c>
      <c r="F210" s="6">
        <f>IF(D210&lt;0.01,0,D210*Inputs!$E$7/12)</f>
        <v>0</v>
      </c>
      <c r="G210" s="6">
        <f t="shared" si="45"/>
        <v>2118.3906208299832</v>
      </c>
      <c r="H210" s="6">
        <f t="shared" si="46"/>
        <v>0</v>
      </c>
      <c r="I210" s="6">
        <f t="shared" si="47"/>
        <v>2118.3906208299832</v>
      </c>
      <c r="J210" s="6">
        <f t="shared" si="56"/>
        <v>721511.46010423149</v>
      </c>
      <c r="K210" s="6">
        <f t="shared" si="57"/>
        <v>43877.007786747679</v>
      </c>
      <c r="L210" s="6">
        <f t="shared" si="48"/>
        <v>0</v>
      </c>
      <c r="M210" s="6">
        <f>IF(N210&gt;Inputs!$E$12,Inputs!$E$10*Inputs!$E$5/12,0)</f>
        <v>0</v>
      </c>
      <c r="N210" s="15">
        <f>D210/Inputs!$E$5</f>
        <v>0</v>
      </c>
      <c r="Q210" s="6">
        <f t="shared" si="58"/>
        <v>0</v>
      </c>
      <c r="R210" s="6">
        <f>IF(Q210&lt;0.01,0,Inputs!$E$24)</f>
        <v>0</v>
      </c>
      <c r="S210" s="6">
        <f>IF(Q210&lt;0.01,0,Inputs!$E$23)</f>
        <v>0</v>
      </c>
      <c r="T210" s="6">
        <f t="shared" si="49"/>
        <v>0</v>
      </c>
      <c r="U210" s="6">
        <f>IF(D210=0,0,Inputs!$E$18*Inputs!$E$21-Q210+T210)</f>
        <v>0</v>
      </c>
      <c r="V210" s="6">
        <f>IF(D210=0,0,IF(U210&gt;Inputs!$E$22,Inputs!$E$22,0))</f>
        <v>0</v>
      </c>
      <c r="W210" s="6">
        <f t="shared" si="50"/>
        <v>0</v>
      </c>
      <c r="X210" s="6">
        <f>Q210*(Inputs!$E$19/(12*30))*Inputs!$E$20</f>
        <v>0</v>
      </c>
      <c r="Y210" s="6">
        <f t="shared" si="51"/>
        <v>0</v>
      </c>
      <c r="Z210" s="15">
        <f>Y210/Inputs!$E$18</f>
        <v>0</v>
      </c>
      <c r="AA210" s="6">
        <f t="shared" si="59"/>
        <v>4557.9478648128306</v>
      </c>
      <c r="AC210" s="6">
        <f t="shared" si="52"/>
        <v>48434.955651560507</v>
      </c>
    </row>
    <row r="211" spans="2:29" ht="13" x14ac:dyDescent="0.3">
      <c r="B211" s="13">
        <f t="shared" si="53"/>
        <v>207</v>
      </c>
      <c r="C211" s="14">
        <f t="shared" si="54"/>
        <v>52140</v>
      </c>
      <c r="D211" s="6">
        <f t="shared" si="55"/>
        <v>0</v>
      </c>
      <c r="E211" s="6">
        <f>Mortagage!E211</f>
        <v>2118.3906208299832</v>
      </c>
      <c r="F211" s="6">
        <f>IF(D211&lt;0.01,0,D211*Inputs!$E$7/12)</f>
        <v>0</v>
      </c>
      <c r="G211" s="6">
        <f t="shared" si="45"/>
        <v>2118.3906208299832</v>
      </c>
      <c r="H211" s="6">
        <f t="shared" si="46"/>
        <v>0</v>
      </c>
      <c r="I211" s="6">
        <f t="shared" si="47"/>
        <v>2118.3906208299832</v>
      </c>
      <c r="J211" s="6">
        <f t="shared" si="56"/>
        <v>723629.85072506149</v>
      </c>
      <c r="K211" s="6">
        <f t="shared" si="57"/>
        <v>43877.007786747679</v>
      </c>
      <c r="L211" s="6">
        <f t="shared" si="48"/>
        <v>0</v>
      </c>
      <c r="M211" s="6">
        <f>IF(N211&gt;Inputs!$E$12,Inputs!$E$10*Inputs!$E$5/12,0)</f>
        <v>0</v>
      </c>
      <c r="N211" s="15">
        <f>D211/Inputs!$E$5</f>
        <v>0</v>
      </c>
      <c r="Q211" s="6">
        <f t="shared" si="58"/>
        <v>0</v>
      </c>
      <c r="R211" s="6">
        <f>IF(Q211&lt;0.01,0,Inputs!$E$24)</f>
        <v>0</v>
      </c>
      <c r="S211" s="6">
        <f>IF(Q211&lt;0.01,0,Inputs!$E$23)</f>
        <v>0</v>
      </c>
      <c r="T211" s="6">
        <f t="shared" si="49"/>
        <v>0</v>
      </c>
      <c r="U211" s="6">
        <f>IF(D211=0,0,Inputs!$E$18*Inputs!$E$21-Q211+T211)</f>
        <v>0</v>
      </c>
      <c r="V211" s="6">
        <f>IF(D211=0,0,IF(U211&gt;Inputs!$E$22,Inputs!$E$22,0))</f>
        <v>0</v>
      </c>
      <c r="W211" s="6">
        <f t="shared" si="50"/>
        <v>0</v>
      </c>
      <c r="X211" s="6">
        <f>Q211*(Inputs!$E$19/(12*30))*Inputs!$E$20</f>
        <v>0</v>
      </c>
      <c r="Y211" s="6">
        <f t="shared" si="51"/>
        <v>0</v>
      </c>
      <c r="Z211" s="15">
        <f>Y211/Inputs!$E$18</f>
        <v>0</v>
      </c>
      <c r="AA211" s="6">
        <f t="shared" si="59"/>
        <v>4557.9478648128306</v>
      </c>
      <c r="AC211" s="6">
        <f t="shared" si="52"/>
        <v>48434.955651560507</v>
      </c>
    </row>
    <row r="212" spans="2:29" ht="13" x14ac:dyDescent="0.3">
      <c r="B212" s="13">
        <f t="shared" si="53"/>
        <v>208</v>
      </c>
      <c r="C212" s="14">
        <f t="shared" si="54"/>
        <v>52171</v>
      </c>
      <c r="D212" s="6">
        <f t="shared" si="55"/>
        <v>0</v>
      </c>
      <c r="E212" s="6">
        <f>Mortagage!E212</f>
        <v>2118.3906208299832</v>
      </c>
      <c r="F212" s="6">
        <f>IF(D212&lt;0.01,0,D212*Inputs!$E$7/12)</f>
        <v>0</v>
      </c>
      <c r="G212" s="6">
        <f t="shared" si="45"/>
        <v>2118.3906208299832</v>
      </c>
      <c r="H212" s="6">
        <f t="shared" si="46"/>
        <v>0</v>
      </c>
      <c r="I212" s="6">
        <f t="shared" si="47"/>
        <v>2118.3906208299832</v>
      </c>
      <c r="J212" s="6">
        <f t="shared" si="56"/>
        <v>725748.2413458915</v>
      </c>
      <c r="K212" s="6">
        <f t="shared" si="57"/>
        <v>43877.007786747679</v>
      </c>
      <c r="L212" s="6">
        <f t="shared" si="48"/>
        <v>0</v>
      </c>
      <c r="M212" s="6">
        <f>IF(N212&gt;Inputs!$E$12,Inputs!$E$10*Inputs!$E$5/12,0)</f>
        <v>0</v>
      </c>
      <c r="N212" s="15">
        <f>D212/Inputs!$E$5</f>
        <v>0</v>
      </c>
      <c r="Q212" s="6">
        <f t="shared" si="58"/>
        <v>0</v>
      </c>
      <c r="R212" s="6">
        <f>IF(Q212&lt;0.01,0,Inputs!$E$24)</f>
        <v>0</v>
      </c>
      <c r="S212" s="6">
        <f>IF(Q212&lt;0.01,0,Inputs!$E$23)</f>
        <v>0</v>
      </c>
      <c r="T212" s="6">
        <f t="shared" si="49"/>
        <v>0</v>
      </c>
      <c r="U212" s="6">
        <f>IF(D212=0,0,Inputs!$E$18*Inputs!$E$21-Q212+T212)</f>
        <v>0</v>
      </c>
      <c r="V212" s="6">
        <f>IF(D212=0,0,IF(U212&gt;Inputs!$E$22,Inputs!$E$22,0))</f>
        <v>0</v>
      </c>
      <c r="W212" s="6">
        <f t="shared" si="50"/>
        <v>0</v>
      </c>
      <c r="X212" s="6">
        <f>Q212*(Inputs!$E$19/(12*30))*Inputs!$E$20</f>
        <v>0</v>
      </c>
      <c r="Y212" s="6">
        <f t="shared" si="51"/>
        <v>0</v>
      </c>
      <c r="Z212" s="15">
        <f>Y212/Inputs!$E$18</f>
        <v>0</v>
      </c>
      <c r="AA212" s="6">
        <f t="shared" si="59"/>
        <v>4557.9478648128306</v>
      </c>
      <c r="AC212" s="6">
        <f t="shared" si="52"/>
        <v>48434.955651560507</v>
      </c>
    </row>
    <row r="213" spans="2:29" ht="13" x14ac:dyDescent="0.3">
      <c r="B213" s="13">
        <f t="shared" si="53"/>
        <v>209</v>
      </c>
      <c r="C213" s="14">
        <f t="shared" si="54"/>
        <v>52201</v>
      </c>
      <c r="D213" s="6">
        <f t="shared" si="55"/>
        <v>0</v>
      </c>
      <c r="E213" s="6">
        <f>Mortagage!E213</f>
        <v>2118.3906208299832</v>
      </c>
      <c r="F213" s="6">
        <f>IF(D213&lt;0.01,0,D213*Inputs!$E$7/12)</f>
        <v>0</v>
      </c>
      <c r="G213" s="6">
        <f t="shared" si="45"/>
        <v>2118.3906208299832</v>
      </c>
      <c r="H213" s="6">
        <f t="shared" si="46"/>
        <v>0</v>
      </c>
      <c r="I213" s="6">
        <f t="shared" si="47"/>
        <v>2118.3906208299832</v>
      </c>
      <c r="J213" s="6">
        <f t="shared" si="56"/>
        <v>727866.6319667215</v>
      </c>
      <c r="K213" s="6">
        <f t="shared" si="57"/>
        <v>43877.007786747679</v>
      </c>
      <c r="L213" s="6">
        <f t="shared" si="48"/>
        <v>0</v>
      </c>
      <c r="M213" s="6">
        <f>IF(N213&gt;Inputs!$E$12,Inputs!$E$10*Inputs!$E$5/12,0)</f>
        <v>0</v>
      </c>
      <c r="N213" s="15">
        <f>D213/Inputs!$E$5</f>
        <v>0</v>
      </c>
      <c r="Q213" s="6">
        <f t="shared" si="58"/>
        <v>0</v>
      </c>
      <c r="R213" s="6">
        <f>IF(Q213&lt;0.01,0,Inputs!$E$24)</f>
        <v>0</v>
      </c>
      <c r="S213" s="6">
        <f>IF(Q213&lt;0.01,0,Inputs!$E$23)</f>
        <v>0</v>
      </c>
      <c r="T213" s="6">
        <f t="shared" si="49"/>
        <v>0</v>
      </c>
      <c r="U213" s="6">
        <f>IF(D213=0,0,Inputs!$E$18*Inputs!$E$21-Q213+T213)</f>
        <v>0</v>
      </c>
      <c r="V213" s="6">
        <f>IF(D213=0,0,IF(U213&gt;Inputs!$E$22,Inputs!$E$22,0))</f>
        <v>0</v>
      </c>
      <c r="W213" s="6">
        <f t="shared" si="50"/>
        <v>0</v>
      </c>
      <c r="X213" s="6">
        <f>Q213*(Inputs!$E$19/(12*30))*Inputs!$E$20</f>
        <v>0</v>
      </c>
      <c r="Y213" s="6">
        <f t="shared" si="51"/>
        <v>0</v>
      </c>
      <c r="Z213" s="15">
        <f>Y213/Inputs!$E$18</f>
        <v>0</v>
      </c>
      <c r="AA213" s="6">
        <f t="shared" si="59"/>
        <v>4557.9478648128306</v>
      </c>
      <c r="AC213" s="6">
        <f t="shared" si="52"/>
        <v>48434.955651560507</v>
      </c>
    </row>
    <row r="214" spans="2:29" ht="13" x14ac:dyDescent="0.3">
      <c r="B214" s="13">
        <f t="shared" si="53"/>
        <v>210</v>
      </c>
      <c r="C214" s="14">
        <f t="shared" si="54"/>
        <v>52232</v>
      </c>
      <c r="D214" s="6">
        <f t="shared" si="55"/>
        <v>0</v>
      </c>
      <c r="E214" s="6">
        <f>Mortagage!E214</f>
        <v>2118.3906208299832</v>
      </c>
      <c r="F214" s="6">
        <f>IF(D214&lt;0.01,0,D214*Inputs!$E$7/12)</f>
        <v>0</v>
      </c>
      <c r="G214" s="6">
        <f t="shared" si="45"/>
        <v>2118.3906208299832</v>
      </c>
      <c r="H214" s="6">
        <f t="shared" si="46"/>
        <v>0</v>
      </c>
      <c r="I214" s="6">
        <f t="shared" si="47"/>
        <v>2118.3906208299832</v>
      </c>
      <c r="J214" s="6">
        <f t="shared" si="56"/>
        <v>729985.0225875515</v>
      </c>
      <c r="K214" s="6">
        <f t="shared" si="57"/>
        <v>43877.007786747679</v>
      </c>
      <c r="L214" s="6">
        <f t="shared" si="48"/>
        <v>0</v>
      </c>
      <c r="M214" s="6">
        <f>IF(N214&gt;Inputs!$E$12,Inputs!$E$10*Inputs!$E$5/12,0)</f>
        <v>0</v>
      </c>
      <c r="N214" s="15">
        <f>D214/Inputs!$E$5</f>
        <v>0</v>
      </c>
      <c r="Q214" s="6">
        <f t="shared" si="58"/>
        <v>0</v>
      </c>
      <c r="R214" s="6">
        <f>IF(Q214&lt;0.01,0,Inputs!$E$24)</f>
        <v>0</v>
      </c>
      <c r="S214" s="6">
        <f>IF(Q214&lt;0.01,0,Inputs!$E$23)</f>
        <v>0</v>
      </c>
      <c r="T214" s="6">
        <f t="shared" si="49"/>
        <v>0</v>
      </c>
      <c r="U214" s="6">
        <f>IF(D214=0,0,Inputs!$E$18*Inputs!$E$21-Q214+T214)</f>
        <v>0</v>
      </c>
      <c r="V214" s="6">
        <f>IF(D214=0,0,IF(U214&gt;Inputs!$E$22,Inputs!$E$22,0))</f>
        <v>0</v>
      </c>
      <c r="W214" s="6">
        <f t="shared" si="50"/>
        <v>0</v>
      </c>
      <c r="X214" s="6">
        <f>Q214*(Inputs!$E$19/(12*30))*Inputs!$E$20</f>
        <v>0</v>
      </c>
      <c r="Y214" s="6">
        <f t="shared" si="51"/>
        <v>0</v>
      </c>
      <c r="Z214" s="15">
        <f>Y214/Inputs!$E$18</f>
        <v>0</v>
      </c>
      <c r="AA214" s="6">
        <f t="shared" si="59"/>
        <v>4557.9478648128306</v>
      </c>
      <c r="AC214" s="6">
        <f t="shared" si="52"/>
        <v>48434.955651560507</v>
      </c>
    </row>
    <row r="215" spans="2:29" ht="13" x14ac:dyDescent="0.3">
      <c r="B215" s="13">
        <f t="shared" si="53"/>
        <v>211</v>
      </c>
      <c r="C215" s="14">
        <f t="shared" si="54"/>
        <v>52263</v>
      </c>
      <c r="D215" s="6">
        <f t="shared" si="55"/>
        <v>0</v>
      </c>
      <c r="E215" s="6">
        <f>Mortagage!E215</f>
        <v>2118.3906208299832</v>
      </c>
      <c r="F215" s="6">
        <f>IF(D215&lt;0.01,0,D215*Inputs!$E$7/12)</f>
        <v>0</v>
      </c>
      <c r="G215" s="6">
        <f t="shared" si="45"/>
        <v>2118.3906208299832</v>
      </c>
      <c r="H215" s="6">
        <f t="shared" si="46"/>
        <v>0</v>
      </c>
      <c r="I215" s="6">
        <f t="shared" si="47"/>
        <v>2118.3906208299832</v>
      </c>
      <c r="J215" s="6">
        <f t="shared" si="56"/>
        <v>732103.41320838151</v>
      </c>
      <c r="K215" s="6">
        <f t="shared" si="57"/>
        <v>43877.007786747679</v>
      </c>
      <c r="L215" s="6">
        <f t="shared" si="48"/>
        <v>0</v>
      </c>
      <c r="M215" s="6">
        <f>IF(N215&gt;Inputs!$E$12,Inputs!$E$10*Inputs!$E$5/12,0)</f>
        <v>0</v>
      </c>
      <c r="N215" s="15">
        <f>D215/Inputs!$E$5</f>
        <v>0</v>
      </c>
      <c r="Q215" s="6">
        <f t="shared" si="58"/>
        <v>0</v>
      </c>
      <c r="R215" s="6">
        <f>IF(Q215&lt;0.01,0,Inputs!$E$24)</f>
        <v>0</v>
      </c>
      <c r="S215" s="6">
        <f>IF(Q215&lt;0.01,0,Inputs!$E$23)</f>
        <v>0</v>
      </c>
      <c r="T215" s="6">
        <f t="shared" si="49"/>
        <v>0</v>
      </c>
      <c r="U215" s="6">
        <f>IF(D215=0,0,Inputs!$E$18*Inputs!$E$21-Q215+T215)</f>
        <v>0</v>
      </c>
      <c r="V215" s="6">
        <f>IF(D215=0,0,IF(U215&gt;Inputs!$E$22,Inputs!$E$22,0))</f>
        <v>0</v>
      </c>
      <c r="W215" s="6">
        <f t="shared" si="50"/>
        <v>0</v>
      </c>
      <c r="X215" s="6">
        <f>Q215*(Inputs!$E$19/(12*30))*Inputs!$E$20</f>
        <v>0</v>
      </c>
      <c r="Y215" s="6">
        <f t="shared" si="51"/>
        <v>0</v>
      </c>
      <c r="Z215" s="15">
        <f>Y215/Inputs!$E$18</f>
        <v>0</v>
      </c>
      <c r="AA215" s="6">
        <f t="shared" si="59"/>
        <v>4557.9478648128306</v>
      </c>
      <c r="AC215" s="6">
        <f t="shared" si="52"/>
        <v>48434.955651560507</v>
      </c>
    </row>
    <row r="216" spans="2:29" ht="13" x14ac:dyDescent="0.3">
      <c r="B216" s="13">
        <f t="shared" si="53"/>
        <v>212</v>
      </c>
      <c r="C216" s="14">
        <f t="shared" si="54"/>
        <v>52291</v>
      </c>
      <c r="D216" s="6">
        <f t="shared" si="55"/>
        <v>0</v>
      </c>
      <c r="E216" s="6">
        <f>Mortagage!E216</f>
        <v>2118.3906208299832</v>
      </c>
      <c r="F216" s="6">
        <f>IF(D216&lt;0.01,0,D216*Inputs!$E$7/12)</f>
        <v>0</v>
      </c>
      <c r="G216" s="6">
        <f t="shared" si="45"/>
        <v>2118.3906208299832</v>
      </c>
      <c r="H216" s="6">
        <f t="shared" si="46"/>
        <v>0</v>
      </c>
      <c r="I216" s="6">
        <f t="shared" si="47"/>
        <v>2118.3906208299832</v>
      </c>
      <c r="J216" s="6">
        <f t="shared" si="56"/>
        <v>734221.80382921151</v>
      </c>
      <c r="K216" s="6">
        <f t="shared" si="57"/>
        <v>43877.007786747679</v>
      </c>
      <c r="L216" s="6">
        <f t="shared" si="48"/>
        <v>0</v>
      </c>
      <c r="M216" s="6">
        <f>IF(N216&gt;Inputs!$E$12,Inputs!$E$10*Inputs!$E$5/12,0)</f>
        <v>0</v>
      </c>
      <c r="N216" s="15">
        <f>D216/Inputs!$E$5</f>
        <v>0</v>
      </c>
      <c r="Q216" s="6">
        <f t="shared" si="58"/>
        <v>0</v>
      </c>
      <c r="R216" s="6">
        <f>IF(Q216&lt;0.01,0,Inputs!$E$24)</f>
        <v>0</v>
      </c>
      <c r="S216" s="6">
        <f>IF(Q216&lt;0.01,0,Inputs!$E$23)</f>
        <v>0</v>
      </c>
      <c r="T216" s="6">
        <f t="shared" si="49"/>
        <v>0</v>
      </c>
      <c r="U216" s="6">
        <f>IF(D216=0,0,Inputs!$E$18*Inputs!$E$21-Q216+T216)</f>
        <v>0</v>
      </c>
      <c r="V216" s="6">
        <f>IF(D216=0,0,IF(U216&gt;Inputs!$E$22,Inputs!$E$22,0))</f>
        <v>0</v>
      </c>
      <c r="W216" s="6">
        <f t="shared" si="50"/>
        <v>0</v>
      </c>
      <c r="X216" s="6">
        <f>Q216*(Inputs!$E$19/(12*30))*Inputs!$E$20</f>
        <v>0</v>
      </c>
      <c r="Y216" s="6">
        <f t="shared" si="51"/>
        <v>0</v>
      </c>
      <c r="Z216" s="15">
        <f>Y216/Inputs!$E$18</f>
        <v>0</v>
      </c>
      <c r="AA216" s="6">
        <f t="shared" si="59"/>
        <v>4557.9478648128306</v>
      </c>
      <c r="AC216" s="6">
        <f t="shared" si="52"/>
        <v>48434.955651560507</v>
      </c>
    </row>
    <row r="217" spans="2:29" ht="13" x14ac:dyDescent="0.3">
      <c r="B217" s="13">
        <f t="shared" si="53"/>
        <v>213</v>
      </c>
      <c r="C217" s="14">
        <f t="shared" si="54"/>
        <v>52322</v>
      </c>
      <c r="D217" s="6">
        <f t="shared" si="55"/>
        <v>0</v>
      </c>
      <c r="E217" s="6">
        <f>Mortagage!E217</f>
        <v>2118.3906208299832</v>
      </c>
      <c r="F217" s="6">
        <f>IF(D217&lt;0.01,0,D217*Inputs!$E$7/12)</f>
        <v>0</v>
      </c>
      <c r="G217" s="6">
        <f t="shared" si="45"/>
        <v>2118.3906208299832</v>
      </c>
      <c r="H217" s="6">
        <f t="shared" si="46"/>
        <v>0</v>
      </c>
      <c r="I217" s="6">
        <f t="shared" si="47"/>
        <v>2118.3906208299832</v>
      </c>
      <c r="J217" s="6">
        <f t="shared" si="56"/>
        <v>736340.19445004151</v>
      </c>
      <c r="K217" s="6">
        <f t="shared" si="57"/>
        <v>43877.007786747679</v>
      </c>
      <c r="L217" s="6">
        <f t="shared" si="48"/>
        <v>0</v>
      </c>
      <c r="M217" s="6">
        <f>IF(N217&gt;Inputs!$E$12,Inputs!$E$10*Inputs!$E$5/12,0)</f>
        <v>0</v>
      </c>
      <c r="N217" s="15">
        <f>D217/Inputs!$E$5</f>
        <v>0</v>
      </c>
      <c r="Q217" s="6">
        <f t="shared" si="58"/>
        <v>0</v>
      </c>
      <c r="R217" s="6">
        <f>IF(Q217&lt;0.01,0,Inputs!$E$24)</f>
        <v>0</v>
      </c>
      <c r="S217" s="6">
        <f>IF(Q217&lt;0.01,0,Inputs!$E$23)</f>
        <v>0</v>
      </c>
      <c r="T217" s="6">
        <f t="shared" si="49"/>
        <v>0</v>
      </c>
      <c r="U217" s="6">
        <f>IF(D217=0,0,Inputs!$E$18*Inputs!$E$21-Q217+T217)</f>
        <v>0</v>
      </c>
      <c r="V217" s="6">
        <f>IF(D217=0,0,IF(U217&gt;Inputs!$E$22,Inputs!$E$22,0))</f>
        <v>0</v>
      </c>
      <c r="W217" s="6">
        <f t="shared" si="50"/>
        <v>0</v>
      </c>
      <c r="X217" s="6">
        <f>Q217*(Inputs!$E$19/(12*30))*Inputs!$E$20</f>
        <v>0</v>
      </c>
      <c r="Y217" s="6">
        <f t="shared" si="51"/>
        <v>0</v>
      </c>
      <c r="Z217" s="15">
        <f>Y217/Inputs!$E$18</f>
        <v>0</v>
      </c>
      <c r="AA217" s="6">
        <f t="shared" si="59"/>
        <v>4557.9478648128306</v>
      </c>
      <c r="AC217" s="6">
        <f t="shared" si="52"/>
        <v>48434.955651560507</v>
      </c>
    </row>
    <row r="218" spans="2:29" ht="13" x14ac:dyDescent="0.3">
      <c r="B218" s="13">
        <f t="shared" si="53"/>
        <v>214</v>
      </c>
      <c r="C218" s="14">
        <f t="shared" si="54"/>
        <v>52352</v>
      </c>
      <c r="D218" s="6">
        <f t="shared" si="55"/>
        <v>0</v>
      </c>
      <c r="E218" s="6">
        <f>Mortagage!E218</f>
        <v>2118.3906208299832</v>
      </c>
      <c r="F218" s="6">
        <f>IF(D218&lt;0.01,0,D218*Inputs!$E$7/12)</f>
        <v>0</v>
      </c>
      <c r="G218" s="6">
        <f t="shared" si="45"/>
        <v>2118.3906208299832</v>
      </c>
      <c r="H218" s="6">
        <f t="shared" si="46"/>
        <v>0</v>
      </c>
      <c r="I218" s="6">
        <f t="shared" si="47"/>
        <v>2118.3906208299832</v>
      </c>
      <c r="J218" s="6">
        <f t="shared" si="56"/>
        <v>738458.58507087152</v>
      </c>
      <c r="K218" s="6">
        <f t="shared" si="57"/>
        <v>43877.007786747679</v>
      </c>
      <c r="L218" s="6">
        <f t="shared" si="48"/>
        <v>0</v>
      </c>
      <c r="M218" s="6">
        <f>IF(N218&gt;Inputs!$E$12,Inputs!$E$10*Inputs!$E$5/12,0)</f>
        <v>0</v>
      </c>
      <c r="N218" s="15">
        <f>D218/Inputs!$E$5</f>
        <v>0</v>
      </c>
      <c r="Q218" s="6">
        <f t="shared" si="58"/>
        <v>0</v>
      </c>
      <c r="R218" s="6">
        <f>IF(Q218&lt;0.01,0,Inputs!$E$24)</f>
        <v>0</v>
      </c>
      <c r="S218" s="6">
        <f>IF(Q218&lt;0.01,0,Inputs!$E$23)</f>
        <v>0</v>
      </c>
      <c r="T218" s="6">
        <f t="shared" si="49"/>
        <v>0</v>
      </c>
      <c r="U218" s="6">
        <f>IF(D218=0,0,Inputs!$E$18*Inputs!$E$21-Q218+T218)</f>
        <v>0</v>
      </c>
      <c r="V218" s="6">
        <f>IF(D218=0,0,IF(U218&gt;Inputs!$E$22,Inputs!$E$22,0))</f>
        <v>0</v>
      </c>
      <c r="W218" s="6">
        <f t="shared" si="50"/>
        <v>0</v>
      </c>
      <c r="X218" s="6">
        <f>Q218*(Inputs!$E$19/(12*30))*Inputs!$E$20</f>
        <v>0</v>
      </c>
      <c r="Y218" s="6">
        <f t="shared" si="51"/>
        <v>0</v>
      </c>
      <c r="Z218" s="15">
        <f>Y218/Inputs!$E$18</f>
        <v>0</v>
      </c>
      <c r="AA218" s="6">
        <f t="shared" si="59"/>
        <v>4557.9478648128306</v>
      </c>
      <c r="AC218" s="6">
        <f t="shared" si="52"/>
        <v>48434.955651560507</v>
      </c>
    </row>
    <row r="219" spans="2:29" ht="13" x14ac:dyDescent="0.3">
      <c r="B219" s="13">
        <f t="shared" si="53"/>
        <v>215</v>
      </c>
      <c r="C219" s="14">
        <f t="shared" si="54"/>
        <v>52383</v>
      </c>
      <c r="D219" s="6">
        <f t="shared" si="55"/>
        <v>0</v>
      </c>
      <c r="E219" s="6">
        <f>Mortagage!E219</f>
        <v>2118.3906208299832</v>
      </c>
      <c r="F219" s="6">
        <f>IF(D219&lt;0.01,0,D219*Inputs!$E$7/12)</f>
        <v>0</v>
      </c>
      <c r="G219" s="6">
        <f t="shared" si="45"/>
        <v>2118.3906208299832</v>
      </c>
      <c r="H219" s="6">
        <f t="shared" si="46"/>
        <v>0</v>
      </c>
      <c r="I219" s="6">
        <f t="shared" si="47"/>
        <v>2118.3906208299832</v>
      </c>
      <c r="J219" s="6">
        <f t="shared" si="56"/>
        <v>740576.97569170152</v>
      </c>
      <c r="K219" s="6">
        <f t="shared" si="57"/>
        <v>43877.007786747679</v>
      </c>
      <c r="L219" s="6">
        <f t="shared" si="48"/>
        <v>0</v>
      </c>
      <c r="M219" s="6">
        <f>IF(N219&gt;Inputs!$E$12,Inputs!$E$10*Inputs!$E$5/12,0)</f>
        <v>0</v>
      </c>
      <c r="N219" s="15">
        <f>D219/Inputs!$E$5</f>
        <v>0</v>
      </c>
      <c r="Q219" s="6">
        <f t="shared" si="58"/>
        <v>0</v>
      </c>
      <c r="R219" s="6">
        <f>IF(Q219&lt;0.01,0,Inputs!$E$24)</f>
        <v>0</v>
      </c>
      <c r="S219" s="6">
        <f>IF(Q219&lt;0.01,0,Inputs!$E$23)</f>
        <v>0</v>
      </c>
      <c r="T219" s="6">
        <f t="shared" si="49"/>
        <v>0</v>
      </c>
      <c r="U219" s="6">
        <f>IF(D219=0,0,Inputs!$E$18*Inputs!$E$21-Q219+T219)</f>
        <v>0</v>
      </c>
      <c r="V219" s="6">
        <f>IF(D219=0,0,IF(U219&gt;Inputs!$E$22,Inputs!$E$22,0))</f>
        <v>0</v>
      </c>
      <c r="W219" s="6">
        <f t="shared" si="50"/>
        <v>0</v>
      </c>
      <c r="X219" s="6">
        <f>Q219*(Inputs!$E$19/(12*30))*Inputs!$E$20</f>
        <v>0</v>
      </c>
      <c r="Y219" s="6">
        <f t="shared" si="51"/>
        <v>0</v>
      </c>
      <c r="Z219" s="15">
        <f>Y219/Inputs!$E$18</f>
        <v>0</v>
      </c>
      <c r="AA219" s="6">
        <f t="shared" si="59"/>
        <v>4557.9478648128306</v>
      </c>
      <c r="AC219" s="6">
        <f t="shared" si="52"/>
        <v>48434.955651560507</v>
      </c>
    </row>
    <row r="220" spans="2:29" ht="13" x14ac:dyDescent="0.3">
      <c r="B220" s="13">
        <f t="shared" si="53"/>
        <v>216</v>
      </c>
      <c r="C220" s="14">
        <f t="shared" si="54"/>
        <v>52413</v>
      </c>
      <c r="D220" s="6">
        <f t="shared" si="55"/>
        <v>0</v>
      </c>
      <c r="E220" s="6">
        <f>Mortagage!E220</f>
        <v>2118.3906208299832</v>
      </c>
      <c r="F220" s="6">
        <f>IF(D220&lt;0.01,0,D220*Inputs!$E$7/12)</f>
        <v>0</v>
      </c>
      <c r="G220" s="6">
        <f t="shared" si="45"/>
        <v>2118.3906208299832</v>
      </c>
      <c r="H220" s="6">
        <f t="shared" si="46"/>
        <v>0</v>
      </c>
      <c r="I220" s="6">
        <f t="shared" si="47"/>
        <v>2118.3906208299832</v>
      </c>
      <c r="J220" s="6">
        <f t="shared" si="56"/>
        <v>742695.36631253152</v>
      </c>
      <c r="K220" s="6">
        <f t="shared" si="57"/>
        <v>43877.007786747679</v>
      </c>
      <c r="L220" s="6">
        <f t="shared" si="48"/>
        <v>0</v>
      </c>
      <c r="M220" s="6">
        <f>IF(N220&gt;Inputs!$E$12,Inputs!$E$10*Inputs!$E$5/12,0)</f>
        <v>0</v>
      </c>
      <c r="N220" s="15">
        <f>D220/Inputs!$E$5</f>
        <v>0</v>
      </c>
      <c r="Q220" s="6">
        <f t="shared" si="58"/>
        <v>0</v>
      </c>
      <c r="R220" s="6">
        <f>IF(Q220&lt;0.01,0,Inputs!$E$24)</f>
        <v>0</v>
      </c>
      <c r="S220" s="6">
        <f>IF(Q220&lt;0.01,0,Inputs!$E$23)</f>
        <v>0</v>
      </c>
      <c r="T220" s="6">
        <f t="shared" si="49"/>
        <v>0</v>
      </c>
      <c r="U220" s="6">
        <f>IF(D220=0,0,Inputs!$E$18*Inputs!$E$21-Q220+T220)</f>
        <v>0</v>
      </c>
      <c r="V220" s="6">
        <f>IF(D220=0,0,IF(U220&gt;Inputs!$E$22,Inputs!$E$22,0))</f>
        <v>0</v>
      </c>
      <c r="W220" s="6">
        <f t="shared" si="50"/>
        <v>0</v>
      </c>
      <c r="X220" s="6">
        <f>Q220*(Inputs!$E$19/(12*30))*Inputs!$E$20</f>
        <v>0</v>
      </c>
      <c r="Y220" s="6">
        <f t="shared" si="51"/>
        <v>0</v>
      </c>
      <c r="Z220" s="15">
        <f>Y220/Inputs!$E$18</f>
        <v>0</v>
      </c>
      <c r="AA220" s="6">
        <f t="shared" si="59"/>
        <v>4557.9478648128306</v>
      </c>
      <c r="AC220" s="6">
        <f t="shared" si="52"/>
        <v>48434.955651560507</v>
      </c>
    </row>
    <row r="221" spans="2:29" ht="13" x14ac:dyDescent="0.3">
      <c r="B221" s="13">
        <f t="shared" si="53"/>
        <v>217</v>
      </c>
      <c r="C221" s="14">
        <f t="shared" si="54"/>
        <v>52444</v>
      </c>
      <c r="D221" s="6">
        <f t="shared" si="55"/>
        <v>0</v>
      </c>
      <c r="E221" s="6">
        <f>Mortagage!E221</f>
        <v>2118.3906208299832</v>
      </c>
      <c r="F221" s="6">
        <f>IF(D221&lt;0.01,0,D221*Inputs!$E$7/12)</f>
        <v>0</v>
      </c>
      <c r="G221" s="6">
        <f t="shared" si="45"/>
        <v>2118.3906208299832</v>
      </c>
      <c r="H221" s="6">
        <f t="shared" si="46"/>
        <v>0</v>
      </c>
      <c r="I221" s="6">
        <f t="shared" si="47"/>
        <v>2118.3906208299832</v>
      </c>
      <c r="J221" s="6">
        <f t="shared" si="56"/>
        <v>744813.75693336152</v>
      </c>
      <c r="K221" s="6">
        <f t="shared" si="57"/>
        <v>43877.007786747679</v>
      </c>
      <c r="L221" s="6">
        <f t="shared" si="48"/>
        <v>0</v>
      </c>
      <c r="M221" s="6">
        <f>IF(N221&gt;Inputs!$E$12,Inputs!$E$10*Inputs!$E$5/12,0)</f>
        <v>0</v>
      </c>
      <c r="N221" s="15">
        <f>D221/Inputs!$E$5</f>
        <v>0</v>
      </c>
      <c r="Q221" s="6">
        <f t="shared" si="58"/>
        <v>0</v>
      </c>
      <c r="R221" s="6">
        <f>IF(Q221&lt;0.01,0,Inputs!$E$24)</f>
        <v>0</v>
      </c>
      <c r="S221" s="6">
        <f>IF(Q221&lt;0.01,0,Inputs!$E$23)</f>
        <v>0</v>
      </c>
      <c r="T221" s="6">
        <f t="shared" si="49"/>
        <v>0</v>
      </c>
      <c r="U221" s="6">
        <f>IF(D221=0,0,Inputs!$E$18*Inputs!$E$21-Q221+T221)</f>
        <v>0</v>
      </c>
      <c r="V221" s="6">
        <f>IF(D221=0,0,IF(U221&gt;Inputs!$E$22,Inputs!$E$22,0))</f>
        <v>0</v>
      </c>
      <c r="W221" s="6">
        <f t="shared" si="50"/>
        <v>0</v>
      </c>
      <c r="X221" s="6">
        <f>Q221*(Inputs!$E$19/(12*30))*Inputs!$E$20</f>
        <v>0</v>
      </c>
      <c r="Y221" s="6">
        <f t="shared" si="51"/>
        <v>0</v>
      </c>
      <c r="Z221" s="15">
        <f>Y221/Inputs!$E$18</f>
        <v>0</v>
      </c>
      <c r="AA221" s="6">
        <f t="shared" si="59"/>
        <v>4557.9478648128306</v>
      </c>
      <c r="AC221" s="6">
        <f t="shared" si="52"/>
        <v>48434.955651560507</v>
      </c>
    </row>
    <row r="222" spans="2:29" ht="13" x14ac:dyDescent="0.3">
      <c r="B222" s="13">
        <f t="shared" si="53"/>
        <v>218</v>
      </c>
      <c r="C222" s="14">
        <f t="shared" si="54"/>
        <v>52475</v>
      </c>
      <c r="D222" s="6">
        <f t="shared" si="55"/>
        <v>0</v>
      </c>
      <c r="E222" s="6">
        <f>Mortagage!E222</f>
        <v>2118.3906208299832</v>
      </c>
      <c r="F222" s="6">
        <f>IF(D222&lt;0.01,0,D222*Inputs!$E$7/12)</f>
        <v>0</v>
      </c>
      <c r="G222" s="6">
        <f t="shared" si="45"/>
        <v>2118.3906208299832</v>
      </c>
      <c r="H222" s="6">
        <f t="shared" si="46"/>
        <v>0</v>
      </c>
      <c r="I222" s="6">
        <f t="shared" si="47"/>
        <v>2118.3906208299832</v>
      </c>
      <c r="J222" s="6">
        <f t="shared" si="56"/>
        <v>746932.14755419153</v>
      </c>
      <c r="K222" s="6">
        <f t="shared" si="57"/>
        <v>43877.007786747679</v>
      </c>
      <c r="L222" s="6">
        <f t="shared" si="48"/>
        <v>0</v>
      </c>
      <c r="M222" s="6">
        <f>IF(N222&gt;Inputs!$E$12,Inputs!$E$10*Inputs!$E$5/12,0)</f>
        <v>0</v>
      </c>
      <c r="N222" s="15">
        <f>D222/Inputs!$E$5</f>
        <v>0</v>
      </c>
      <c r="Q222" s="6">
        <f t="shared" si="58"/>
        <v>0</v>
      </c>
      <c r="R222" s="6">
        <f>IF(Q222&lt;0.01,0,Inputs!$E$24)</f>
        <v>0</v>
      </c>
      <c r="S222" s="6">
        <f>IF(Q222&lt;0.01,0,Inputs!$E$23)</f>
        <v>0</v>
      </c>
      <c r="T222" s="6">
        <f t="shared" si="49"/>
        <v>0</v>
      </c>
      <c r="U222" s="6">
        <f>IF(D222=0,0,Inputs!$E$18*Inputs!$E$21-Q222+T222)</f>
        <v>0</v>
      </c>
      <c r="V222" s="6">
        <f>IF(D222=0,0,IF(U222&gt;Inputs!$E$22,Inputs!$E$22,0))</f>
        <v>0</v>
      </c>
      <c r="W222" s="6">
        <f t="shared" si="50"/>
        <v>0</v>
      </c>
      <c r="X222" s="6">
        <f>Q222*(Inputs!$E$19/(12*30))*Inputs!$E$20</f>
        <v>0</v>
      </c>
      <c r="Y222" s="6">
        <f t="shared" si="51"/>
        <v>0</v>
      </c>
      <c r="Z222" s="15">
        <f>Y222/Inputs!$E$18</f>
        <v>0</v>
      </c>
      <c r="AA222" s="6">
        <f t="shared" si="59"/>
        <v>4557.9478648128306</v>
      </c>
      <c r="AC222" s="6">
        <f t="shared" si="52"/>
        <v>48434.955651560507</v>
      </c>
    </row>
    <row r="223" spans="2:29" ht="13" x14ac:dyDescent="0.3">
      <c r="B223" s="13">
        <f t="shared" si="53"/>
        <v>219</v>
      </c>
      <c r="C223" s="14">
        <f t="shared" si="54"/>
        <v>52505</v>
      </c>
      <c r="D223" s="6">
        <f t="shared" si="55"/>
        <v>0</v>
      </c>
      <c r="E223" s="6">
        <f>Mortagage!E223</f>
        <v>2118.3906208299832</v>
      </c>
      <c r="F223" s="6">
        <f>IF(D223&lt;0.01,0,D223*Inputs!$E$7/12)</f>
        <v>0</v>
      </c>
      <c r="G223" s="6">
        <f t="shared" si="45"/>
        <v>2118.3906208299832</v>
      </c>
      <c r="H223" s="6">
        <f t="shared" si="46"/>
        <v>0</v>
      </c>
      <c r="I223" s="6">
        <f t="shared" si="47"/>
        <v>2118.3906208299832</v>
      </c>
      <c r="J223" s="6">
        <f t="shared" si="56"/>
        <v>749050.53817502153</v>
      </c>
      <c r="K223" s="6">
        <f t="shared" si="57"/>
        <v>43877.007786747679</v>
      </c>
      <c r="L223" s="6">
        <f t="shared" si="48"/>
        <v>0</v>
      </c>
      <c r="M223" s="6">
        <f>IF(N223&gt;Inputs!$E$12,Inputs!$E$10*Inputs!$E$5/12,0)</f>
        <v>0</v>
      </c>
      <c r="N223" s="15">
        <f>D223/Inputs!$E$5</f>
        <v>0</v>
      </c>
      <c r="Q223" s="6">
        <f t="shared" si="58"/>
        <v>0</v>
      </c>
      <c r="R223" s="6">
        <f>IF(Q223&lt;0.01,0,Inputs!$E$24)</f>
        <v>0</v>
      </c>
      <c r="S223" s="6">
        <f>IF(Q223&lt;0.01,0,Inputs!$E$23)</f>
        <v>0</v>
      </c>
      <c r="T223" s="6">
        <f t="shared" si="49"/>
        <v>0</v>
      </c>
      <c r="U223" s="6">
        <f>IF(D223=0,0,Inputs!$E$18*Inputs!$E$21-Q223+T223)</f>
        <v>0</v>
      </c>
      <c r="V223" s="6">
        <f>IF(D223=0,0,IF(U223&gt;Inputs!$E$22,Inputs!$E$22,0))</f>
        <v>0</v>
      </c>
      <c r="W223" s="6">
        <f t="shared" si="50"/>
        <v>0</v>
      </c>
      <c r="X223" s="6">
        <f>Q223*(Inputs!$E$19/(12*30))*Inputs!$E$20</f>
        <v>0</v>
      </c>
      <c r="Y223" s="6">
        <f t="shared" si="51"/>
        <v>0</v>
      </c>
      <c r="Z223" s="15">
        <f>Y223/Inputs!$E$18</f>
        <v>0</v>
      </c>
      <c r="AA223" s="6">
        <f t="shared" si="59"/>
        <v>4557.9478648128306</v>
      </c>
      <c r="AC223" s="6">
        <f t="shared" si="52"/>
        <v>48434.955651560507</v>
      </c>
    </row>
    <row r="224" spans="2:29" ht="13" x14ac:dyDescent="0.3">
      <c r="B224" s="13">
        <f t="shared" si="53"/>
        <v>220</v>
      </c>
      <c r="C224" s="14">
        <f t="shared" si="54"/>
        <v>52536</v>
      </c>
      <c r="D224" s="6">
        <f t="shared" si="55"/>
        <v>0</v>
      </c>
      <c r="E224" s="6">
        <f>Mortagage!E224</f>
        <v>2118.3906208299832</v>
      </c>
      <c r="F224" s="6">
        <f>IF(D224&lt;0.01,0,D224*Inputs!$E$7/12)</f>
        <v>0</v>
      </c>
      <c r="G224" s="6">
        <f t="shared" si="45"/>
        <v>2118.3906208299832</v>
      </c>
      <c r="H224" s="6">
        <f t="shared" si="46"/>
        <v>0</v>
      </c>
      <c r="I224" s="6">
        <f t="shared" si="47"/>
        <v>2118.3906208299832</v>
      </c>
      <c r="J224" s="6">
        <f t="shared" si="56"/>
        <v>751168.92879585153</v>
      </c>
      <c r="K224" s="6">
        <f t="shared" si="57"/>
        <v>43877.007786747679</v>
      </c>
      <c r="L224" s="6">
        <f t="shared" si="48"/>
        <v>0</v>
      </c>
      <c r="M224" s="6">
        <f>IF(N224&gt;Inputs!$E$12,Inputs!$E$10*Inputs!$E$5/12,0)</f>
        <v>0</v>
      </c>
      <c r="N224" s="15">
        <f>D224/Inputs!$E$5</f>
        <v>0</v>
      </c>
      <c r="Q224" s="6">
        <f t="shared" si="58"/>
        <v>0</v>
      </c>
      <c r="R224" s="6">
        <f>IF(Q224&lt;0.01,0,Inputs!$E$24)</f>
        <v>0</v>
      </c>
      <c r="S224" s="6">
        <f>IF(Q224&lt;0.01,0,Inputs!$E$23)</f>
        <v>0</v>
      </c>
      <c r="T224" s="6">
        <f t="shared" si="49"/>
        <v>0</v>
      </c>
      <c r="U224" s="6">
        <f>IF(D224=0,0,Inputs!$E$18*Inputs!$E$21-Q224+T224)</f>
        <v>0</v>
      </c>
      <c r="V224" s="6">
        <f>IF(D224=0,0,IF(U224&gt;Inputs!$E$22,Inputs!$E$22,0))</f>
        <v>0</v>
      </c>
      <c r="W224" s="6">
        <f t="shared" si="50"/>
        <v>0</v>
      </c>
      <c r="X224" s="6">
        <f>Q224*(Inputs!$E$19/(12*30))*Inputs!$E$20</f>
        <v>0</v>
      </c>
      <c r="Y224" s="6">
        <f t="shared" si="51"/>
        <v>0</v>
      </c>
      <c r="Z224" s="15">
        <f>Y224/Inputs!$E$18</f>
        <v>0</v>
      </c>
      <c r="AA224" s="6">
        <f t="shared" si="59"/>
        <v>4557.9478648128306</v>
      </c>
      <c r="AC224" s="6">
        <f t="shared" si="52"/>
        <v>48434.955651560507</v>
      </c>
    </row>
    <row r="225" spans="2:29" ht="13" x14ac:dyDescent="0.3">
      <c r="B225" s="13">
        <f t="shared" si="53"/>
        <v>221</v>
      </c>
      <c r="C225" s="14">
        <f t="shared" si="54"/>
        <v>52566</v>
      </c>
      <c r="D225" s="6">
        <f t="shared" si="55"/>
        <v>0</v>
      </c>
      <c r="E225" s="6">
        <f>Mortagage!E225</f>
        <v>2118.3906208299832</v>
      </c>
      <c r="F225" s="6">
        <f>IF(D225&lt;0.01,0,D225*Inputs!$E$7/12)</f>
        <v>0</v>
      </c>
      <c r="G225" s="6">
        <f t="shared" si="45"/>
        <v>2118.3906208299832</v>
      </c>
      <c r="H225" s="6">
        <f t="shared" si="46"/>
        <v>0</v>
      </c>
      <c r="I225" s="6">
        <f t="shared" si="47"/>
        <v>2118.3906208299832</v>
      </c>
      <c r="J225" s="6">
        <f t="shared" si="56"/>
        <v>753287.31941668154</v>
      </c>
      <c r="K225" s="6">
        <f t="shared" si="57"/>
        <v>43877.007786747679</v>
      </c>
      <c r="L225" s="6">
        <f t="shared" si="48"/>
        <v>0</v>
      </c>
      <c r="M225" s="6">
        <f>IF(N225&gt;Inputs!$E$12,Inputs!$E$10*Inputs!$E$5/12,0)</f>
        <v>0</v>
      </c>
      <c r="N225" s="15">
        <f>D225/Inputs!$E$5</f>
        <v>0</v>
      </c>
      <c r="Q225" s="6">
        <f t="shared" si="58"/>
        <v>0</v>
      </c>
      <c r="R225" s="6">
        <f>IF(Q225&lt;0.01,0,Inputs!$E$24)</f>
        <v>0</v>
      </c>
      <c r="S225" s="6">
        <f>IF(Q225&lt;0.01,0,Inputs!$E$23)</f>
        <v>0</v>
      </c>
      <c r="T225" s="6">
        <f t="shared" si="49"/>
        <v>0</v>
      </c>
      <c r="U225" s="6">
        <f>IF(D225=0,0,Inputs!$E$18*Inputs!$E$21-Q225+T225)</f>
        <v>0</v>
      </c>
      <c r="V225" s="6">
        <f>IF(D225=0,0,IF(U225&gt;Inputs!$E$22,Inputs!$E$22,0))</f>
        <v>0</v>
      </c>
      <c r="W225" s="6">
        <f t="shared" si="50"/>
        <v>0</v>
      </c>
      <c r="X225" s="6">
        <f>Q225*(Inputs!$E$19/(12*30))*Inputs!$E$20</f>
        <v>0</v>
      </c>
      <c r="Y225" s="6">
        <f t="shared" si="51"/>
        <v>0</v>
      </c>
      <c r="Z225" s="15">
        <f>Y225/Inputs!$E$18</f>
        <v>0</v>
      </c>
      <c r="AA225" s="6">
        <f t="shared" si="59"/>
        <v>4557.9478648128306</v>
      </c>
      <c r="AC225" s="6">
        <f t="shared" si="52"/>
        <v>48434.955651560507</v>
      </c>
    </row>
    <row r="226" spans="2:29" ht="13" x14ac:dyDescent="0.3">
      <c r="B226" s="13">
        <f t="shared" si="53"/>
        <v>222</v>
      </c>
      <c r="C226" s="14">
        <f t="shared" si="54"/>
        <v>52597</v>
      </c>
      <c r="D226" s="6">
        <f t="shared" si="55"/>
        <v>0</v>
      </c>
      <c r="E226" s="6">
        <f>Mortagage!E226</f>
        <v>2118.3906208299832</v>
      </c>
      <c r="F226" s="6">
        <f>IF(D226&lt;0.01,0,D226*Inputs!$E$7/12)</f>
        <v>0</v>
      </c>
      <c r="G226" s="6">
        <f t="shared" si="45"/>
        <v>2118.3906208299832</v>
      </c>
      <c r="H226" s="6">
        <f t="shared" si="46"/>
        <v>0</v>
      </c>
      <c r="I226" s="6">
        <f t="shared" si="47"/>
        <v>2118.3906208299832</v>
      </c>
      <c r="J226" s="6">
        <f t="shared" si="56"/>
        <v>755405.71003751154</v>
      </c>
      <c r="K226" s="6">
        <f t="shared" si="57"/>
        <v>43877.007786747679</v>
      </c>
      <c r="L226" s="6">
        <f t="shared" si="48"/>
        <v>0</v>
      </c>
      <c r="M226" s="6">
        <f>IF(N226&gt;Inputs!$E$12,Inputs!$E$10*Inputs!$E$5/12,0)</f>
        <v>0</v>
      </c>
      <c r="N226" s="15">
        <f>D226/Inputs!$E$5</f>
        <v>0</v>
      </c>
      <c r="Q226" s="6">
        <f t="shared" si="58"/>
        <v>0</v>
      </c>
      <c r="R226" s="6">
        <f>IF(Q226&lt;0.01,0,Inputs!$E$24)</f>
        <v>0</v>
      </c>
      <c r="S226" s="6">
        <f>IF(Q226&lt;0.01,0,Inputs!$E$23)</f>
        <v>0</v>
      </c>
      <c r="T226" s="6">
        <f t="shared" si="49"/>
        <v>0</v>
      </c>
      <c r="U226" s="6">
        <f>IF(D226=0,0,Inputs!$E$18*Inputs!$E$21-Q226+T226)</f>
        <v>0</v>
      </c>
      <c r="V226" s="6">
        <f>IF(D226=0,0,IF(U226&gt;Inputs!$E$22,Inputs!$E$22,0))</f>
        <v>0</v>
      </c>
      <c r="W226" s="6">
        <f t="shared" si="50"/>
        <v>0</v>
      </c>
      <c r="X226" s="6">
        <f>Q226*(Inputs!$E$19/(12*30))*Inputs!$E$20</f>
        <v>0</v>
      </c>
      <c r="Y226" s="6">
        <f t="shared" si="51"/>
        <v>0</v>
      </c>
      <c r="Z226" s="15">
        <f>Y226/Inputs!$E$18</f>
        <v>0</v>
      </c>
      <c r="AA226" s="6">
        <f t="shared" si="59"/>
        <v>4557.9478648128306</v>
      </c>
      <c r="AC226" s="6">
        <f t="shared" si="52"/>
        <v>48434.955651560507</v>
      </c>
    </row>
    <row r="227" spans="2:29" ht="13" x14ac:dyDescent="0.3">
      <c r="B227" s="13">
        <f t="shared" si="53"/>
        <v>223</v>
      </c>
      <c r="C227" s="14">
        <f t="shared" si="54"/>
        <v>52628</v>
      </c>
      <c r="D227" s="6">
        <f t="shared" si="55"/>
        <v>0</v>
      </c>
      <c r="E227" s="6">
        <f>Mortagage!E227</f>
        <v>2118.3906208299832</v>
      </c>
      <c r="F227" s="6">
        <f>IF(D227&lt;0.01,0,D227*Inputs!$E$7/12)</f>
        <v>0</v>
      </c>
      <c r="G227" s="6">
        <f t="shared" si="45"/>
        <v>2118.3906208299832</v>
      </c>
      <c r="H227" s="6">
        <f t="shared" si="46"/>
        <v>0</v>
      </c>
      <c r="I227" s="6">
        <f t="shared" si="47"/>
        <v>2118.3906208299832</v>
      </c>
      <c r="J227" s="6">
        <f t="shared" si="56"/>
        <v>757524.10065834154</v>
      </c>
      <c r="K227" s="6">
        <f t="shared" si="57"/>
        <v>43877.007786747679</v>
      </c>
      <c r="L227" s="6">
        <f t="shared" si="48"/>
        <v>0</v>
      </c>
      <c r="M227" s="6">
        <f>IF(N227&gt;Inputs!$E$12,Inputs!$E$10*Inputs!$E$5/12,0)</f>
        <v>0</v>
      </c>
      <c r="N227" s="15">
        <f>D227/Inputs!$E$5</f>
        <v>0</v>
      </c>
      <c r="Q227" s="6">
        <f t="shared" si="58"/>
        <v>0</v>
      </c>
      <c r="R227" s="6">
        <f>IF(Q227&lt;0.01,0,Inputs!$E$24)</f>
        <v>0</v>
      </c>
      <c r="S227" s="6">
        <f>IF(Q227&lt;0.01,0,Inputs!$E$23)</f>
        <v>0</v>
      </c>
      <c r="T227" s="6">
        <f t="shared" si="49"/>
        <v>0</v>
      </c>
      <c r="U227" s="6">
        <f>IF(D227=0,0,Inputs!$E$18*Inputs!$E$21-Q227+T227)</f>
        <v>0</v>
      </c>
      <c r="V227" s="6">
        <f>IF(D227=0,0,IF(U227&gt;Inputs!$E$22,Inputs!$E$22,0))</f>
        <v>0</v>
      </c>
      <c r="W227" s="6">
        <f t="shared" si="50"/>
        <v>0</v>
      </c>
      <c r="X227" s="6">
        <f>Q227*(Inputs!$E$19/(12*30))*Inputs!$E$20</f>
        <v>0</v>
      </c>
      <c r="Y227" s="6">
        <f t="shared" si="51"/>
        <v>0</v>
      </c>
      <c r="Z227" s="15">
        <f>Y227/Inputs!$E$18</f>
        <v>0</v>
      </c>
      <c r="AA227" s="6">
        <f t="shared" si="59"/>
        <v>4557.9478648128306</v>
      </c>
      <c r="AC227" s="6">
        <f t="shared" si="52"/>
        <v>48434.955651560507</v>
      </c>
    </row>
    <row r="228" spans="2:29" ht="13" x14ac:dyDescent="0.3">
      <c r="B228" s="13">
        <f t="shared" si="53"/>
        <v>224</v>
      </c>
      <c r="C228" s="14">
        <f t="shared" si="54"/>
        <v>52657</v>
      </c>
      <c r="D228" s="6">
        <f t="shared" si="55"/>
        <v>0</v>
      </c>
      <c r="E228" s="6">
        <f>Mortagage!E228</f>
        <v>2118.3906208299832</v>
      </c>
      <c r="F228" s="6">
        <f>IF(D228&lt;0.01,0,D228*Inputs!$E$7/12)</f>
        <v>0</v>
      </c>
      <c r="G228" s="6">
        <f t="shared" si="45"/>
        <v>2118.3906208299832</v>
      </c>
      <c r="H228" s="6">
        <f t="shared" si="46"/>
        <v>0</v>
      </c>
      <c r="I228" s="6">
        <f t="shared" si="47"/>
        <v>2118.3906208299832</v>
      </c>
      <c r="J228" s="6">
        <f t="shared" si="56"/>
        <v>759642.49127917155</v>
      </c>
      <c r="K228" s="6">
        <f t="shared" si="57"/>
        <v>43877.007786747679</v>
      </c>
      <c r="L228" s="6">
        <f t="shared" si="48"/>
        <v>0</v>
      </c>
      <c r="M228" s="6">
        <f>IF(N228&gt;Inputs!$E$12,Inputs!$E$10*Inputs!$E$5/12,0)</f>
        <v>0</v>
      </c>
      <c r="N228" s="15">
        <f>D228/Inputs!$E$5</f>
        <v>0</v>
      </c>
      <c r="Q228" s="6">
        <f t="shared" si="58"/>
        <v>0</v>
      </c>
      <c r="R228" s="6">
        <f>IF(Q228&lt;0.01,0,Inputs!$E$24)</f>
        <v>0</v>
      </c>
      <c r="S228" s="6">
        <f>IF(Q228&lt;0.01,0,Inputs!$E$23)</f>
        <v>0</v>
      </c>
      <c r="T228" s="6">
        <f t="shared" si="49"/>
        <v>0</v>
      </c>
      <c r="U228" s="6">
        <f>IF(D228=0,0,Inputs!$E$18*Inputs!$E$21-Q228+T228)</f>
        <v>0</v>
      </c>
      <c r="V228" s="6">
        <f>IF(D228=0,0,IF(U228&gt;Inputs!$E$22,Inputs!$E$22,0))</f>
        <v>0</v>
      </c>
      <c r="W228" s="6">
        <f t="shared" si="50"/>
        <v>0</v>
      </c>
      <c r="X228" s="6">
        <f>Q228*(Inputs!$E$19/(12*30))*Inputs!$E$20</f>
        <v>0</v>
      </c>
      <c r="Y228" s="6">
        <f t="shared" si="51"/>
        <v>0</v>
      </c>
      <c r="Z228" s="15">
        <f>Y228/Inputs!$E$18</f>
        <v>0</v>
      </c>
      <c r="AA228" s="6">
        <f t="shared" si="59"/>
        <v>4557.9478648128306</v>
      </c>
      <c r="AC228" s="6">
        <f t="shared" si="52"/>
        <v>48434.955651560507</v>
      </c>
    </row>
    <row r="229" spans="2:29" ht="13" x14ac:dyDescent="0.3">
      <c r="B229" s="13">
        <f t="shared" si="53"/>
        <v>225</v>
      </c>
      <c r="C229" s="14">
        <f t="shared" si="54"/>
        <v>52688</v>
      </c>
      <c r="D229" s="6">
        <f t="shared" si="55"/>
        <v>0</v>
      </c>
      <c r="E229" s="6">
        <f>Mortagage!E229</f>
        <v>2118.3906208299832</v>
      </c>
      <c r="F229" s="6">
        <f>IF(D229&lt;0.01,0,D229*Inputs!$E$7/12)</f>
        <v>0</v>
      </c>
      <c r="G229" s="6">
        <f t="shared" si="45"/>
        <v>2118.3906208299832</v>
      </c>
      <c r="H229" s="6">
        <f t="shared" si="46"/>
        <v>0</v>
      </c>
      <c r="I229" s="6">
        <f t="shared" si="47"/>
        <v>2118.3906208299832</v>
      </c>
      <c r="J229" s="6">
        <f t="shared" si="56"/>
        <v>761760.88190000155</v>
      </c>
      <c r="K229" s="6">
        <f t="shared" si="57"/>
        <v>43877.007786747679</v>
      </c>
      <c r="L229" s="6">
        <f t="shared" si="48"/>
        <v>0</v>
      </c>
      <c r="M229" s="6">
        <f>IF(N229&gt;Inputs!$E$12,Inputs!$E$10*Inputs!$E$5/12,0)</f>
        <v>0</v>
      </c>
      <c r="N229" s="15">
        <f>D229/Inputs!$E$5</f>
        <v>0</v>
      </c>
      <c r="Q229" s="6">
        <f t="shared" si="58"/>
        <v>0</v>
      </c>
      <c r="R229" s="6">
        <f>IF(Q229&lt;0.01,0,Inputs!$E$24)</f>
        <v>0</v>
      </c>
      <c r="S229" s="6">
        <f>IF(Q229&lt;0.01,0,Inputs!$E$23)</f>
        <v>0</v>
      </c>
      <c r="T229" s="6">
        <f t="shared" si="49"/>
        <v>0</v>
      </c>
      <c r="U229" s="6">
        <f>IF(D229=0,0,Inputs!$E$18*Inputs!$E$21-Q229+T229)</f>
        <v>0</v>
      </c>
      <c r="V229" s="6">
        <f>IF(D229=0,0,IF(U229&gt;Inputs!$E$22,Inputs!$E$22,0))</f>
        <v>0</v>
      </c>
      <c r="W229" s="6">
        <f t="shared" si="50"/>
        <v>0</v>
      </c>
      <c r="X229" s="6">
        <f>Q229*(Inputs!$E$19/(12*30))*Inputs!$E$20</f>
        <v>0</v>
      </c>
      <c r="Y229" s="6">
        <f t="shared" si="51"/>
        <v>0</v>
      </c>
      <c r="Z229" s="15">
        <f>Y229/Inputs!$E$18</f>
        <v>0</v>
      </c>
      <c r="AA229" s="6">
        <f t="shared" si="59"/>
        <v>4557.9478648128306</v>
      </c>
      <c r="AC229" s="6">
        <f t="shared" si="52"/>
        <v>48434.955651560507</v>
      </c>
    </row>
    <row r="230" spans="2:29" ht="13" x14ac:dyDescent="0.3">
      <c r="B230" s="13">
        <f t="shared" si="53"/>
        <v>226</v>
      </c>
      <c r="C230" s="14">
        <f t="shared" si="54"/>
        <v>52718</v>
      </c>
      <c r="D230" s="6">
        <f t="shared" si="55"/>
        <v>0</v>
      </c>
      <c r="E230" s="6">
        <f>Mortagage!E230</f>
        <v>2118.3906208299832</v>
      </c>
      <c r="F230" s="6">
        <f>IF(D230&lt;0.01,0,D230*Inputs!$E$7/12)</f>
        <v>0</v>
      </c>
      <c r="G230" s="6">
        <f t="shared" si="45"/>
        <v>2118.3906208299832</v>
      </c>
      <c r="H230" s="6">
        <f t="shared" si="46"/>
        <v>0</v>
      </c>
      <c r="I230" s="6">
        <f t="shared" si="47"/>
        <v>2118.3906208299832</v>
      </c>
      <c r="J230" s="6">
        <f t="shared" si="56"/>
        <v>763879.27252083155</v>
      </c>
      <c r="K230" s="6">
        <f t="shared" si="57"/>
        <v>43877.007786747679</v>
      </c>
      <c r="L230" s="6">
        <f t="shared" si="48"/>
        <v>0</v>
      </c>
      <c r="M230" s="6">
        <f>IF(N230&gt;Inputs!$E$12,Inputs!$E$10*Inputs!$E$5/12,0)</f>
        <v>0</v>
      </c>
      <c r="N230" s="15">
        <f>D230/Inputs!$E$5</f>
        <v>0</v>
      </c>
      <c r="Q230" s="6">
        <f t="shared" si="58"/>
        <v>0</v>
      </c>
      <c r="R230" s="6">
        <f>IF(Q230&lt;0.01,0,Inputs!$E$24)</f>
        <v>0</v>
      </c>
      <c r="S230" s="6">
        <f>IF(Q230&lt;0.01,0,Inputs!$E$23)</f>
        <v>0</v>
      </c>
      <c r="T230" s="6">
        <f t="shared" si="49"/>
        <v>0</v>
      </c>
      <c r="U230" s="6">
        <f>IF(D230=0,0,Inputs!$E$18*Inputs!$E$21-Q230+T230)</f>
        <v>0</v>
      </c>
      <c r="V230" s="6">
        <f>IF(D230=0,0,IF(U230&gt;Inputs!$E$22,Inputs!$E$22,0))</f>
        <v>0</v>
      </c>
      <c r="W230" s="6">
        <f t="shared" si="50"/>
        <v>0</v>
      </c>
      <c r="X230" s="6">
        <f>Q230*(Inputs!$E$19/(12*30))*Inputs!$E$20</f>
        <v>0</v>
      </c>
      <c r="Y230" s="6">
        <f t="shared" si="51"/>
        <v>0</v>
      </c>
      <c r="Z230" s="15">
        <f>Y230/Inputs!$E$18</f>
        <v>0</v>
      </c>
      <c r="AA230" s="6">
        <f t="shared" si="59"/>
        <v>4557.9478648128306</v>
      </c>
      <c r="AC230" s="6">
        <f t="shared" si="52"/>
        <v>48434.955651560507</v>
      </c>
    </row>
    <row r="231" spans="2:29" ht="13" x14ac:dyDescent="0.3">
      <c r="B231" s="13">
        <f t="shared" si="53"/>
        <v>227</v>
      </c>
      <c r="C231" s="14">
        <f t="shared" si="54"/>
        <v>52749</v>
      </c>
      <c r="D231" s="6">
        <f t="shared" si="55"/>
        <v>0</v>
      </c>
      <c r="E231" s="6">
        <f>Mortagage!E231</f>
        <v>2118.3906208299832</v>
      </c>
      <c r="F231" s="6">
        <f>IF(D231&lt;0.01,0,D231*Inputs!$E$7/12)</f>
        <v>0</v>
      </c>
      <c r="G231" s="6">
        <f t="shared" si="45"/>
        <v>2118.3906208299832</v>
      </c>
      <c r="H231" s="6">
        <f t="shared" si="46"/>
        <v>0</v>
      </c>
      <c r="I231" s="6">
        <f t="shared" si="47"/>
        <v>2118.3906208299832</v>
      </c>
      <c r="J231" s="6">
        <f t="shared" si="56"/>
        <v>765997.66314166156</v>
      </c>
      <c r="K231" s="6">
        <f t="shared" si="57"/>
        <v>43877.007786747679</v>
      </c>
      <c r="L231" s="6">
        <f t="shared" si="48"/>
        <v>0</v>
      </c>
      <c r="M231" s="6">
        <f>IF(N231&gt;Inputs!$E$12,Inputs!$E$10*Inputs!$E$5/12,0)</f>
        <v>0</v>
      </c>
      <c r="N231" s="15">
        <f>D231/Inputs!$E$5</f>
        <v>0</v>
      </c>
      <c r="Q231" s="6">
        <f t="shared" si="58"/>
        <v>0</v>
      </c>
      <c r="R231" s="6">
        <f>IF(Q231&lt;0.01,0,Inputs!$E$24)</f>
        <v>0</v>
      </c>
      <c r="S231" s="6">
        <f>IF(Q231&lt;0.01,0,Inputs!$E$23)</f>
        <v>0</v>
      </c>
      <c r="T231" s="6">
        <f t="shared" si="49"/>
        <v>0</v>
      </c>
      <c r="U231" s="6">
        <f>IF(D231=0,0,Inputs!$E$18*Inputs!$E$21-Q231+T231)</f>
        <v>0</v>
      </c>
      <c r="V231" s="6">
        <f>IF(D231=0,0,IF(U231&gt;Inputs!$E$22,Inputs!$E$22,0))</f>
        <v>0</v>
      </c>
      <c r="W231" s="6">
        <f t="shared" si="50"/>
        <v>0</v>
      </c>
      <c r="X231" s="6">
        <f>Q231*(Inputs!$E$19/(12*30))*Inputs!$E$20</f>
        <v>0</v>
      </c>
      <c r="Y231" s="6">
        <f t="shared" si="51"/>
        <v>0</v>
      </c>
      <c r="Z231" s="15">
        <f>Y231/Inputs!$E$18</f>
        <v>0</v>
      </c>
      <c r="AA231" s="6">
        <f t="shared" si="59"/>
        <v>4557.9478648128306</v>
      </c>
      <c r="AC231" s="6">
        <f t="shared" si="52"/>
        <v>48434.955651560507</v>
      </c>
    </row>
    <row r="232" spans="2:29" ht="13" x14ac:dyDescent="0.3">
      <c r="B232" s="13">
        <f t="shared" si="53"/>
        <v>228</v>
      </c>
      <c r="C232" s="14">
        <f t="shared" si="54"/>
        <v>52779</v>
      </c>
      <c r="D232" s="6">
        <f t="shared" si="55"/>
        <v>0</v>
      </c>
      <c r="E232" s="6">
        <f>Mortagage!E232</f>
        <v>2118.3906208299832</v>
      </c>
      <c r="F232" s="6">
        <f>IF(D232&lt;0.01,0,D232*Inputs!$E$7/12)</f>
        <v>0</v>
      </c>
      <c r="G232" s="6">
        <f t="shared" si="45"/>
        <v>2118.3906208299832</v>
      </c>
      <c r="H232" s="6">
        <f t="shared" si="46"/>
        <v>0</v>
      </c>
      <c r="I232" s="6">
        <f t="shared" si="47"/>
        <v>2118.3906208299832</v>
      </c>
      <c r="J232" s="6">
        <f t="shared" si="56"/>
        <v>768116.05376249156</v>
      </c>
      <c r="K232" s="6">
        <f t="shared" si="57"/>
        <v>43877.007786747679</v>
      </c>
      <c r="L232" s="6">
        <f t="shared" si="48"/>
        <v>0</v>
      </c>
      <c r="M232" s="6">
        <f>IF(N232&gt;Inputs!$E$12,Inputs!$E$10*Inputs!$E$5/12,0)</f>
        <v>0</v>
      </c>
      <c r="N232" s="15">
        <f>D232/Inputs!$E$5</f>
        <v>0</v>
      </c>
      <c r="Q232" s="6">
        <f t="shared" si="58"/>
        <v>0</v>
      </c>
      <c r="R232" s="6">
        <f>IF(Q232&lt;0.01,0,Inputs!$E$24)</f>
        <v>0</v>
      </c>
      <c r="S232" s="6">
        <f>IF(Q232&lt;0.01,0,Inputs!$E$23)</f>
        <v>0</v>
      </c>
      <c r="T232" s="6">
        <f t="shared" si="49"/>
        <v>0</v>
      </c>
      <c r="U232" s="6">
        <f>IF(D232=0,0,Inputs!$E$18*Inputs!$E$21-Q232+T232)</f>
        <v>0</v>
      </c>
      <c r="V232" s="6">
        <f>IF(D232=0,0,IF(U232&gt;Inputs!$E$22,Inputs!$E$22,0))</f>
        <v>0</v>
      </c>
      <c r="W232" s="6">
        <f t="shared" si="50"/>
        <v>0</v>
      </c>
      <c r="X232" s="6">
        <f>Q232*(Inputs!$E$19/(12*30))*Inputs!$E$20</f>
        <v>0</v>
      </c>
      <c r="Y232" s="6">
        <f t="shared" si="51"/>
        <v>0</v>
      </c>
      <c r="Z232" s="15">
        <f>Y232/Inputs!$E$18</f>
        <v>0</v>
      </c>
      <c r="AA232" s="6">
        <f t="shared" si="59"/>
        <v>4557.9478648128306</v>
      </c>
      <c r="AC232" s="6">
        <f t="shared" si="52"/>
        <v>48434.955651560507</v>
      </c>
    </row>
    <row r="233" spans="2:29" ht="13" x14ac:dyDescent="0.3">
      <c r="B233" s="13">
        <f t="shared" si="53"/>
        <v>229</v>
      </c>
      <c r="C233" s="14">
        <f t="shared" si="54"/>
        <v>52810</v>
      </c>
      <c r="D233" s="6">
        <f t="shared" si="55"/>
        <v>0</v>
      </c>
      <c r="E233" s="6">
        <f>Mortagage!E233</f>
        <v>2118.3906208299832</v>
      </c>
      <c r="F233" s="6">
        <f>IF(D233&lt;0.01,0,D233*Inputs!$E$7/12)</f>
        <v>0</v>
      </c>
      <c r="G233" s="6">
        <f t="shared" si="45"/>
        <v>2118.3906208299832</v>
      </c>
      <c r="H233" s="6">
        <f t="shared" si="46"/>
        <v>0</v>
      </c>
      <c r="I233" s="6">
        <f t="shared" si="47"/>
        <v>2118.3906208299832</v>
      </c>
      <c r="J233" s="6">
        <f t="shared" si="56"/>
        <v>770234.44438332156</v>
      </c>
      <c r="K233" s="6">
        <f t="shared" si="57"/>
        <v>43877.007786747679</v>
      </c>
      <c r="L233" s="6">
        <f t="shared" si="48"/>
        <v>0</v>
      </c>
      <c r="M233" s="6">
        <f>IF(N233&gt;Inputs!$E$12,Inputs!$E$10*Inputs!$E$5/12,0)</f>
        <v>0</v>
      </c>
      <c r="N233" s="15">
        <f>D233/Inputs!$E$5</f>
        <v>0</v>
      </c>
      <c r="Q233" s="6">
        <f t="shared" si="58"/>
        <v>0</v>
      </c>
      <c r="R233" s="6">
        <f>IF(Q233&lt;0.01,0,Inputs!$E$24)</f>
        <v>0</v>
      </c>
      <c r="S233" s="6">
        <f>IF(Q233&lt;0.01,0,Inputs!$E$23)</f>
        <v>0</v>
      </c>
      <c r="T233" s="6">
        <f t="shared" si="49"/>
        <v>0</v>
      </c>
      <c r="U233" s="6">
        <f>IF(D233=0,0,Inputs!$E$18*Inputs!$E$21-Q233+T233)</f>
        <v>0</v>
      </c>
      <c r="V233" s="6">
        <f>IF(D233=0,0,IF(U233&gt;Inputs!$E$22,Inputs!$E$22,0))</f>
        <v>0</v>
      </c>
      <c r="W233" s="6">
        <f t="shared" si="50"/>
        <v>0</v>
      </c>
      <c r="X233" s="6">
        <f>Q233*(Inputs!$E$19/(12*30))*Inputs!$E$20</f>
        <v>0</v>
      </c>
      <c r="Y233" s="6">
        <f t="shared" si="51"/>
        <v>0</v>
      </c>
      <c r="Z233" s="15">
        <f>Y233/Inputs!$E$18</f>
        <v>0</v>
      </c>
      <c r="AA233" s="6">
        <f t="shared" si="59"/>
        <v>4557.9478648128306</v>
      </c>
      <c r="AC233" s="6">
        <f t="shared" si="52"/>
        <v>48434.955651560507</v>
      </c>
    </row>
    <row r="234" spans="2:29" ht="13" x14ac:dyDescent="0.3">
      <c r="B234" s="13">
        <f t="shared" si="53"/>
        <v>230</v>
      </c>
      <c r="C234" s="14">
        <f t="shared" si="54"/>
        <v>52841</v>
      </c>
      <c r="D234" s="6">
        <f t="shared" si="55"/>
        <v>0</v>
      </c>
      <c r="E234" s="6">
        <f>Mortagage!E234</f>
        <v>2118.3906208299832</v>
      </c>
      <c r="F234" s="6">
        <f>IF(D234&lt;0.01,0,D234*Inputs!$E$7/12)</f>
        <v>0</v>
      </c>
      <c r="G234" s="6">
        <f t="shared" si="45"/>
        <v>2118.3906208299832</v>
      </c>
      <c r="H234" s="6">
        <f t="shared" si="46"/>
        <v>0</v>
      </c>
      <c r="I234" s="6">
        <f t="shared" si="47"/>
        <v>2118.3906208299832</v>
      </c>
      <c r="J234" s="6">
        <f t="shared" si="56"/>
        <v>772352.83500415157</v>
      </c>
      <c r="K234" s="6">
        <f t="shared" si="57"/>
        <v>43877.007786747679</v>
      </c>
      <c r="L234" s="6">
        <f t="shared" si="48"/>
        <v>0</v>
      </c>
      <c r="M234" s="6">
        <f>IF(N234&gt;Inputs!$E$12,Inputs!$E$10*Inputs!$E$5/12,0)</f>
        <v>0</v>
      </c>
      <c r="N234" s="15">
        <f>D234/Inputs!$E$5</f>
        <v>0</v>
      </c>
      <c r="Q234" s="6">
        <f t="shared" si="58"/>
        <v>0</v>
      </c>
      <c r="R234" s="6">
        <f>IF(Q234&lt;0.01,0,Inputs!$E$24)</f>
        <v>0</v>
      </c>
      <c r="S234" s="6">
        <f>IF(Q234&lt;0.01,0,Inputs!$E$23)</f>
        <v>0</v>
      </c>
      <c r="T234" s="6">
        <f t="shared" si="49"/>
        <v>0</v>
      </c>
      <c r="U234" s="6">
        <f>IF(D234=0,0,Inputs!$E$18*Inputs!$E$21-Q234+T234)</f>
        <v>0</v>
      </c>
      <c r="V234" s="6">
        <f>IF(D234=0,0,IF(U234&gt;Inputs!$E$22,Inputs!$E$22,0))</f>
        <v>0</v>
      </c>
      <c r="W234" s="6">
        <f t="shared" si="50"/>
        <v>0</v>
      </c>
      <c r="X234" s="6">
        <f>Q234*(Inputs!$E$19/(12*30))*Inputs!$E$20</f>
        <v>0</v>
      </c>
      <c r="Y234" s="6">
        <f t="shared" si="51"/>
        <v>0</v>
      </c>
      <c r="Z234" s="15">
        <f>Y234/Inputs!$E$18</f>
        <v>0</v>
      </c>
      <c r="AA234" s="6">
        <f t="shared" si="59"/>
        <v>4557.9478648128306</v>
      </c>
      <c r="AC234" s="6">
        <f t="shared" si="52"/>
        <v>48434.955651560507</v>
      </c>
    </row>
    <row r="235" spans="2:29" ht="13" x14ac:dyDescent="0.3">
      <c r="B235" s="13">
        <f t="shared" si="53"/>
        <v>231</v>
      </c>
      <c r="C235" s="14">
        <f t="shared" si="54"/>
        <v>52871</v>
      </c>
      <c r="D235" s="6">
        <f t="shared" si="55"/>
        <v>0</v>
      </c>
      <c r="E235" s="6">
        <f>Mortagage!E235</f>
        <v>2118.3906208299832</v>
      </c>
      <c r="F235" s="6">
        <f>IF(D235&lt;0.01,0,D235*Inputs!$E$7/12)</f>
        <v>0</v>
      </c>
      <c r="G235" s="6">
        <f t="shared" si="45"/>
        <v>2118.3906208299832</v>
      </c>
      <c r="H235" s="6">
        <f t="shared" si="46"/>
        <v>0</v>
      </c>
      <c r="I235" s="6">
        <f t="shared" si="47"/>
        <v>2118.3906208299832</v>
      </c>
      <c r="J235" s="6">
        <f t="shared" si="56"/>
        <v>774471.22562498157</v>
      </c>
      <c r="K235" s="6">
        <f t="shared" si="57"/>
        <v>43877.007786747679</v>
      </c>
      <c r="L235" s="6">
        <f t="shared" si="48"/>
        <v>0</v>
      </c>
      <c r="M235" s="6">
        <f>IF(N235&gt;Inputs!$E$12,Inputs!$E$10*Inputs!$E$5/12,0)</f>
        <v>0</v>
      </c>
      <c r="N235" s="15">
        <f>D235/Inputs!$E$5</f>
        <v>0</v>
      </c>
      <c r="Q235" s="6">
        <f t="shared" si="58"/>
        <v>0</v>
      </c>
      <c r="R235" s="6">
        <f>IF(Q235&lt;0.01,0,Inputs!$E$24)</f>
        <v>0</v>
      </c>
      <c r="S235" s="6">
        <f>IF(Q235&lt;0.01,0,Inputs!$E$23)</f>
        <v>0</v>
      </c>
      <c r="T235" s="6">
        <f t="shared" si="49"/>
        <v>0</v>
      </c>
      <c r="U235" s="6">
        <f>IF(D235=0,0,Inputs!$E$18*Inputs!$E$21-Q235+T235)</f>
        <v>0</v>
      </c>
      <c r="V235" s="6">
        <f>IF(D235=0,0,IF(U235&gt;Inputs!$E$22,Inputs!$E$22,0))</f>
        <v>0</v>
      </c>
      <c r="W235" s="6">
        <f t="shared" si="50"/>
        <v>0</v>
      </c>
      <c r="X235" s="6">
        <f>Q235*(Inputs!$E$19/(12*30))*Inputs!$E$20</f>
        <v>0</v>
      </c>
      <c r="Y235" s="6">
        <f t="shared" si="51"/>
        <v>0</v>
      </c>
      <c r="Z235" s="15">
        <f>Y235/Inputs!$E$18</f>
        <v>0</v>
      </c>
      <c r="AA235" s="6">
        <f t="shared" si="59"/>
        <v>4557.9478648128306</v>
      </c>
      <c r="AC235" s="6">
        <f t="shared" si="52"/>
        <v>48434.955651560507</v>
      </c>
    </row>
    <row r="236" spans="2:29" ht="13" x14ac:dyDescent="0.3">
      <c r="B236" s="13">
        <f t="shared" si="53"/>
        <v>232</v>
      </c>
      <c r="C236" s="14">
        <f t="shared" si="54"/>
        <v>52902</v>
      </c>
      <c r="D236" s="6">
        <f t="shared" si="55"/>
        <v>0</v>
      </c>
      <c r="E236" s="6">
        <f>Mortagage!E236</f>
        <v>2118.3906208299832</v>
      </c>
      <c r="F236" s="6">
        <f>IF(D236&lt;0.01,0,D236*Inputs!$E$7/12)</f>
        <v>0</v>
      </c>
      <c r="G236" s="6">
        <f t="shared" si="45"/>
        <v>2118.3906208299832</v>
      </c>
      <c r="H236" s="6">
        <f t="shared" si="46"/>
        <v>0</v>
      </c>
      <c r="I236" s="6">
        <f t="shared" si="47"/>
        <v>2118.3906208299832</v>
      </c>
      <c r="J236" s="6">
        <f t="shared" si="56"/>
        <v>776589.61624581157</v>
      </c>
      <c r="K236" s="6">
        <f t="shared" si="57"/>
        <v>43877.007786747679</v>
      </c>
      <c r="L236" s="6">
        <f t="shared" si="48"/>
        <v>0</v>
      </c>
      <c r="M236" s="6">
        <f>IF(N236&gt;Inputs!$E$12,Inputs!$E$10*Inputs!$E$5/12,0)</f>
        <v>0</v>
      </c>
      <c r="N236" s="15">
        <f>D236/Inputs!$E$5</f>
        <v>0</v>
      </c>
      <c r="Q236" s="6">
        <f t="shared" si="58"/>
        <v>0</v>
      </c>
      <c r="R236" s="6">
        <f>IF(Q236&lt;0.01,0,Inputs!$E$24)</f>
        <v>0</v>
      </c>
      <c r="S236" s="6">
        <f>IF(Q236&lt;0.01,0,Inputs!$E$23)</f>
        <v>0</v>
      </c>
      <c r="T236" s="6">
        <f t="shared" si="49"/>
        <v>0</v>
      </c>
      <c r="U236" s="6">
        <f>IF(D236=0,0,Inputs!$E$18*Inputs!$E$21-Q236+T236)</f>
        <v>0</v>
      </c>
      <c r="V236" s="6">
        <f>IF(D236=0,0,IF(U236&gt;Inputs!$E$22,Inputs!$E$22,0))</f>
        <v>0</v>
      </c>
      <c r="W236" s="6">
        <f t="shared" si="50"/>
        <v>0</v>
      </c>
      <c r="X236" s="6">
        <f>Q236*(Inputs!$E$19/(12*30))*Inputs!$E$20</f>
        <v>0</v>
      </c>
      <c r="Y236" s="6">
        <f t="shared" si="51"/>
        <v>0</v>
      </c>
      <c r="Z236" s="15">
        <f>Y236/Inputs!$E$18</f>
        <v>0</v>
      </c>
      <c r="AA236" s="6">
        <f t="shared" si="59"/>
        <v>4557.9478648128306</v>
      </c>
      <c r="AC236" s="6">
        <f t="shared" si="52"/>
        <v>48434.955651560507</v>
      </c>
    </row>
    <row r="237" spans="2:29" ht="13" x14ac:dyDescent="0.3">
      <c r="B237" s="13">
        <f t="shared" si="53"/>
        <v>233</v>
      </c>
      <c r="C237" s="14">
        <f t="shared" si="54"/>
        <v>52932</v>
      </c>
      <c r="D237" s="6">
        <f t="shared" si="55"/>
        <v>0</v>
      </c>
      <c r="E237" s="6">
        <f>Mortagage!E237</f>
        <v>2118.3906208299832</v>
      </c>
      <c r="F237" s="6">
        <f>IF(D237&lt;0.01,0,D237*Inputs!$E$7/12)</f>
        <v>0</v>
      </c>
      <c r="G237" s="6">
        <f t="shared" si="45"/>
        <v>2118.3906208299832</v>
      </c>
      <c r="H237" s="6">
        <f t="shared" si="46"/>
        <v>0</v>
      </c>
      <c r="I237" s="6">
        <f t="shared" si="47"/>
        <v>2118.3906208299832</v>
      </c>
      <c r="J237" s="6">
        <f t="shared" si="56"/>
        <v>778708.00686664158</v>
      </c>
      <c r="K237" s="6">
        <f t="shared" si="57"/>
        <v>43877.007786747679</v>
      </c>
      <c r="L237" s="6">
        <f t="shared" si="48"/>
        <v>0</v>
      </c>
      <c r="M237" s="6">
        <f>IF(N237&gt;Inputs!$E$12,Inputs!$E$10*Inputs!$E$5/12,0)</f>
        <v>0</v>
      </c>
      <c r="N237" s="15">
        <f>D237/Inputs!$E$5</f>
        <v>0</v>
      </c>
      <c r="Q237" s="6">
        <f t="shared" si="58"/>
        <v>0</v>
      </c>
      <c r="R237" s="6">
        <f>IF(Q237&lt;0.01,0,Inputs!$E$24)</f>
        <v>0</v>
      </c>
      <c r="S237" s="6">
        <f>IF(Q237&lt;0.01,0,Inputs!$E$23)</f>
        <v>0</v>
      </c>
      <c r="T237" s="6">
        <f t="shared" si="49"/>
        <v>0</v>
      </c>
      <c r="U237" s="6">
        <f>IF(D237=0,0,Inputs!$E$18*Inputs!$E$21-Q237+T237)</f>
        <v>0</v>
      </c>
      <c r="V237" s="6">
        <f>IF(D237=0,0,IF(U237&gt;Inputs!$E$22,Inputs!$E$22,0))</f>
        <v>0</v>
      </c>
      <c r="W237" s="6">
        <f t="shared" si="50"/>
        <v>0</v>
      </c>
      <c r="X237" s="6">
        <f>Q237*(Inputs!$E$19/(12*30))*Inputs!$E$20</f>
        <v>0</v>
      </c>
      <c r="Y237" s="6">
        <f t="shared" si="51"/>
        <v>0</v>
      </c>
      <c r="Z237" s="15">
        <f>Y237/Inputs!$E$18</f>
        <v>0</v>
      </c>
      <c r="AA237" s="6">
        <f t="shared" si="59"/>
        <v>4557.9478648128306</v>
      </c>
      <c r="AC237" s="6">
        <f t="shared" si="52"/>
        <v>48434.955651560507</v>
      </c>
    </row>
    <row r="238" spans="2:29" ht="13" x14ac:dyDescent="0.3">
      <c r="B238" s="13">
        <f t="shared" si="53"/>
        <v>234</v>
      </c>
      <c r="C238" s="14">
        <f t="shared" si="54"/>
        <v>52963</v>
      </c>
      <c r="D238" s="6">
        <f t="shared" si="55"/>
        <v>0</v>
      </c>
      <c r="E238" s="6">
        <f>Mortagage!E238</f>
        <v>2118.3906208299832</v>
      </c>
      <c r="F238" s="6">
        <f>IF(D238&lt;0.01,0,D238*Inputs!$E$7/12)</f>
        <v>0</v>
      </c>
      <c r="G238" s="6">
        <f t="shared" si="45"/>
        <v>2118.3906208299832</v>
      </c>
      <c r="H238" s="6">
        <f t="shared" si="46"/>
        <v>0</v>
      </c>
      <c r="I238" s="6">
        <f t="shared" si="47"/>
        <v>2118.3906208299832</v>
      </c>
      <c r="J238" s="6">
        <f t="shared" si="56"/>
        <v>780826.39748747158</v>
      </c>
      <c r="K238" s="6">
        <f t="shared" si="57"/>
        <v>43877.007786747679</v>
      </c>
      <c r="L238" s="6">
        <f t="shared" si="48"/>
        <v>0</v>
      </c>
      <c r="M238" s="6">
        <f>IF(N238&gt;Inputs!$E$12,Inputs!$E$10*Inputs!$E$5/12,0)</f>
        <v>0</v>
      </c>
      <c r="N238" s="15">
        <f>D238/Inputs!$E$5</f>
        <v>0</v>
      </c>
      <c r="Q238" s="6">
        <f t="shared" si="58"/>
        <v>0</v>
      </c>
      <c r="R238" s="6">
        <f>IF(Q238&lt;0.01,0,Inputs!$E$24)</f>
        <v>0</v>
      </c>
      <c r="S238" s="6">
        <f>IF(Q238&lt;0.01,0,Inputs!$E$23)</f>
        <v>0</v>
      </c>
      <c r="T238" s="6">
        <f t="shared" si="49"/>
        <v>0</v>
      </c>
      <c r="U238" s="6">
        <f>IF(D238=0,0,Inputs!$E$18*Inputs!$E$21-Q238+T238)</f>
        <v>0</v>
      </c>
      <c r="V238" s="6">
        <f>IF(D238=0,0,IF(U238&gt;Inputs!$E$22,Inputs!$E$22,0))</f>
        <v>0</v>
      </c>
      <c r="W238" s="6">
        <f t="shared" si="50"/>
        <v>0</v>
      </c>
      <c r="X238" s="6">
        <f>Q238*(Inputs!$E$19/(12*30))*Inputs!$E$20</f>
        <v>0</v>
      </c>
      <c r="Y238" s="6">
        <f t="shared" si="51"/>
        <v>0</v>
      </c>
      <c r="Z238" s="15">
        <f>Y238/Inputs!$E$18</f>
        <v>0</v>
      </c>
      <c r="AA238" s="6">
        <f t="shared" si="59"/>
        <v>4557.9478648128306</v>
      </c>
      <c r="AC238" s="6">
        <f t="shared" si="52"/>
        <v>48434.955651560507</v>
      </c>
    </row>
    <row r="239" spans="2:29" ht="13" x14ac:dyDescent="0.3">
      <c r="B239" s="13">
        <f t="shared" si="53"/>
        <v>235</v>
      </c>
      <c r="C239" s="14">
        <f t="shared" si="54"/>
        <v>52994</v>
      </c>
      <c r="D239" s="6">
        <f t="shared" si="55"/>
        <v>0</v>
      </c>
      <c r="E239" s="6">
        <f>Mortagage!E239</f>
        <v>2118.3906208299832</v>
      </c>
      <c r="F239" s="6">
        <f>IF(D239&lt;0.01,0,D239*Inputs!$E$7/12)</f>
        <v>0</v>
      </c>
      <c r="G239" s="6">
        <f t="shared" si="45"/>
        <v>2118.3906208299832</v>
      </c>
      <c r="H239" s="6">
        <f t="shared" si="46"/>
        <v>0</v>
      </c>
      <c r="I239" s="6">
        <f t="shared" si="47"/>
        <v>2118.3906208299832</v>
      </c>
      <c r="J239" s="6">
        <f t="shared" si="56"/>
        <v>782944.78810830158</v>
      </c>
      <c r="K239" s="6">
        <f t="shared" si="57"/>
        <v>43877.007786747679</v>
      </c>
      <c r="L239" s="6">
        <f t="shared" si="48"/>
        <v>0</v>
      </c>
      <c r="M239" s="6">
        <f>IF(N239&gt;Inputs!$E$12,Inputs!$E$10*Inputs!$E$5/12,0)</f>
        <v>0</v>
      </c>
      <c r="N239" s="15">
        <f>D239/Inputs!$E$5</f>
        <v>0</v>
      </c>
      <c r="Q239" s="6">
        <f t="shared" si="58"/>
        <v>0</v>
      </c>
      <c r="R239" s="6">
        <f>IF(Q239&lt;0.01,0,Inputs!$E$24)</f>
        <v>0</v>
      </c>
      <c r="S239" s="6">
        <f>IF(Q239&lt;0.01,0,Inputs!$E$23)</f>
        <v>0</v>
      </c>
      <c r="T239" s="6">
        <f t="shared" si="49"/>
        <v>0</v>
      </c>
      <c r="U239" s="6">
        <f>IF(D239=0,0,Inputs!$E$18*Inputs!$E$21-Q239+T239)</f>
        <v>0</v>
      </c>
      <c r="V239" s="6">
        <f>IF(D239=0,0,IF(U239&gt;Inputs!$E$22,Inputs!$E$22,0))</f>
        <v>0</v>
      </c>
      <c r="W239" s="6">
        <f t="shared" si="50"/>
        <v>0</v>
      </c>
      <c r="X239" s="6">
        <f>Q239*(Inputs!$E$19/(12*30))*Inputs!$E$20</f>
        <v>0</v>
      </c>
      <c r="Y239" s="6">
        <f t="shared" si="51"/>
        <v>0</v>
      </c>
      <c r="Z239" s="15">
        <f>Y239/Inputs!$E$18</f>
        <v>0</v>
      </c>
      <c r="AA239" s="6">
        <f t="shared" si="59"/>
        <v>4557.9478648128306</v>
      </c>
      <c r="AC239" s="6">
        <f t="shared" si="52"/>
        <v>48434.955651560507</v>
      </c>
    </row>
    <row r="240" spans="2:29" ht="13" x14ac:dyDescent="0.3">
      <c r="B240" s="13">
        <f t="shared" si="53"/>
        <v>236</v>
      </c>
      <c r="C240" s="14">
        <f t="shared" si="54"/>
        <v>53022</v>
      </c>
      <c r="D240" s="6">
        <f t="shared" si="55"/>
        <v>0</v>
      </c>
      <c r="E240" s="6">
        <f>Mortagage!E240</f>
        <v>2118.3906208299832</v>
      </c>
      <c r="F240" s="6">
        <f>IF(D240&lt;0.01,0,D240*Inputs!$E$7/12)</f>
        <v>0</v>
      </c>
      <c r="G240" s="6">
        <f t="shared" si="45"/>
        <v>2118.3906208299832</v>
      </c>
      <c r="H240" s="6">
        <f t="shared" si="46"/>
        <v>0</v>
      </c>
      <c r="I240" s="6">
        <f t="shared" si="47"/>
        <v>2118.3906208299832</v>
      </c>
      <c r="J240" s="6">
        <f t="shared" si="56"/>
        <v>785063.17872913158</v>
      </c>
      <c r="K240" s="6">
        <f t="shared" si="57"/>
        <v>43877.007786747679</v>
      </c>
      <c r="L240" s="6">
        <f t="shared" si="48"/>
        <v>0</v>
      </c>
      <c r="M240" s="6">
        <f>IF(N240&gt;Inputs!$E$12,Inputs!$E$10*Inputs!$E$5/12,0)</f>
        <v>0</v>
      </c>
      <c r="N240" s="15">
        <f>D240/Inputs!$E$5</f>
        <v>0</v>
      </c>
      <c r="Q240" s="6">
        <f t="shared" si="58"/>
        <v>0</v>
      </c>
      <c r="R240" s="6">
        <f>IF(Q240&lt;0.01,0,Inputs!$E$24)</f>
        <v>0</v>
      </c>
      <c r="S240" s="6">
        <f>IF(Q240&lt;0.01,0,Inputs!$E$23)</f>
        <v>0</v>
      </c>
      <c r="T240" s="6">
        <f t="shared" si="49"/>
        <v>0</v>
      </c>
      <c r="U240" s="6">
        <f>IF(D240=0,0,Inputs!$E$18*Inputs!$E$21-Q240+T240)</f>
        <v>0</v>
      </c>
      <c r="V240" s="6">
        <f>IF(D240=0,0,IF(U240&gt;Inputs!$E$22,Inputs!$E$22,0))</f>
        <v>0</v>
      </c>
      <c r="W240" s="6">
        <f t="shared" si="50"/>
        <v>0</v>
      </c>
      <c r="X240" s="6">
        <f>Q240*(Inputs!$E$19/(12*30))*Inputs!$E$20</f>
        <v>0</v>
      </c>
      <c r="Y240" s="6">
        <f t="shared" si="51"/>
        <v>0</v>
      </c>
      <c r="Z240" s="15">
        <f>Y240/Inputs!$E$18</f>
        <v>0</v>
      </c>
      <c r="AA240" s="6">
        <f t="shared" si="59"/>
        <v>4557.9478648128306</v>
      </c>
      <c r="AC240" s="6">
        <f t="shared" si="52"/>
        <v>48434.955651560507</v>
      </c>
    </row>
    <row r="241" spans="2:29" ht="13" x14ac:dyDescent="0.3">
      <c r="B241" s="13">
        <f t="shared" si="53"/>
        <v>237</v>
      </c>
      <c r="C241" s="14">
        <f t="shared" si="54"/>
        <v>53053</v>
      </c>
      <c r="D241" s="6">
        <f t="shared" si="55"/>
        <v>0</v>
      </c>
      <c r="E241" s="6">
        <f>Mortagage!E241</f>
        <v>2118.3906208299832</v>
      </c>
      <c r="F241" s="6">
        <f>IF(D241&lt;0.01,0,D241*Inputs!$E$7/12)</f>
        <v>0</v>
      </c>
      <c r="G241" s="6">
        <f t="shared" si="45"/>
        <v>2118.3906208299832</v>
      </c>
      <c r="H241" s="6">
        <f t="shared" si="46"/>
        <v>0</v>
      </c>
      <c r="I241" s="6">
        <f t="shared" si="47"/>
        <v>2118.3906208299832</v>
      </c>
      <c r="J241" s="6">
        <f t="shared" si="56"/>
        <v>787181.56934996159</v>
      </c>
      <c r="K241" s="6">
        <f t="shared" si="57"/>
        <v>43877.007786747679</v>
      </c>
      <c r="L241" s="6">
        <f t="shared" si="48"/>
        <v>0</v>
      </c>
      <c r="M241" s="6">
        <f>IF(N241&gt;Inputs!$E$12,Inputs!$E$10*Inputs!$E$5/12,0)</f>
        <v>0</v>
      </c>
      <c r="N241" s="15">
        <f>D241/Inputs!$E$5</f>
        <v>0</v>
      </c>
      <c r="Q241" s="6">
        <f t="shared" si="58"/>
        <v>0</v>
      </c>
      <c r="R241" s="6">
        <f>IF(Q241&lt;0.01,0,Inputs!$E$24)</f>
        <v>0</v>
      </c>
      <c r="S241" s="6">
        <f>IF(Q241&lt;0.01,0,Inputs!$E$23)</f>
        <v>0</v>
      </c>
      <c r="T241" s="6">
        <f t="shared" si="49"/>
        <v>0</v>
      </c>
      <c r="U241" s="6">
        <f>IF(D241=0,0,Inputs!$E$18*Inputs!$E$21-Q241+T241)</f>
        <v>0</v>
      </c>
      <c r="V241" s="6">
        <f>IF(D241=0,0,IF(U241&gt;Inputs!$E$22,Inputs!$E$22,0))</f>
        <v>0</v>
      </c>
      <c r="W241" s="6">
        <f t="shared" si="50"/>
        <v>0</v>
      </c>
      <c r="X241" s="6">
        <f>Q241*(Inputs!$E$19/(12*30))*Inputs!$E$20</f>
        <v>0</v>
      </c>
      <c r="Y241" s="6">
        <f t="shared" si="51"/>
        <v>0</v>
      </c>
      <c r="Z241" s="15">
        <f>Y241/Inputs!$E$18</f>
        <v>0</v>
      </c>
      <c r="AA241" s="6">
        <f t="shared" si="59"/>
        <v>4557.9478648128306</v>
      </c>
      <c r="AC241" s="6">
        <f t="shared" si="52"/>
        <v>48434.955651560507</v>
      </c>
    </row>
    <row r="242" spans="2:29" ht="13" x14ac:dyDescent="0.3">
      <c r="B242" s="13">
        <f t="shared" si="53"/>
        <v>238</v>
      </c>
      <c r="C242" s="14">
        <f t="shared" si="54"/>
        <v>53083</v>
      </c>
      <c r="D242" s="6">
        <f t="shared" si="55"/>
        <v>0</v>
      </c>
      <c r="E242" s="6">
        <f>Mortagage!E242</f>
        <v>2118.3906208299832</v>
      </c>
      <c r="F242" s="6">
        <f>IF(D242&lt;0.01,0,D242*Inputs!$E$7/12)</f>
        <v>0</v>
      </c>
      <c r="G242" s="6">
        <f t="shared" si="45"/>
        <v>2118.3906208299832</v>
      </c>
      <c r="H242" s="6">
        <f t="shared" si="46"/>
        <v>0</v>
      </c>
      <c r="I242" s="6">
        <f t="shared" si="47"/>
        <v>2118.3906208299832</v>
      </c>
      <c r="J242" s="6">
        <f t="shared" si="56"/>
        <v>789299.95997079159</v>
      </c>
      <c r="K242" s="6">
        <f t="shared" si="57"/>
        <v>43877.007786747679</v>
      </c>
      <c r="L242" s="6">
        <f t="shared" si="48"/>
        <v>0</v>
      </c>
      <c r="M242" s="6">
        <f>IF(N242&gt;Inputs!$E$12,Inputs!$E$10*Inputs!$E$5/12,0)</f>
        <v>0</v>
      </c>
      <c r="N242" s="15">
        <f>D242/Inputs!$E$5</f>
        <v>0</v>
      </c>
      <c r="Q242" s="6">
        <f t="shared" si="58"/>
        <v>0</v>
      </c>
      <c r="R242" s="6">
        <f>IF(Q242&lt;0.01,0,Inputs!$E$24)</f>
        <v>0</v>
      </c>
      <c r="S242" s="6">
        <f>IF(Q242&lt;0.01,0,Inputs!$E$23)</f>
        <v>0</v>
      </c>
      <c r="T242" s="6">
        <f t="shared" si="49"/>
        <v>0</v>
      </c>
      <c r="U242" s="6">
        <f>IF(D242=0,0,Inputs!$E$18*Inputs!$E$21-Q242+T242)</f>
        <v>0</v>
      </c>
      <c r="V242" s="6">
        <f>IF(D242=0,0,IF(U242&gt;Inputs!$E$22,Inputs!$E$22,0))</f>
        <v>0</v>
      </c>
      <c r="W242" s="6">
        <f t="shared" si="50"/>
        <v>0</v>
      </c>
      <c r="X242" s="6">
        <f>Q242*(Inputs!$E$19/(12*30))*Inputs!$E$20</f>
        <v>0</v>
      </c>
      <c r="Y242" s="6">
        <f t="shared" si="51"/>
        <v>0</v>
      </c>
      <c r="Z242" s="15">
        <f>Y242/Inputs!$E$18</f>
        <v>0</v>
      </c>
      <c r="AA242" s="6">
        <f t="shared" si="59"/>
        <v>4557.9478648128306</v>
      </c>
      <c r="AC242" s="6">
        <f t="shared" si="52"/>
        <v>48434.955651560507</v>
      </c>
    </row>
    <row r="243" spans="2:29" ht="13" x14ac:dyDescent="0.3">
      <c r="B243" s="13">
        <f t="shared" si="53"/>
        <v>239</v>
      </c>
      <c r="C243" s="14">
        <f t="shared" si="54"/>
        <v>53114</v>
      </c>
      <c r="D243" s="6">
        <f t="shared" si="55"/>
        <v>0</v>
      </c>
      <c r="E243" s="6">
        <f>Mortagage!E243</f>
        <v>2118.3906208299832</v>
      </c>
      <c r="F243" s="6">
        <f>IF(D243&lt;0.01,0,D243*Inputs!$E$7/12)</f>
        <v>0</v>
      </c>
      <c r="G243" s="6">
        <f t="shared" si="45"/>
        <v>2118.3906208299832</v>
      </c>
      <c r="H243" s="6">
        <f t="shared" si="46"/>
        <v>0</v>
      </c>
      <c r="I243" s="6">
        <f t="shared" si="47"/>
        <v>2118.3906208299832</v>
      </c>
      <c r="J243" s="6">
        <f t="shared" si="56"/>
        <v>791418.35059162159</v>
      </c>
      <c r="K243" s="6">
        <f t="shared" si="57"/>
        <v>43877.007786747679</v>
      </c>
      <c r="L243" s="6">
        <f t="shared" si="48"/>
        <v>0</v>
      </c>
      <c r="M243" s="6">
        <f>IF(N243&gt;Inputs!$E$12,Inputs!$E$10*Inputs!$E$5/12,0)</f>
        <v>0</v>
      </c>
      <c r="N243" s="15">
        <f>D243/Inputs!$E$5</f>
        <v>0</v>
      </c>
      <c r="Q243" s="6">
        <f t="shared" si="58"/>
        <v>0</v>
      </c>
      <c r="R243" s="6">
        <f>IF(Q243&lt;0.01,0,Inputs!$E$24)</f>
        <v>0</v>
      </c>
      <c r="S243" s="6">
        <f>IF(Q243&lt;0.01,0,Inputs!$E$23)</f>
        <v>0</v>
      </c>
      <c r="T243" s="6">
        <f t="shared" si="49"/>
        <v>0</v>
      </c>
      <c r="U243" s="6">
        <f>IF(D243=0,0,Inputs!$E$18*Inputs!$E$21-Q243+T243)</f>
        <v>0</v>
      </c>
      <c r="V243" s="6">
        <f>IF(D243=0,0,IF(U243&gt;Inputs!$E$22,Inputs!$E$22,0))</f>
        <v>0</v>
      </c>
      <c r="W243" s="6">
        <f t="shared" si="50"/>
        <v>0</v>
      </c>
      <c r="X243" s="6">
        <f>Q243*(Inputs!$E$19/(12*30))*Inputs!$E$20</f>
        <v>0</v>
      </c>
      <c r="Y243" s="6">
        <f t="shared" si="51"/>
        <v>0</v>
      </c>
      <c r="Z243" s="15">
        <f>Y243/Inputs!$E$18</f>
        <v>0</v>
      </c>
      <c r="AA243" s="6">
        <f t="shared" si="59"/>
        <v>4557.9478648128306</v>
      </c>
      <c r="AC243" s="6">
        <f t="shared" si="52"/>
        <v>48434.955651560507</v>
      </c>
    </row>
    <row r="244" spans="2:29" ht="13" x14ac:dyDescent="0.3">
      <c r="B244" s="13">
        <f t="shared" si="53"/>
        <v>240</v>
      </c>
      <c r="C244" s="14">
        <f t="shared" si="54"/>
        <v>53144</v>
      </c>
      <c r="D244" s="6">
        <f t="shared" si="55"/>
        <v>0</v>
      </c>
      <c r="E244" s="6">
        <f>Mortagage!E244</f>
        <v>2118.3906208299832</v>
      </c>
      <c r="F244" s="6">
        <f>IF(D244&lt;0.01,0,D244*Inputs!$E$7/12)</f>
        <v>0</v>
      </c>
      <c r="G244" s="6">
        <f t="shared" si="45"/>
        <v>2118.3906208299832</v>
      </c>
      <c r="H244" s="6">
        <f t="shared" si="46"/>
        <v>0</v>
      </c>
      <c r="I244" s="6">
        <f t="shared" si="47"/>
        <v>2118.3906208299832</v>
      </c>
      <c r="J244" s="6">
        <f t="shared" si="56"/>
        <v>793536.7412124516</v>
      </c>
      <c r="K244" s="6">
        <f t="shared" si="57"/>
        <v>43877.007786747679</v>
      </c>
      <c r="L244" s="6">
        <f t="shared" si="48"/>
        <v>0</v>
      </c>
      <c r="M244" s="6">
        <f>IF(N244&gt;Inputs!$E$12,Inputs!$E$10*Inputs!$E$5/12,0)</f>
        <v>0</v>
      </c>
      <c r="N244" s="15">
        <f>D244/Inputs!$E$5</f>
        <v>0</v>
      </c>
      <c r="Q244" s="6">
        <f t="shared" si="58"/>
        <v>0</v>
      </c>
      <c r="R244" s="6">
        <f>IF(Q244&lt;0.01,0,Inputs!$E$24)</f>
        <v>0</v>
      </c>
      <c r="S244" s="6">
        <f>IF(Q244&lt;0.01,0,Inputs!$E$23)</f>
        <v>0</v>
      </c>
      <c r="T244" s="6">
        <f t="shared" si="49"/>
        <v>0</v>
      </c>
      <c r="U244" s="6">
        <f>IF(D244=0,0,Inputs!$E$18*Inputs!$E$21-Q244+T244)</f>
        <v>0</v>
      </c>
      <c r="V244" s="6">
        <f>IF(D244=0,0,IF(U244&gt;Inputs!$E$22,Inputs!$E$22,0))</f>
        <v>0</v>
      </c>
      <c r="W244" s="6">
        <f t="shared" si="50"/>
        <v>0</v>
      </c>
      <c r="X244" s="6">
        <f>Q244*(Inputs!$E$19/(12*30))*Inputs!$E$20</f>
        <v>0</v>
      </c>
      <c r="Y244" s="6">
        <f t="shared" si="51"/>
        <v>0</v>
      </c>
      <c r="Z244" s="15">
        <f>Y244/Inputs!$E$18</f>
        <v>0</v>
      </c>
      <c r="AA244" s="6">
        <f t="shared" si="59"/>
        <v>4557.9478648128306</v>
      </c>
      <c r="AC244" s="6">
        <f t="shared" si="52"/>
        <v>48434.955651560507</v>
      </c>
    </row>
    <row r="245" spans="2:29" ht="13" x14ac:dyDescent="0.3">
      <c r="B245" s="13">
        <f t="shared" si="53"/>
        <v>241</v>
      </c>
      <c r="C245" s="14">
        <f t="shared" si="54"/>
        <v>53175</v>
      </c>
      <c r="D245" s="6">
        <f t="shared" si="55"/>
        <v>0</v>
      </c>
      <c r="E245" s="6">
        <f>Mortagage!E245</f>
        <v>2118.3906208299832</v>
      </c>
      <c r="F245" s="6">
        <f>IF(D245&lt;0.01,0,D245*Inputs!$E$7/12)</f>
        <v>0</v>
      </c>
      <c r="G245" s="6">
        <f t="shared" si="45"/>
        <v>2118.3906208299832</v>
      </c>
      <c r="H245" s="6">
        <f t="shared" si="46"/>
        <v>0</v>
      </c>
      <c r="I245" s="6">
        <f t="shared" si="47"/>
        <v>2118.3906208299832</v>
      </c>
      <c r="J245" s="6">
        <f t="shared" si="56"/>
        <v>795655.1318332816</v>
      </c>
      <c r="K245" s="6">
        <f t="shared" si="57"/>
        <v>43877.007786747679</v>
      </c>
      <c r="L245" s="6">
        <f t="shared" si="48"/>
        <v>0</v>
      </c>
      <c r="M245" s="6">
        <f>IF(N245&gt;Inputs!$E$12,Inputs!$E$10*Inputs!$E$5/12,0)</f>
        <v>0</v>
      </c>
      <c r="N245" s="15">
        <f>D245/Inputs!$E$5</f>
        <v>0</v>
      </c>
      <c r="Q245" s="6">
        <f t="shared" si="58"/>
        <v>0</v>
      </c>
      <c r="R245" s="6">
        <f>IF(Q245&lt;0.01,0,Inputs!$E$24)</f>
        <v>0</v>
      </c>
      <c r="S245" s="6">
        <f>IF(Q245&lt;0.01,0,Inputs!$E$23)</f>
        <v>0</v>
      </c>
      <c r="T245" s="6">
        <f t="shared" si="49"/>
        <v>0</v>
      </c>
      <c r="U245" s="6">
        <f>IF(D245=0,0,Inputs!$E$18*Inputs!$E$21-Q245+T245)</f>
        <v>0</v>
      </c>
      <c r="V245" s="6">
        <f>IF(D245=0,0,IF(U245&gt;Inputs!$E$22,Inputs!$E$22,0))</f>
        <v>0</v>
      </c>
      <c r="W245" s="6">
        <f t="shared" si="50"/>
        <v>0</v>
      </c>
      <c r="X245" s="6">
        <f>Q245*(Inputs!$E$19/(12*30))*Inputs!$E$20</f>
        <v>0</v>
      </c>
      <c r="Y245" s="6">
        <f t="shared" si="51"/>
        <v>0</v>
      </c>
      <c r="Z245" s="15">
        <f>Y245/Inputs!$E$18</f>
        <v>0</v>
      </c>
      <c r="AA245" s="6">
        <f t="shared" si="59"/>
        <v>4557.9478648128306</v>
      </c>
      <c r="AC245" s="6">
        <f t="shared" si="52"/>
        <v>48434.955651560507</v>
      </c>
    </row>
    <row r="246" spans="2:29" ht="13" x14ac:dyDescent="0.3">
      <c r="B246" s="13">
        <f t="shared" si="53"/>
        <v>242</v>
      </c>
      <c r="C246" s="14">
        <f t="shared" si="54"/>
        <v>53206</v>
      </c>
      <c r="D246" s="6">
        <f t="shared" si="55"/>
        <v>0</v>
      </c>
      <c r="E246" s="6">
        <f>Mortagage!E246</f>
        <v>2118.3906208299832</v>
      </c>
      <c r="F246" s="6">
        <f>IF(D246&lt;0.01,0,D246*Inputs!$E$7/12)</f>
        <v>0</v>
      </c>
      <c r="G246" s="6">
        <f t="shared" si="45"/>
        <v>2118.3906208299832</v>
      </c>
      <c r="H246" s="6">
        <f t="shared" si="46"/>
        <v>0</v>
      </c>
      <c r="I246" s="6">
        <f t="shared" si="47"/>
        <v>2118.3906208299832</v>
      </c>
      <c r="J246" s="6">
        <f t="shared" si="56"/>
        <v>797773.5224541116</v>
      </c>
      <c r="K246" s="6">
        <f t="shared" si="57"/>
        <v>43877.007786747679</v>
      </c>
      <c r="L246" s="6">
        <f t="shared" si="48"/>
        <v>0</v>
      </c>
      <c r="M246" s="6">
        <f>IF(N246&gt;Inputs!$E$12,Inputs!$E$10*Inputs!$E$5/12,0)</f>
        <v>0</v>
      </c>
      <c r="N246" s="15">
        <f>D246/Inputs!$E$5</f>
        <v>0</v>
      </c>
      <c r="Q246" s="6">
        <f t="shared" si="58"/>
        <v>0</v>
      </c>
      <c r="R246" s="6">
        <f>IF(Q246&lt;0.01,0,Inputs!$E$24)</f>
        <v>0</v>
      </c>
      <c r="S246" s="6">
        <f>IF(Q246&lt;0.01,0,Inputs!$E$23)</f>
        <v>0</v>
      </c>
      <c r="T246" s="6">
        <f t="shared" si="49"/>
        <v>0</v>
      </c>
      <c r="U246" s="6">
        <f>IF(D246=0,0,Inputs!$E$18*Inputs!$E$21-Q246+T246)</f>
        <v>0</v>
      </c>
      <c r="V246" s="6">
        <f>IF(D246=0,0,IF(U246&gt;Inputs!$E$22,Inputs!$E$22,0))</f>
        <v>0</v>
      </c>
      <c r="W246" s="6">
        <f t="shared" si="50"/>
        <v>0</v>
      </c>
      <c r="X246" s="6">
        <f>Q246*(Inputs!$E$19/(12*30))*Inputs!$E$20</f>
        <v>0</v>
      </c>
      <c r="Y246" s="6">
        <f t="shared" si="51"/>
        <v>0</v>
      </c>
      <c r="Z246" s="15">
        <f>Y246/Inputs!$E$18</f>
        <v>0</v>
      </c>
      <c r="AA246" s="6">
        <f t="shared" si="59"/>
        <v>4557.9478648128306</v>
      </c>
      <c r="AC246" s="6">
        <f t="shared" si="52"/>
        <v>48434.955651560507</v>
      </c>
    </row>
    <row r="247" spans="2:29" ht="13" x14ac:dyDescent="0.3">
      <c r="B247" s="13">
        <f t="shared" si="53"/>
        <v>243</v>
      </c>
      <c r="C247" s="14">
        <f t="shared" si="54"/>
        <v>53236</v>
      </c>
      <c r="D247" s="6">
        <f t="shared" si="55"/>
        <v>0</v>
      </c>
      <c r="E247" s="6">
        <f>Mortagage!E247</f>
        <v>2118.3906208299832</v>
      </c>
      <c r="F247" s="6">
        <f>IF(D247&lt;0.01,0,D247*Inputs!$E$7/12)</f>
        <v>0</v>
      </c>
      <c r="G247" s="6">
        <f t="shared" si="45"/>
        <v>2118.3906208299832</v>
      </c>
      <c r="H247" s="6">
        <f t="shared" si="46"/>
        <v>0</v>
      </c>
      <c r="I247" s="6">
        <f t="shared" si="47"/>
        <v>2118.3906208299832</v>
      </c>
      <c r="J247" s="6">
        <f t="shared" si="56"/>
        <v>799891.91307494161</v>
      </c>
      <c r="K247" s="6">
        <f t="shared" si="57"/>
        <v>43877.007786747679</v>
      </c>
      <c r="L247" s="6">
        <f t="shared" si="48"/>
        <v>0</v>
      </c>
      <c r="M247" s="6">
        <f>IF(N247&gt;Inputs!$E$12,Inputs!$E$10*Inputs!$E$5/12,0)</f>
        <v>0</v>
      </c>
      <c r="N247" s="15">
        <f>D247/Inputs!$E$5</f>
        <v>0</v>
      </c>
      <c r="Q247" s="6">
        <f t="shared" si="58"/>
        <v>0</v>
      </c>
      <c r="R247" s="6">
        <f>IF(Q247&lt;0.01,0,Inputs!$E$24)</f>
        <v>0</v>
      </c>
      <c r="S247" s="6">
        <f>IF(Q247&lt;0.01,0,Inputs!$E$23)</f>
        <v>0</v>
      </c>
      <c r="T247" s="6">
        <f t="shared" si="49"/>
        <v>0</v>
      </c>
      <c r="U247" s="6">
        <f>IF(D247=0,0,Inputs!$E$18*Inputs!$E$21-Q247+T247)</f>
        <v>0</v>
      </c>
      <c r="V247" s="6">
        <f>IF(D247=0,0,IF(U247&gt;Inputs!$E$22,Inputs!$E$22,0))</f>
        <v>0</v>
      </c>
      <c r="W247" s="6">
        <f t="shared" si="50"/>
        <v>0</v>
      </c>
      <c r="X247" s="6">
        <f>Q247*(Inputs!$E$19/(12*30))*Inputs!$E$20</f>
        <v>0</v>
      </c>
      <c r="Y247" s="6">
        <f t="shared" si="51"/>
        <v>0</v>
      </c>
      <c r="Z247" s="15">
        <f>Y247/Inputs!$E$18</f>
        <v>0</v>
      </c>
      <c r="AA247" s="6">
        <f t="shared" si="59"/>
        <v>4557.9478648128306</v>
      </c>
      <c r="AC247" s="6">
        <f t="shared" si="52"/>
        <v>48434.955651560507</v>
      </c>
    </row>
    <row r="248" spans="2:29" ht="13" x14ac:dyDescent="0.3">
      <c r="B248" s="13">
        <f t="shared" si="53"/>
        <v>244</v>
      </c>
      <c r="C248" s="14">
        <f t="shared" si="54"/>
        <v>53267</v>
      </c>
      <c r="D248" s="6">
        <f t="shared" si="55"/>
        <v>0</v>
      </c>
      <c r="E248" s="6">
        <f>Mortagage!E248</f>
        <v>2118.3906208299832</v>
      </c>
      <c r="F248" s="6">
        <f>IF(D248&lt;0.01,0,D248*Inputs!$E$7/12)</f>
        <v>0</v>
      </c>
      <c r="G248" s="6">
        <f t="shared" si="45"/>
        <v>2118.3906208299832</v>
      </c>
      <c r="H248" s="6">
        <f t="shared" si="46"/>
        <v>0</v>
      </c>
      <c r="I248" s="6">
        <f t="shared" si="47"/>
        <v>2118.3906208299832</v>
      </c>
      <c r="J248" s="6">
        <f t="shared" si="56"/>
        <v>802010.30369577161</v>
      </c>
      <c r="K248" s="6">
        <f t="shared" si="57"/>
        <v>43877.007786747679</v>
      </c>
      <c r="L248" s="6">
        <f t="shared" si="48"/>
        <v>0</v>
      </c>
      <c r="M248" s="6">
        <f>IF(N248&gt;Inputs!$E$12,Inputs!$E$10*Inputs!$E$5/12,0)</f>
        <v>0</v>
      </c>
      <c r="N248" s="15">
        <f>D248/Inputs!$E$5</f>
        <v>0</v>
      </c>
      <c r="Q248" s="6">
        <f t="shared" si="58"/>
        <v>0</v>
      </c>
      <c r="R248" s="6">
        <f>IF(Q248&lt;0.01,0,Inputs!$E$24)</f>
        <v>0</v>
      </c>
      <c r="S248" s="6">
        <f>IF(Q248&lt;0.01,0,Inputs!$E$23)</f>
        <v>0</v>
      </c>
      <c r="T248" s="6">
        <f t="shared" si="49"/>
        <v>0</v>
      </c>
      <c r="U248" s="6">
        <f>IF(D248=0,0,Inputs!$E$18*Inputs!$E$21-Q248+T248)</f>
        <v>0</v>
      </c>
      <c r="V248" s="6">
        <f>IF(D248=0,0,IF(U248&gt;Inputs!$E$22,Inputs!$E$22,0))</f>
        <v>0</v>
      </c>
      <c r="W248" s="6">
        <f t="shared" si="50"/>
        <v>0</v>
      </c>
      <c r="X248" s="6">
        <f>Q248*(Inputs!$E$19/(12*30))*Inputs!$E$20</f>
        <v>0</v>
      </c>
      <c r="Y248" s="6">
        <f t="shared" si="51"/>
        <v>0</v>
      </c>
      <c r="Z248" s="15">
        <f>Y248/Inputs!$E$18</f>
        <v>0</v>
      </c>
      <c r="AA248" s="6">
        <f t="shared" si="59"/>
        <v>4557.9478648128306</v>
      </c>
      <c r="AC248" s="6">
        <f t="shared" si="52"/>
        <v>48434.955651560507</v>
      </c>
    </row>
    <row r="249" spans="2:29" ht="13" x14ac:dyDescent="0.3">
      <c r="B249" s="13">
        <f t="shared" si="53"/>
        <v>245</v>
      </c>
      <c r="C249" s="14">
        <f t="shared" si="54"/>
        <v>53297</v>
      </c>
      <c r="D249" s="6">
        <f t="shared" si="55"/>
        <v>0</v>
      </c>
      <c r="E249" s="6">
        <f>Mortagage!E249</f>
        <v>2118.3906208299832</v>
      </c>
      <c r="F249" s="6">
        <f>IF(D249&lt;0.01,0,D249*Inputs!$E$7/12)</f>
        <v>0</v>
      </c>
      <c r="G249" s="6">
        <f t="shared" si="45"/>
        <v>2118.3906208299832</v>
      </c>
      <c r="H249" s="6">
        <f t="shared" si="46"/>
        <v>0</v>
      </c>
      <c r="I249" s="6">
        <f t="shared" si="47"/>
        <v>2118.3906208299832</v>
      </c>
      <c r="J249" s="6">
        <f t="shared" si="56"/>
        <v>804128.69431660161</v>
      </c>
      <c r="K249" s="6">
        <f t="shared" si="57"/>
        <v>43877.007786747679</v>
      </c>
      <c r="L249" s="6">
        <f t="shared" si="48"/>
        <v>0</v>
      </c>
      <c r="M249" s="6">
        <f>IF(N249&gt;Inputs!$E$12,Inputs!$E$10*Inputs!$E$5/12,0)</f>
        <v>0</v>
      </c>
      <c r="N249" s="15">
        <f>D249/Inputs!$E$5</f>
        <v>0</v>
      </c>
      <c r="Q249" s="6">
        <f t="shared" si="58"/>
        <v>0</v>
      </c>
      <c r="R249" s="6">
        <f>IF(Q249&lt;0.01,0,Inputs!$E$24)</f>
        <v>0</v>
      </c>
      <c r="S249" s="6">
        <f>IF(Q249&lt;0.01,0,Inputs!$E$23)</f>
        <v>0</v>
      </c>
      <c r="T249" s="6">
        <f t="shared" si="49"/>
        <v>0</v>
      </c>
      <c r="U249" s="6">
        <f>IF(D249=0,0,Inputs!$E$18*Inputs!$E$21-Q249+T249)</f>
        <v>0</v>
      </c>
      <c r="V249" s="6">
        <f>IF(D249=0,0,IF(U249&gt;Inputs!$E$22,Inputs!$E$22,0))</f>
        <v>0</v>
      </c>
      <c r="W249" s="6">
        <f t="shared" si="50"/>
        <v>0</v>
      </c>
      <c r="X249" s="6">
        <f>Q249*(Inputs!$E$19/(12*30))*Inputs!$E$20</f>
        <v>0</v>
      </c>
      <c r="Y249" s="6">
        <f t="shared" si="51"/>
        <v>0</v>
      </c>
      <c r="Z249" s="15">
        <f>Y249/Inputs!$E$18</f>
        <v>0</v>
      </c>
      <c r="AA249" s="6">
        <f t="shared" si="59"/>
        <v>4557.9478648128306</v>
      </c>
      <c r="AC249" s="6">
        <f t="shared" si="52"/>
        <v>48434.955651560507</v>
      </c>
    </row>
    <row r="250" spans="2:29" ht="13" x14ac:dyDescent="0.3">
      <c r="B250" s="13">
        <f t="shared" si="53"/>
        <v>246</v>
      </c>
      <c r="C250" s="14">
        <f t="shared" si="54"/>
        <v>53328</v>
      </c>
      <c r="D250" s="6">
        <f t="shared" si="55"/>
        <v>0</v>
      </c>
      <c r="E250" s="6">
        <f>Mortagage!E250</f>
        <v>2118.3906208299832</v>
      </c>
      <c r="F250" s="6">
        <f>IF(D250&lt;0.01,0,D250*Inputs!$E$7/12)</f>
        <v>0</v>
      </c>
      <c r="G250" s="6">
        <f t="shared" si="45"/>
        <v>2118.3906208299832</v>
      </c>
      <c r="H250" s="6">
        <f t="shared" si="46"/>
        <v>0</v>
      </c>
      <c r="I250" s="6">
        <f t="shared" si="47"/>
        <v>2118.3906208299832</v>
      </c>
      <c r="J250" s="6">
        <f t="shared" si="56"/>
        <v>806247.08493743162</v>
      </c>
      <c r="K250" s="6">
        <f t="shared" si="57"/>
        <v>43877.007786747679</v>
      </c>
      <c r="L250" s="6">
        <f t="shared" si="48"/>
        <v>0</v>
      </c>
      <c r="M250" s="6">
        <f>IF(N250&gt;Inputs!$E$12,Inputs!$E$10*Inputs!$E$5/12,0)</f>
        <v>0</v>
      </c>
      <c r="N250" s="15">
        <f>D250/Inputs!$E$5</f>
        <v>0</v>
      </c>
      <c r="Q250" s="6">
        <f t="shared" si="58"/>
        <v>0</v>
      </c>
      <c r="R250" s="6">
        <f>IF(Q250&lt;0.01,0,Inputs!$E$24)</f>
        <v>0</v>
      </c>
      <c r="S250" s="6">
        <f>IF(Q250&lt;0.01,0,Inputs!$E$23)</f>
        <v>0</v>
      </c>
      <c r="T250" s="6">
        <f t="shared" si="49"/>
        <v>0</v>
      </c>
      <c r="U250" s="6">
        <f>IF(D250=0,0,Inputs!$E$18*Inputs!$E$21-Q250+T250)</f>
        <v>0</v>
      </c>
      <c r="V250" s="6">
        <f>IF(D250=0,0,IF(U250&gt;Inputs!$E$22,Inputs!$E$22,0))</f>
        <v>0</v>
      </c>
      <c r="W250" s="6">
        <f t="shared" si="50"/>
        <v>0</v>
      </c>
      <c r="X250" s="6">
        <f>Q250*(Inputs!$E$19/(12*30))*Inputs!$E$20</f>
        <v>0</v>
      </c>
      <c r="Y250" s="6">
        <f t="shared" si="51"/>
        <v>0</v>
      </c>
      <c r="Z250" s="15">
        <f>Y250/Inputs!$E$18</f>
        <v>0</v>
      </c>
      <c r="AA250" s="6">
        <f t="shared" si="59"/>
        <v>4557.9478648128306</v>
      </c>
      <c r="AC250" s="6">
        <f t="shared" si="52"/>
        <v>48434.955651560507</v>
      </c>
    </row>
    <row r="251" spans="2:29" ht="13" x14ac:dyDescent="0.3">
      <c r="B251" s="13">
        <f t="shared" si="53"/>
        <v>247</v>
      </c>
      <c r="C251" s="14">
        <f t="shared" si="54"/>
        <v>53359</v>
      </c>
      <c r="D251" s="6">
        <f t="shared" si="55"/>
        <v>0</v>
      </c>
      <c r="E251" s="6">
        <f>Mortagage!E251</f>
        <v>2118.3906208299832</v>
      </c>
      <c r="F251" s="6">
        <f>IF(D251&lt;0.01,0,D251*Inputs!$E$7/12)</f>
        <v>0</v>
      </c>
      <c r="G251" s="6">
        <f t="shared" si="45"/>
        <v>2118.3906208299832</v>
      </c>
      <c r="H251" s="6">
        <f t="shared" si="46"/>
        <v>0</v>
      </c>
      <c r="I251" s="6">
        <f t="shared" si="47"/>
        <v>2118.3906208299832</v>
      </c>
      <c r="J251" s="6">
        <f t="shared" si="56"/>
        <v>808365.47555826162</v>
      </c>
      <c r="K251" s="6">
        <f t="shared" si="57"/>
        <v>43877.007786747679</v>
      </c>
      <c r="L251" s="6">
        <f t="shared" si="48"/>
        <v>0</v>
      </c>
      <c r="M251" s="6">
        <f>IF(N251&gt;Inputs!$E$12,Inputs!$E$10*Inputs!$E$5/12,0)</f>
        <v>0</v>
      </c>
      <c r="N251" s="15">
        <f>D251/Inputs!$E$5</f>
        <v>0</v>
      </c>
      <c r="Q251" s="6">
        <f t="shared" si="58"/>
        <v>0</v>
      </c>
      <c r="R251" s="6">
        <f>IF(Q251&lt;0.01,0,Inputs!$E$24)</f>
        <v>0</v>
      </c>
      <c r="S251" s="6">
        <f>IF(Q251&lt;0.01,0,Inputs!$E$23)</f>
        <v>0</v>
      </c>
      <c r="T251" s="6">
        <f t="shared" si="49"/>
        <v>0</v>
      </c>
      <c r="U251" s="6">
        <f>IF(D251=0,0,Inputs!$E$18*Inputs!$E$21-Q251+T251)</f>
        <v>0</v>
      </c>
      <c r="V251" s="6">
        <f>IF(D251=0,0,IF(U251&gt;Inputs!$E$22,Inputs!$E$22,0))</f>
        <v>0</v>
      </c>
      <c r="W251" s="6">
        <f t="shared" si="50"/>
        <v>0</v>
      </c>
      <c r="X251" s="6">
        <f>Q251*(Inputs!$E$19/(12*30))*Inputs!$E$20</f>
        <v>0</v>
      </c>
      <c r="Y251" s="6">
        <f t="shared" si="51"/>
        <v>0</v>
      </c>
      <c r="Z251" s="15">
        <f>Y251/Inputs!$E$18</f>
        <v>0</v>
      </c>
      <c r="AA251" s="6">
        <f t="shared" si="59"/>
        <v>4557.9478648128306</v>
      </c>
      <c r="AC251" s="6">
        <f t="shared" si="52"/>
        <v>48434.955651560507</v>
      </c>
    </row>
    <row r="252" spans="2:29" ht="13" x14ac:dyDescent="0.3">
      <c r="B252" s="13">
        <f t="shared" si="53"/>
        <v>248</v>
      </c>
      <c r="C252" s="14">
        <f t="shared" si="54"/>
        <v>53387</v>
      </c>
      <c r="D252" s="6">
        <f t="shared" si="55"/>
        <v>0</v>
      </c>
      <c r="E252" s="6">
        <f>Mortagage!E252</f>
        <v>2118.3906208299832</v>
      </c>
      <c r="F252" s="6">
        <f>IF(D252&lt;0.01,0,D252*Inputs!$E$7/12)</f>
        <v>0</v>
      </c>
      <c r="G252" s="6">
        <f t="shared" si="45"/>
        <v>2118.3906208299832</v>
      </c>
      <c r="H252" s="6">
        <f t="shared" si="46"/>
        <v>0</v>
      </c>
      <c r="I252" s="6">
        <f t="shared" si="47"/>
        <v>2118.3906208299832</v>
      </c>
      <c r="J252" s="6">
        <f t="shared" si="56"/>
        <v>810483.86617909162</v>
      </c>
      <c r="K252" s="6">
        <f t="shared" si="57"/>
        <v>43877.007786747679</v>
      </c>
      <c r="L252" s="6">
        <f t="shared" si="48"/>
        <v>0</v>
      </c>
      <c r="M252" s="6">
        <f>IF(N252&gt;Inputs!$E$12,Inputs!$E$10*Inputs!$E$5/12,0)</f>
        <v>0</v>
      </c>
      <c r="N252" s="15">
        <f>D252/Inputs!$E$5</f>
        <v>0</v>
      </c>
      <c r="Q252" s="6">
        <f t="shared" si="58"/>
        <v>0</v>
      </c>
      <c r="R252" s="6">
        <f>IF(Q252&lt;0.01,0,Inputs!$E$24)</f>
        <v>0</v>
      </c>
      <c r="S252" s="6">
        <f>IF(Q252&lt;0.01,0,Inputs!$E$23)</f>
        <v>0</v>
      </c>
      <c r="T252" s="6">
        <f t="shared" si="49"/>
        <v>0</v>
      </c>
      <c r="U252" s="6">
        <f>IF(D252=0,0,Inputs!$E$18*Inputs!$E$21-Q252+T252)</f>
        <v>0</v>
      </c>
      <c r="V252" s="6">
        <f>IF(D252=0,0,IF(U252&gt;Inputs!$E$22,Inputs!$E$22,0))</f>
        <v>0</v>
      </c>
      <c r="W252" s="6">
        <f t="shared" si="50"/>
        <v>0</v>
      </c>
      <c r="X252" s="6">
        <f>Q252*(Inputs!$E$19/(12*30))*Inputs!$E$20</f>
        <v>0</v>
      </c>
      <c r="Y252" s="6">
        <f t="shared" si="51"/>
        <v>0</v>
      </c>
      <c r="Z252" s="15">
        <f>Y252/Inputs!$E$18</f>
        <v>0</v>
      </c>
      <c r="AA252" s="6">
        <f t="shared" si="59"/>
        <v>4557.9478648128306</v>
      </c>
      <c r="AC252" s="6">
        <f t="shared" si="52"/>
        <v>48434.955651560507</v>
      </c>
    </row>
    <row r="253" spans="2:29" ht="13" x14ac:dyDescent="0.3">
      <c r="B253" s="13">
        <f t="shared" si="53"/>
        <v>249</v>
      </c>
      <c r="C253" s="14">
        <f t="shared" si="54"/>
        <v>53418</v>
      </c>
      <c r="D253" s="6">
        <f t="shared" si="55"/>
        <v>0</v>
      </c>
      <c r="E253" s="6">
        <f>Mortagage!E253</f>
        <v>2118.3906208299832</v>
      </c>
      <c r="F253" s="6">
        <f>IF(D253&lt;0.01,0,D253*Inputs!$E$7/12)</f>
        <v>0</v>
      </c>
      <c r="G253" s="6">
        <f t="shared" si="45"/>
        <v>2118.3906208299832</v>
      </c>
      <c r="H253" s="6">
        <f t="shared" si="46"/>
        <v>0</v>
      </c>
      <c r="I253" s="6">
        <f t="shared" si="47"/>
        <v>2118.3906208299832</v>
      </c>
      <c r="J253" s="6">
        <f t="shared" si="56"/>
        <v>812602.25679992163</v>
      </c>
      <c r="K253" s="6">
        <f t="shared" si="57"/>
        <v>43877.007786747679</v>
      </c>
      <c r="L253" s="6">
        <f t="shared" si="48"/>
        <v>0</v>
      </c>
      <c r="M253" s="6">
        <f>IF(N253&gt;Inputs!$E$12,Inputs!$E$10*Inputs!$E$5/12,0)</f>
        <v>0</v>
      </c>
      <c r="N253" s="15">
        <f>D253/Inputs!$E$5</f>
        <v>0</v>
      </c>
      <c r="Q253" s="6">
        <f t="shared" si="58"/>
        <v>0</v>
      </c>
      <c r="R253" s="6">
        <f>IF(Q253&lt;0.01,0,Inputs!$E$24)</f>
        <v>0</v>
      </c>
      <c r="S253" s="6">
        <f>IF(Q253&lt;0.01,0,Inputs!$E$23)</f>
        <v>0</v>
      </c>
      <c r="T253" s="6">
        <f t="shared" si="49"/>
        <v>0</v>
      </c>
      <c r="U253" s="6">
        <f>IF(D253=0,0,Inputs!$E$18*Inputs!$E$21-Q253+T253)</f>
        <v>0</v>
      </c>
      <c r="V253" s="6">
        <f>IF(D253=0,0,IF(U253&gt;Inputs!$E$22,Inputs!$E$22,0))</f>
        <v>0</v>
      </c>
      <c r="W253" s="6">
        <f t="shared" si="50"/>
        <v>0</v>
      </c>
      <c r="X253" s="6">
        <f>Q253*(Inputs!$E$19/(12*30))*Inputs!$E$20</f>
        <v>0</v>
      </c>
      <c r="Y253" s="6">
        <f t="shared" si="51"/>
        <v>0</v>
      </c>
      <c r="Z253" s="15">
        <f>Y253/Inputs!$E$18</f>
        <v>0</v>
      </c>
      <c r="AA253" s="6">
        <f t="shared" si="59"/>
        <v>4557.9478648128306</v>
      </c>
      <c r="AC253" s="6">
        <f t="shared" si="52"/>
        <v>48434.955651560507</v>
      </c>
    </row>
    <row r="254" spans="2:29" ht="13" x14ac:dyDescent="0.3">
      <c r="B254" s="13">
        <f t="shared" si="53"/>
        <v>250</v>
      </c>
      <c r="C254" s="14">
        <f t="shared" si="54"/>
        <v>53448</v>
      </c>
      <c r="D254" s="6">
        <f t="shared" si="55"/>
        <v>0</v>
      </c>
      <c r="E254" s="6">
        <f>Mortagage!E254</f>
        <v>2118.3906208299832</v>
      </c>
      <c r="F254" s="6">
        <f>IF(D254&lt;0.01,0,D254*Inputs!$E$7/12)</f>
        <v>0</v>
      </c>
      <c r="G254" s="6">
        <f t="shared" si="45"/>
        <v>2118.3906208299832</v>
      </c>
      <c r="H254" s="6">
        <f t="shared" si="46"/>
        <v>0</v>
      </c>
      <c r="I254" s="6">
        <f t="shared" si="47"/>
        <v>2118.3906208299832</v>
      </c>
      <c r="J254" s="6">
        <f t="shared" si="56"/>
        <v>814720.64742075163</v>
      </c>
      <c r="K254" s="6">
        <f t="shared" si="57"/>
        <v>43877.007786747679</v>
      </c>
      <c r="L254" s="6">
        <f t="shared" si="48"/>
        <v>0</v>
      </c>
      <c r="M254" s="6">
        <f>IF(N254&gt;Inputs!$E$12,Inputs!$E$10*Inputs!$E$5/12,0)</f>
        <v>0</v>
      </c>
      <c r="N254" s="15">
        <f>D254/Inputs!$E$5</f>
        <v>0</v>
      </c>
      <c r="Q254" s="6">
        <f t="shared" si="58"/>
        <v>0</v>
      </c>
      <c r="R254" s="6">
        <f>IF(Q254&lt;0.01,0,Inputs!$E$24)</f>
        <v>0</v>
      </c>
      <c r="S254" s="6">
        <f>IF(Q254&lt;0.01,0,Inputs!$E$23)</f>
        <v>0</v>
      </c>
      <c r="T254" s="6">
        <f t="shared" si="49"/>
        <v>0</v>
      </c>
      <c r="U254" s="6">
        <f>IF(D254=0,0,Inputs!$E$18*Inputs!$E$21-Q254+T254)</f>
        <v>0</v>
      </c>
      <c r="V254" s="6">
        <f>IF(D254=0,0,IF(U254&gt;Inputs!$E$22,Inputs!$E$22,0))</f>
        <v>0</v>
      </c>
      <c r="W254" s="6">
        <f t="shared" si="50"/>
        <v>0</v>
      </c>
      <c r="X254" s="6">
        <f>Q254*(Inputs!$E$19/(12*30))*Inputs!$E$20</f>
        <v>0</v>
      </c>
      <c r="Y254" s="6">
        <f t="shared" si="51"/>
        <v>0</v>
      </c>
      <c r="Z254" s="15">
        <f>Y254/Inputs!$E$18</f>
        <v>0</v>
      </c>
      <c r="AA254" s="6">
        <f t="shared" si="59"/>
        <v>4557.9478648128306</v>
      </c>
      <c r="AC254" s="6">
        <f t="shared" si="52"/>
        <v>48434.955651560507</v>
      </c>
    </row>
    <row r="255" spans="2:29" ht="13" x14ac:dyDescent="0.3">
      <c r="B255" s="13">
        <f t="shared" si="53"/>
        <v>251</v>
      </c>
      <c r="C255" s="14">
        <f t="shared" si="54"/>
        <v>53479</v>
      </c>
      <c r="D255" s="6">
        <f t="shared" si="55"/>
        <v>0</v>
      </c>
      <c r="E255" s="6">
        <f>Mortagage!E255</f>
        <v>2118.3906208299832</v>
      </c>
      <c r="F255" s="6">
        <f>IF(D255&lt;0.01,0,D255*Inputs!$E$7/12)</f>
        <v>0</v>
      </c>
      <c r="G255" s="6">
        <f t="shared" si="45"/>
        <v>2118.3906208299832</v>
      </c>
      <c r="H255" s="6">
        <f t="shared" si="46"/>
        <v>0</v>
      </c>
      <c r="I255" s="6">
        <f t="shared" si="47"/>
        <v>2118.3906208299832</v>
      </c>
      <c r="J255" s="6">
        <f t="shared" si="56"/>
        <v>816839.03804158163</v>
      </c>
      <c r="K255" s="6">
        <f t="shared" si="57"/>
        <v>43877.007786747679</v>
      </c>
      <c r="L255" s="6">
        <f t="shared" si="48"/>
        <v>0</v>
      </c>
      <c r="M255" s="6">
        <f>IF(N255&gt;Inputs!$E$12,Inputs!$E$10*Inputs!$E$5/12,0)</f>
        <v>0</v>
      </c>
      <c r="N255" s="15">
        <f>D255/Inputs!$E$5</f>
        <v>0</v>
      </c>
      <c r="Q255" s="6">
        <f t="shared" si="58"/>
        <v>0</v>
      </c>
      <c r="R255" s="6">
        <f>IF(Q255&lt;0.01,0,Inputs!$E$24)</f>
        <v>0</v>
      </c>
      <c r="S255" s="6">
        <f>IF(Q255&lt;0.01,0,Inputs!$E$23)</f>
        <v>0</v>
      </c>
      <c r="T255" s="6">
        <f t="shared" si="49"/>
        <v>0</v>
      </c>
      <c r="U255" s="6">
        <f>IF(D255=0,0,Inputs!$E$18*Inputs!$E$21-Q255+T255)</f>
        <v>0</v>
      </c>
      <c r="V255" s="6">
        <f>IF(D255=0,0,IF(U255&gt;Inputs!$E$22,Inputs!$E$22,0))</f>
        <v>0</v>
      </c>
      <c r="W255" s="6">
        <f t="shared" si="50"/>
        <v>0</v>
      </c>
      <c r="X255" s="6">
        <f>Q255*(Inputs!$E$19/(12*30))*Inputs!$E$20</f>
        <v>0</v>
      </c>
      <c r="Y255" s="6">
        <f t="shared" si="51"/>
        <v>0</v>
      </c>
      <c r="Z255" s="15">
        <f>Y255/Inputs!$E$18</f>
        <v>0</v>
      </c>
      <c r="AA255" s="6">
        <f t="shared" si="59"/>
        <v>4557.9478648128306</v>
      </c>
      <c r="AC255" s="6">
        <f t="shared" si="52"/>
        <v>48434.955651560507</v>
      </c>
    </row>
    <row r="256" spans="2:29" ht="13" x14ac:dyDescent="0.3">
      <c r="B256" s="13">
        <f t="shared" si="53"/>
        <v>252</v>
      </c>
      <c r="C256" s="14">
        <f t="shared" si="54"/>
        <v>53509</v>
      </c>
      <c r="D256" s="6">
        <f t="shared" si="55"/>
        <v>0</v>
      </c>
      <c r="E256" s="6">
        <f>Mortagage!E256</f>
        <v>2118.3906208299832</v>
      </c>
      <c r="F256" s="6">
        <f>IF(D256&lt;0.01,0,D256*Inputs!$E$7/12)</f>
        <v>0</v>
      </c>
      <c r="G256" s="6">
        <f t="shared" si="45"/>
        <v>2118.3906208299832</v>
      </c>
      <c r="H256" s="6">
        <f t="shared" si="46"/>
        <v>0</v>
      </c>
      <c r="I256" s="6">
        <f t="shared" si="47"/>
        <v>2118.3906208299832</v>
      </c>
      <c r="J256" s="6">
        <f t="shared" si="56"/>
        <v>818957.42866241164</v>
      </c>
      <c r="K256" s="6">
        <f t="shared" si="57"/>
        <v>43877.007786747679</v>
      </c>
      <c r="L256" s="6">
        <f t="shared" si="48"/>
        <v>0</v>
      </c>
      <c r="M256" s="6">
        <f>IF(N256&gt;Inputs!$E$12,Inputs!$E$10*Inputs!$E$5/12,0)</f>
        <v>0</v>
      </c>
      <c r="N256" s="15">
        <f>D256/Inputs!$E$5</f>
        <v>0</v>
      </c>
      <c r="Q256" s="6">
        <f t="shared" si="58"/>
        <v>0</v>
      </c>
      <c r="R256" s="6">
        <f>IF(Q256&lt;0.01,0,Inputs!$E$24)</f>
        <v>0</v>
      </c>
      <c r="S256" s="6">
        <f>IF(Q256&lt;0.01,0,Inputs!$E$23)</f>
        <v>0</v>
      </c>
      <c r="T256" s="6">
        <f t="shared" si="49"/>
        <v>0</v>
      </c>
      <c r="U256" s="6">
        <f>IF(D256=0,0,Inputs!$E$18*Inputs!$E$21-Q256+T256)</f>
        <v>0</v>
      </c>
      <c r="V256" s="6">
        <f>IF(D256=0,0,IF(U256&gt;Inputs!$E$22,Inputs!$E$22,0))</f>
        <v>0</v>
      </c>
      <c r="W256" s="6">
        <f t="shared" si="50"/>
        <v>0</v>
      </c>
      <c r="X256" s="6">
        <f>Q256*(Inputs!$E$19/(12*30))*Inputs!$E$20</f>
        <v>0</v>
      </c>
      <c r="Y256" s="6">
        <f t="shared" si="51"/>
        <v>0</v>
      </c>
      <c r="Z256" s="15">
        <f>Y256/Inputs!$E$18</f>
        <v>0</v>
      </c>
      <c r="AA256" s="6">
        <f t="shared" si="59"/>
        <v>4557.9478648128306</v>
      </c>
      <c r="AC256" s="6">
        <f t="shared" si="52"/>
        <v>48434.955651560507</v>
      </c>
    </row>
    <row r="257" spans="2:29" ht="13" x14ac:dyDescent="0.3">
      <c r="B257" s="13">
        <f t="shared" si="53"/>
        <v>253</v>
      </c>
      <c r="C257" s="14">
        <f t="shared" si="54"/>
        <v>53540</v>
      </c>
      <c r="D257" s="6">
        <f t="shared" si="55"/>
        <v>0</v>
      </c>
      <c r="E257" s="6">
        <f>Mortagage!E257</f>
        <v>2118.3906208299832</v>
      </c>
      <c r="F257" s="6">
        <f>IF(D257&lt;0.01,0,D257*Inputs!$E$7/12)</f>
        <v>0</v>
      </c>
      <c r="G257" s="6">
        <f t="shared" si="45"/>
        <v>2118.3906208299832</v>
      </c>
      <c r="H257" s="6">
        <f t="shared" si="46"/>
        <v>0</v>
      </c>
      <c r="I257" s="6">
        <f t="shared" si="47"/>
        <v>2118.3906208299832</v>
      </c>
      <c r="J257" s="6">
        <f t="shared" si="56"/>
        <v>821075.81928324164</v>
      </c>
      <c r="K257" s="6">
        <f t="shared" si="57"/>
        <v>43877.007786747679</v>
      </c>
      <c r="L257" s="6">
        <f t="shared" si="48"/>
        <v>0</v>
      </c>
      <c r="M257" s="6">
        <f>IF(N257&gt;Inputs!$E$12,Inputs!$E$10*Inputs!$E$5/12,0)</f>
        <v>0</v>
      </c>
      <c r="N257" s="15">
        <f>D257/Inputs!$E$5</f>
        <v>0</v>
      </c>
      <c r="Q257" s="6">
        <f t="shared" si="58"/>
        <v>0</v>
      </c>
      <c r="R257" s="6">
        <f>IF(Q257&lt;0.01,0,Inputs!$E$24)</f>
        <v>0</v>
      </c>
      <c r="S257" s="6">
        <f>IF(Q257&lt;0.01,0,Inputs!$E$23)</f>
        <v>0</v>
      </c>
      <c r="T257" s="6">
        <f t="shared" si="49"/>
        <v>0</v>
      </c>
      <c r="U257" s="6">
        <f>IF(D257=0,0,Inputs!$E$18*Inputs!$E$21-Q257+T257)</f>
        <v>0</v>
      </c>
      <c r="V257" s="6">
        <f>IF(D257=0,0,IF(U257&gt;Inputs!$E$22,Inputs!$E$22,0))</f>
        <v>0</v>
      </c>
      <c r="W257" s="6">
        <f t="shared" si="50"/>
        <v>0</v>
      </c>
      <c r="X257" s="6">
        <f>Q257*(Inputs!$E$19/(12*30))*Inputs!$E$20</f>
        <v>0</v>
      </c>
      <c r="Y257" s="6">
        <f t="shared" si="51"/>
        <v>0</v>
      </c>
      <c r="Z257" s="15">
        <f>Y257/Inputs!$E$18</f>
        <v>0</v>
      </c>
      <c r="AA257" s="6">
        <f t="shared" si="59"/>
        <v>4557.9478648128306</v>
      </c>
      <c r="AC257" s="6">
        <f t="shared" si="52"/>
        <v>48434.955651560507</v>
      </c>
    </row>
    <row r="258" spans="2:29" ht="13" x14ac:dyDescent="0.3">
      <c r="B258" s="13">
        <f t="shared" si="53"/>
        <v>254</v>
      </c>
      <c r="C258" s="14">
        <f t="shared" si="54"/>
        <v>53571</v>
      </c>
      <c r="D258" s="6">
        <f t="shared" si="55"/>
        <v>0</v>
      </c>
      <c r="E258" s="6">
        <f>Mortagage!E258</f>
        <v>2118.3906208299832</v>
      </c>
      <c r="F258" s="6">
        <f>IF(D258&lt;0.01,0,D258*Inputs!$E$7/12)</f>
        <v>0</v>
      </c>
      <c r="G258" s="6">
        <f t="shared" si="45"/>
        <v>2118.3906208299832</v>
      </c>
      <c r="H258" s="6">
        <f t="shared" si="46"/>
        <v>0</v>
      </c>
      <c r="I258" s="6">
        <f t="shared" si="47"/>
        <v>2118.3906208299832</v>
      </c>
      <c r="J258" s="6">
        <f t="shared" si="56"/>
        <v>823194.20990407164</v>
      </c>
      <c r="K258" s="6">
        <f t="shared" si="57"/>
        <v>43877.007786747679</v>
      </c>
      <c r="L258" s="6">
        <f t="shared" si="48"/>
        <v>0</v>
      </c>
      <c r="M258" s="6">
        <f>IF(N258&gt;Inputs!$E$12,Inputs!$E$10*Inputs!$E$5/12,0)</f>
        <v>0</v>
      </c>
      <c r="N258" s="15">
        <f>D258/Inputs!$E$5</f>
        <v>0</v>
      </c>
      <c r="Q258" s="6">
        <f t="shared" si="58"/>
        <v>0</v>
      </c>
      <c r="R258" s="6">
        <f>IF(Q258&lt;0.01,0,Inputs!$E$24)</f>
        <v>0</v>
      </c>
      <c r="S258" s="6">
        <f>IF(Q258&lt;0.01,0,Inputs!$E$23)</f>
        <v>0</v>
      </c>
      <c r="T258" s="6">
        <f t="shared" si="49"/>
        <v>0</v>
      </c>
      <c r="U258" s="6">
        <f>IF(D258=0,0,Inputs!$E$18*Inputs!$E$21-Q258+T258)</f>
        <v>0</v>
      </c>
      <c r="V258" s="6">
        <f>IF(D258=0,0,IF(U258&gt;Inputs!$E$22,Inputs!$E$22,0))</f>
        <v>0</v>
      </c>
      <c r="W258" s="6">
        <f t="shared" si="50"/>
        <v>0</v>
      </c>
      <c r="X258" s="6">
        <f>Q258*(Inputs!$E$19/(12*30))*Inputs!$E$20</f>
        <v>0</v>
      </c>
      <c r="Y258" s="6">
        <f t="shared" si="51"/>
        <v>0</v>
      </c>
      <c r="Z258" s="15">
        <f>Y258/Inputs!$E$18</f>
        <v>0</v>
      </c>
      <c r="AA258" s="6">
        <f t="shared" si="59"/>
        <v>4557.9478648128306</v>
      </c>
      <c r="AC258" s="6">
        <f t="shared" si="52"/>
        <v>48434.955651560507</v>
      </c>
    </row>
    <row r="259" spans="2:29" ht="13" x14ac:dyDescent="0.3">
      <c r="B259" s="13">
        <f t="shared" si="53"/>
        <v>255</v>
      </c>
      <c r="C259" s="14">
        <f t="shared" si="54"/>
        <v>53601</v>
      </c>
      <c r="D259" s="6">
        <f t="shared" si="55"/>
        <v>0</v>
      </c>
      <c r="E259" s="6">
        <f>Mortagage!E259</f>
        <v>2118.3906208299832</v>
      </c>
      <c r="F259" s="6">
        <f>IF(D259&lt;0.01,0,D259*Inputs!$E$7/12)</f>
        <v>0</v>
      </c>
      <c r="G259" s="6">
        <f t="shared" si="45"/>
        <v>2118.3906208299832</v>
      </c>
      <c r="H259" s="6">
        <f t="shared" si="46"/>
        <v>0</v>
      </c>
      <c r="I259" s="6">
        <f t="shared" si="47"/>
        <v>2118.3906208299832</v>
      </c>
      <c r="J259" s="6">
        <f t="shared" si="56"/>
        <v>825312.60052490165</v>
      </c>
      <c r="K259" s="6">
        <f t="shared" si="57"/>
        <v>43877.007786747679</v>
      </c>
      <c r="L259" s="6">
        <f t="shared" si="48"/>
        <v>0</v>
      </c>
      <c r="M259" s="6">
        <f>IF(N259&gt;Inputs!$E$12,Inputs!$E$10*Inputs!$E$5/12,0)</f>
        <v>0</v>
      </c>
      <c r="N259" s="15">
        <f>D259/Inputs!$E$5</f>
        <v>0</v>
      </c>
      <c r="Q259" s="6">
        <f t="shared" si="58"/>
        <v>0</v>
      </c>
      <c r="R259" s="6">
        <f>IF(Q259&lt;0.01,0,Inputs!$E$24)</f>
        <v>0</v>
      </c>
      <c r="S259" s="6">
        <f>IF(Q259&lt;0.01,0,Inputs!$E$23)</f>
        <v>0</v>
      </c>
      <c r="T259" s="6">
        <f t="shared" si="49"/>
        <v>0</v>
      </c>
      <c r="U259" s="6">
        <f>IF(D259=0,0,Inputs!$E$18*Inputs!$E$21-Q259+T259)</f>
        <v>0</v>
      </c>
      <c r="V259" s="6">
        <f>IF(D259=0,0,IF(U259&gt;Inputs!$E$22,Inputs!$E$22,0))</f>
        <v>0</v>
      </c>
      <c r="W259" s="6">
        <f t="shared" si="50"/>
        <v>0</v>
      </c>
      <c r="X259" s="6">
        <f>Q259*(Inputs!$E$19/(12*30))*Inputs!$E$20</f>
        <v>0</v>
      </c>
      <c r="Y259" s="6">
        <f t="shared" si="51"/>
        <v>0</v>
      </c>
      <c r="Z259" s="15">
        <f>Y259/Inputs!$E$18</f>
        <v>0</v>
      </c>
      <c r="AA259" s="6">
        <f t="shared" si="59"/>
        <v>4557.9478648128306</v>
      </c>
      <c r="AC259" s="6">
        <f t="shared" si="52"/>
        <v>48434.955651560507</v>
      </c>
    </row>
    <row r="260" spans="2:29" ht="13" x14ac:dyDescent="0.3">
      <c r="B260" s="13">
        <f t="shared" si="53"/>
        <v>256</v>
      </c>
      <c r="C260" s="14">
        <f t="shared" si="54"/>
        <v>53632</v>
      </c>
      <c r="D260" s="6">
        <f t="shared" si="55"/>
        <v>0</v>
      </c>
      <c r="E260" s="6">
        <f>Mortagage!E260</f>
        <v>2118.3906208299832</v>
      </c>
      <c r="F260" s="6">
        <f>IF(D260&lt;0.01,0,D260*Inputs!$E$7/12)</f>
        <v>0</v>
      </c>
      <c r="G260" s="6">
        <f t="shared" si="45"/>
        <v>2118.3906208299832</v>
      </c>
      <c r="H260" s="6">
        <f t="shared" si="46"/>
        <v>0</v>
      </c>
      <c r="I260" s="6">
        <f t="shared" si="47"/>
        <v>2118.3906208299832</v>
      </c>
      <c r="J260" s="6">
        <f t="shared" si="56"/>
        <v>827430.99114573165</v>
      </c>
      <c r="K260" s="6">
        <f t="shared" si="57"/>
        <v>43877.007786747679</v>
      </c>
      <c r="L260" s="6">
        <f t="shared" si="48"/>
        <v>0</v>
      </c>
      <c r="M260" s="6">
        <f>IF(N260&gt;Inputs!$E$12,Inputs!$E$10*Inputs!$E$5/12,0)</f>
        <v>0</v>
      </c>
      <c r="N260" s="15">
        <f>D260/Inputs!$E$5</f>
        <v>0</v>
      </c>
      <c r="Q260" s="6">
        <f t="shared" si="58"/>
        <v>0</v>
      </c>
      <c r="R260" s="6">
        <f>IF(Q260&lt;0.01,0,Inputs!$E$24)</f>
        <v>0</v>
      </c>
      <c r="S260" s="6">
        <f>IF(Q260&lt;0.01,0,Inputs!$E$23)</f>
        <v>0</v>
      </c>
      <c r="T260" s="6">
        <f t="shared" si="49"/>
        <v>0</v>
      </c>
      <c r="U260" s="6">
        <f>IF(D260=0,0,Inputs!$E$18*Inputs!$E$21-Q260+T260)</f>
        <v>0</v>
      </c>
      <c r="V260" s="6">
        <f>IF(D260=0,0,IF(U260&gt;Inputs!$E$22,Inputs!$E$22,0))</f>
        <v>0</v>
      </c>
      <c r="W260" s="6">
        <f t="shared" si="50"/>
        <v>0</v>
      </c>
      <c r="X260" s="6">
        <f>Q260*(Inputs!$E$19/(12*30))*Inputs!$E$20</f>
        <v>0</v>
      </c>
      <c r="Y260" s="6">
        <f t="shared" si="51"/>
        <v>0</v>
      </c>
      <c r="Z260" s="15">
        <f>Y260/Inputs!$E$18</f>
        <v>0</v>
      </c>
      <c r="AA260" s="6">
        <f t="shared" si="59"/>
        <v>4557.9478648128306</v>
      </c>
      <c r="AC260" s="6">
        <f t="shared" si="52"/>
        <v>48434.955651560507</v>
      </c>
    </row>
    <row r="261" spans="2:29" ht="13" x14ac:dyDescent="0.3">
      <c r="B261" s="13">
        <f t="shared" si="53"/>
        <v>257</v>
      </c>
      <c r="C261" s="14">
        <f t="shared" si="54"/>
        <v>53662</v>
      </c>
      <c r="D261" s="6">
        <f t="shared" si="55"/>
        <v>0</v>
      </c>
      <c r="E261" s="6">
        <f>Mortagage!E261</f>
        <v>2118.3906208299832</v>
      </c>
      <c r="F261" s="6">
        <f>IF(D261&lt;0.01,0,D261*Inputs!$E$7/12)</f>
        <v>0</v>
      </c>
      <c r="G261" s="6">
        <f t="shared" si="45"/>
        <v>2118.3906208299832</v>
      </c>
      <c r="H261" s="6">
        <f t="shared" si="46"/>
        <v>0</v>
      </c>
      <c r="I261" s="6">
        <f t="shared" si="47"/>
        <v>2118.3906208299832</v>
      </c>
      <c r="J261" s="6">
        <f t="shared" si="56"/>
        <v>829549.38176656165</v>
      </c>
      <c r="K261" s="6">
        <f t="shared" si="57"/>
        <v>43877.007786747679</v>
      </c>
      <c r="L261" s="6">
        <f t="shared" si="48"/>
        <v>0</v>
      </c>
      <c r="M261" s="6">
        <f>IF(N261&gt;Inputs!$E$12,Inputs!$E$10*Inputs!$E$5/12,0)</f>
        <v>0</v>
      </c>
      <c r="N261" s="15">
        <f>D261/Inputs!$E$5</f>
        <v>0</v>
      </c>
      <c r="Q261" s="6">
        <f t="shared" si="58"/>
        <v>0</v>
      </c>
      <c r="R261" s="6">
        <f>IF(Q261&lt;0.01,0,Inputs!$E$24)</f>
        <v>0</v>
      </c>
      <c r="S261" s="6">
        <f>IF(Q261&lt;0.01,0,Inputs!$E$23)</f>
        <v>0</v>
      </c>
      <c r="T261" s="6">
        <f t="shared" si="49"/>
        <v>0</v>
      </c>
      <c r="U261" s="6">
        <f>IF(D261=0,0,Inputs!$E$18*Inputs!$E$21-Q261+T261)</f>
        <v>0</v>
      </c>
      <c r="V261" s="6">
        <f>IF(D261=0,0,IF(U261&gt;Inputs!$E$22,Inputs!$E$22,0))</f>
        <v>0</v>
      </c>
      <c r="W261" s="6">
        <f t="shared" si="50"/>
        <v>0</v>
      </c>
      <c r="X261" s="6">
        <f>Q261*(Inputs!$E$19/(12*30))*Inputs!$E$20</f>
        <v>0</v>
      </c>
      <c r="Y261" s="6">
        <f t="shared" si="51"/>
        <v>0</v>
      </c>
      <c r="Z261" s="15">
        <f>Y261/Inputs!$E$18</f>
        <v>0</v>
      </c>
      <c r="AA261" s="6">
        <f t="shared" si="59"/>
        <v>4557.9478648128306</v>
      </c>
      <c r="AC261" s="6">
        <f t="shared" si="52"/>
        <v>48434.955651560507</v>
      </c>
    </row>
    <row r="262" spans="2:29" ht="13" x14ac:dyDescent="0.3">
      <c r="B262" s="13">
        <f t="shared" si="53"/>
        <v>258</v>
      </c>
      <c r="C262" s="14">
        <f t="shared" si="54"/>
        <v>53693</v>
      </c>
      <c r="D262" s="6">
        <f t="shared" si="55"/>
        <v>0</v>
      </c>
      <c r="E262" s="6">
        <f>Mortagage!E262</f>
        <v>2118.3906208299832</v>
      </c>
      <c r="F262" s="6">
        <f>IF(D262&lt;0.01,0,D262*Inputs!$E$7/12)</f>
        <v>0</v>
      </c>
      <c r="G262" s="6">
        <f t="shared" ref="G262:G325" si="60">E262-F262</f>
        <v>2118.3906208299832</v>
      </c>
      <c r="H262" s="6">
        <f t="shared" ref="H262:H325" si="61">V262</f>
        <v>0</v>
      </c>
      <c r="I262" s="6">
        <f t="shared" ref="I262:I325" si="62">H262+G262</f>
        <v>2118.3906208299832</v>
      </c>
      <c r="J262" s="6">
        <f t="shared" si="56"/>
        <v>831667.77238739165</v>
      </c>
      <c r="K262" s="6">
        <f t="shared" si="57"/>
        <v>43877.007786747679</v>
      </c>
      <c r="L262" s="6">
        <f t="shared" ref="L262:L325" si="63">IF(D262-G262-H262&lt;0.01,0,D262-G262-H262)</f>
        <v>0</v>
      </c>
      <c r="M262" s="6">
        <f>IF(N262&gt;Inputs!$E$12,Inputs!$E$10*Inputs!$E$5/12,0)</f>
        <v>0</v>
      </c>
      <c r="N262" s="15">
        <f>D262/Inputs!$E$5</f>
        <v>0</v>
      </c>
      <c r="Q262" s="6">
        <f t="shared" si="58"/>
        <v>0</v>
      </c>
      <c r="R262" s="6">
        <f>IF(Q262&lt;0.01,0,Inputs!$E$24)</f>
        <v>0</v>
      </c>
      <c r="S262" s="6">
        <f>IF(Q262&lt;0.01,0,Inputs!$E$23)</f>
        <v>0</v>
      </c>
      <c r="T262" s="6">
        <f t="shared" ref="T262:T325" si="64">R262-S262</f>
        <v>0</v>
      </c>
      <c r="U262" s="6">
        <f>IF(D262=0,0,Inputs!$E$18*Inputs!$E$21-Q262+T262)</f>
        <v>0</v>
      </c>
      <c r="V262" s="6">
        <f>IF(D262=0,0,IF(U262&gt;Inputs!$E$22,Inputs!$E$22,0))</f>
        <v>0</v>
      </c>
      <c r="W262" s="6">
        <f t="shared" ref="W262:W325" si="65">(R262-S262-V262)*-1</f>
        <v>0</v>
      </c>
      <c r="X262" s="6">
        <f>Q262*(Inputs!$E$19/(12*30))*Inputs!$E$20</f>
        <v>0</v>
      </c>
      <c r="Y262" s="6">
        <f t="shared" ref="Y262:Y325" si="66">IF((Q262+W262+X262)&lt;0,0,Q262+W262+X262)</f>
        <v>0</v>
      </c>
      <c r="Z262" s="15">
        <f>Y262/Inputs!$E$18</f>
        <v>0</v>
      </c>
      <c r="AA262" s="6">
        <f t="shared" si="59"/>
        <v>4557.9478648128306</v>
      </c>
      <c r="AC262" s="6">
        <f t="shared" ref="AC262:AC325" si="67">AA262+K262</f>
        <v>48434.955651560507</v>
      </c>
    </row>
    <row r="263" spans="2:29" ht="13" x14ac:dyDescent="0.3">
      <c r="B263" s="13">
        <f t="shared" ref="B263:B326" si="68">B262+1</f>
        <v>259</v>
      </c>
      <c r="C263" s="14">
        <f t="shared" ref="C263:C326" si="69">EDATE(C262,1)</f>
        <v>53724</v>
      </c>
      <c r="D263" s="6">
        <f t="shared" ref="D263:D326" si="70">L262</f>
        <v>0</v>
      </c>
      <c r="E263" s="6">
        <f>Mortagage!E263</f>
        <v>2118.3906208299832</v>
      </c>
      <c r="F263" s="6">
        <f>IF(D263&lt;0.01,0,D263*Inputs!$E$7/12)</f>
        <v>0</v>
      </c>
      <c r="G263" s="6">
        <f t="shared" si="60"/>
        <v>2118.3906208299832</v>
      </c>
      <c r="H263" s="6">
        <f t="shared" si="61"/>
        <v>0</v>
      </c>
      <c r="I263" s="6">
        <f t="shared" si="62"/>
        <v>2118.3906208299832</v>
      </c>
      <c r="J263" s="6">
        <f t="shared" ref="J263:J326" si="71">J262+I263</f>
        <v>833786.16300822166</v>
      </c>
      <c r="K263" s="6">
        <f t="shared" ref="K263:K326" si="72">K262+F263</f>
        <v>43877.007786747679</v>
      </c>
      <c r="L263" s="6">
        <f t="shared" si="63"/>
        <v>0</v>
      </c>
      <c r="M263" s="6">
        <f>IF(N263&gt;Inputs!$E$12,Inputs!$E$10*Inputs!$E$5/12,0)</f>
        <v>0</v>
      </c>
      <c r="N263" s="15">
        <f>D263/Inputs!$E$5</f>
        <v>0</v>
      </c>
      <c r="Q263" s="6">
        <f t="shared" ref="Q263:Q326" si="73">Y262</f>
        <v>0</v>
      </c>
      <c r="R263" s="6">
        <f>IF(Q263&lt;0.01,0,Inputs!$E$24)</f>
        <v>0</v>
      </c>
      <c r="S263" s="6">
        <f>IF(Q263&lt;0.01,0,Inputs!$E$23)</f>
        <v>0</v>
      </c>
      <c r="T263" s="6">
        <f t="shared" si="64"/>
        <v>0</v>
      </c>
      <c r="U263" s="6">
        <f>IF(D263=0,0,Inputs!$E$18*Inputs!$E$21-Q263+T263)</f>
        <v>0</v>
      </c>
      <c r="V263" s="6">
        <f>IF(D263=0,0,IF(U263&gt;Inputs!$E$22,Inputs!$E$22,0))</f>
        <v>0</v>
      </c>
      <c r="W263" s="6">
        <f t="shared" si="65"/>
        <v>0</v>
      </c>
      <c r="X263" s="6">
        <f>Q263*(Inputs!$E$19/(12*30))*Inputs!$E$20</f>
        <v>0</v>
      </c>
      <c r="Y263" s="6">
        <f t="shared" si="66"/>
        <v>0</v>
      </c>
      <c r="Z263" s="15">
        <f>Y263/Inputs!$E$18</f>
        <v>0</v>
      </c>
      <c r="AA263" s="6">
        <f t="shared" ref="AA263:AA326" si="74">X263+AA262</f>
        <v>4557.9478648128306</v>
      </c>
      <c r="AC263" s="6">
        <f t="shared" si="67"/>
        <v>48434.955651560507</v>
      </c>
    </row>
    <row r="264" spans="2:29" ht="13" x14ac:dyDescent="0.3">
      <c r="B264" s="13">
        <f t="shared" si="68"/>
        <v>260</v>
      </c>
      <c r="C264" s="14">
        <f t="shared" si="69"/>
        <v>53752</v>
      </c>
      <c r="D264" s="6">
        <f t="shared" si="70"/>
        <v>0</v>
      </c>
      <c r="E264" s="6">
        <f>Mortagage!E264</f>
        <v>2118.3906208299832</v>
      </c>
      <c r="F264" s="6">
        <f>IF(D264&lt;0.01,0,D264*Inputs!$E$7/12)</f>
        <v>0</v>
      </c>
      <c r="G264" s="6">
        <f t="shared" si="60"/>
        <v>2118.3906208299832</v>
      </c>
      <c r="H264" s="6">
        <f t="shared" si="61"/>
        <v>0</v>
      </c>
      <c r="I264" s="6">
        <f t="shared" si="62"/>
        <v>2118.3906208299832</v>
      </c>
      <c r="J264" s="6">
        <f t="shared" si="71"/>
        <v>835904.55362905166</v>
      </c>
      <c r="K264" s="6">
        <f t="shared" si="72"/>
        <v>43877.007786747679</v>
      </c>
      <c r="L264" s="6">
        <f t="shared" si="63"/>
        <v>0</v>
      </c>
      <c r="M264" s="6">
        <f>IF(N264&gt;Inputs!$E$12,Inputs!$E$10*Inputs!$E$5/12,0)</f>
        <v>0</v>
      </c>
      <c r="N264" s="15">
        <f>D264/Inputs!$E$5</f>
        <v>0</v>
      </c>
      <c r="Q264" s="6">
        <f t="shared" si="73"/>
        <v>0</v>
      </c>
      <c r="R264" s="6">
        <f>IF(Q264&lt;0.01,0,Inputs!$E$24)</f>
        <v>0</v>
      </c>
      <c r="S264" s="6">
        <f>IF(Q264&lt;0.01,0,Inputs!$E$23)</f>
        <v>0</v>
      </c>
      <c r="T264" s="6">
        <f t="shared" si="64"/>
        <v>0</v>
      </c>
      <c r="U264" s="6">
        <f>IF(D264=0,0,Inputs!$E$18*Inputs!$E$21-Q264+T264)</f>
        <v>0</v>
      </c>
      <c r="V264" s="6">
        <f>IF(D264=0,0,IF(U264&gt;Inputs!$E$22,Inputs!$E$22,0))</f>
        <v>0</v>
      </c>
      <c r="W264" s="6">
        <f t="shared" si="65"/>
        <v>0</v>
      </c>
      <c r="X264" s="6">
        <f>Q264*(Inputs!$E$19/(12*30))*Inputs!$E$20</f>
        <v>0</v>
      </c>
      <c r="Y264" s="6">
        <f t="shared" si="66"/>
        <v>0</v>
      </c>
      <c r="Z264" s="15">
        <f>Y264/Inputs!$E$18</f>
        <v>0</v>
      </c>
      <c r="AA264" s="6">
        <f t="shared" si="74"/>
        <v>4557.9478648128306</v>
      </c>
      <c r="AC264" s="6">
        <f t="shared" si="67"/>
        <v>48434.955651560507</v>
      </c>
    </row>
    <row r="265" spans="2:29" ht="13" x14ac:dyDescent="0.3">
      <c r="B265" s="13">
        <f t="shared" si="68"/>
        <v>261</v>
      </c>
      <c r="C265" s="14">
        <f t="shared" si="69"/>
        <v>53783</v>
      </c>
      <c r="D265" s="6">
        <f t="shared" si="70"/>
        <v>0</v>
      </c>
      <c r="E265" s="6">
        <f>Mortagage!E265</f>
        <v>2118.3906208299832</v>
      </c>
      <c r="F265" s="6">
        <f>IF(D265&lt;0.01,0,D265*Inputs!$E$7/12)</f>
        <v>0</v>
      </c>
      <c r="G265" s="6">
        <f t="shared" si="60"/>
        <v>2118.3906208299832</v>
      </c>
      <c r="H265" s="6">
        <f t="shared" si="61"/>
        <v>0</v>
      </c>
      <c r="I265" s="6">
        <f t="shared" si="62"/>
        <v>2118.3906208299832</v>
      </c>
      <c r="J265" s="6">
        <f t="shared" si="71"/>
        <v>838022.94424988166</v>
      </c>
      <c r="K265" s="6">
        <f t="shared" si="72"/>
        <v>43877.007786747679</v>
      </c>
      <c r="L265" s="6">
        <f t="shared" si="63"/>
        <v>0</v>
      </c>
      <c r="M265" s="6">
        <f>IF(N265&gt;Inputs!$E$12,Inputs!$E$10*Inputs!$E$5/12,0)</f>
        <v>0</v>
      </c>
      <c r="N265" s="15">
        <f>D265/Inputs!$E$5</f>
        <v>0</v>
      </c>
      <c r="Q265" s="6">
        <f t="shared" si="73"/>
        <v>0</v>
      </c>
      <c r="R265" s="6">
        <f>IF(Q265&lt;0.01,0,Inputs!$E$24)</f>
        <v>0</v>
      </c>
      <c r="S265" s="6">
        <f>IF(Q265&lt;0.01,0,Inputs!$E$23)</f>
        <v>0</v>
      </c>
      <c r="T265" s="6">
        <f t="shared" si="64"/>
        <v>0</v>
      </c>
      <c r="U265" s="6">
        <f>IF(D265=0,0,Inputs!$E$18*Inputs!$E$21-Q265+T265)</f>
        <v>0</v>
      </c>
      <c r="V265" s="6">
        <f>IF(D265=0,0,IF(U265&gt;Inputs!$E$22,Inputs!$E$22,0))</f>
        <v>0</v>
      </c>
      <c r="W265" s="6">
        <f t="shared" si="65"/>
        <v>0</v>
      </c>
      <c r="X265" s="6">
        <f>Q265*(Inputs!$E$19/(12*30))*Inputs!$E$20</f>
        <v>0</v>
      </c>
      <c r="Y265" s="6">
        <f t="shared" si="66"/>
        <v>0</v>
      </c>
      <c r="Z265" s="15">
        <f>Y265/Inputs!$E$18</f>
        <v>0</v>
      </c>
      <c r="AA265" s="6">
        <f t="shared" si="74"/>
        <v>4557.9478648128306</v>
      </c>
      <c r="AC265" s="6">
        <f t="shared" si="67"/>
        <v>48434.955651560507</v>
      </c>
    </row>
    <row r="266" spans="2:29" ht="13" x14ac:dyDescent="0.3">
      <c r="B266" s="13">
        <f t="shared" si="68"/>
        <v>262</v>
      </c>
      <c r="C266" s="14">
        <f t="shared" si="69"/>
        <v>53813</v>
      </c>
      <c r="D266" s="6">
        <f t="shared" si="70"/>
        <v>0</v>
      </c>
      <c r="E266" s="6">
        <f>Mortagage!E266</f>
        <v>2118.3906208299832</v>
      </c>
      <c r="F266" s="6">
        <f>IF(D266&lt;0.01,0,D266*Inputs!$E$7/12)</f>
        <v>0</v>
      </c>
      <c r="G266" s="6">
        <f t="shared" si="60"/>
        <v>2118.3906208299832</v>
      </c>
      <c r="H266" s="6">
        <f t="shared" si="61"/>
        <v>0</v>
      </c>
      <c r="I266" s="6">
        <f t="shared" si="62"/>
        <v>2118.3906208299832</v>
      </c>
      <c r="J266" s="6">
        <f t="shared" si="71"/>
        <v>840141.33487071167</v>
      </c>
      <c r="K266" s="6">
        <f t="shared" si="72"/>
        <v>43877.007786747679</v>
      </c>
      <c r="L266" s="6">
        <f t="shared" si="63"/>
        <v>0</v>
      </c>
      <c r="M266" s="6">
        <f>IF(N266&gt;Inputs!$E$12,Inputs!$E$10*Inputs!$E$5/12,0)</f>
        <v>0</v>
      </c>
      <c r="N266" s="15">
        <f>D266/Inputs!$E$5</f>
        <v>0</v>
      </c>
      <c r="Q266" s="6">
        <f t="shared" si="73"/>
        <v>0</v>
      </c>
      <c r="R266" s="6">
        <f>IF(Q266&lt;0.01,0,Inputs!$E$24)</f>
        <v>0</v>
      </c>
      <c r="S266" s="6">
        <f>IF(Q266&lt;0.01,0,Inputs!$E$23)</f>
        <v>0</v>
      </c>
      <c r="T266" s="6">
        <f t="shared" si="64"/>
        <v>0</v>
      </c>
      <c r="U266" s="6">
        <f>IF(D266=0,0,Inputs!$E$18*Inputs!$E$21-Q266+T266)</f>
        <v>0</v>
      </c>
      <c r="V266" s="6">
        <f>IF(D266=0,0,IF(U266&gt;Inputs!$E$22,Inputs!$E$22,0))</f>
        <v>0</v>
      </c>
      <c r="W266" s="6">
        <f t="shared" si="65"/>
        <v>0</v>
      </c>
      <c r="X266" s="6">
        <f>Q266*(Inputs!$E$19/(12*30))*Inputs!$E$20</f>
        <v>0</v>
      </c>
      <c r="Y266" s="6">
        <f t="shared" si="66"/>
        <v>0</v>
      </c>
      <c r="Z266" s="15">
        <f>Y266/Inputs!$E$18</f>
        <v>0</v>
      </c>
      <c r="AA266" s="6">
        <f t="shared" si="74"/>
        <v>4557.9478648128306</v>
      </c>
      <c r="AC266" s="6">
        <f t="shared" si="67"/>
        <v>48434.955651560507</v>
      </c>
    </row>
    <row r="267" spans="2:29" ht="13" x14ac:dyDescent="0.3">
      <c r="B267" s="13">
        <f t="shared" si="68"/>
        <v>263</v>
      </c>
      <c r="C267" s="14">
        <f t="shared" si="69"/>
        <v>53844</v>
      </c>
      <c r="D267" s="6">
        <f t="shared" si="70"/>
        <v>0</v>
      </c>
      <c r="E267" s="6">
        <f>Mortagage!E267</f>
        <v>2118.3906208299832</v>
      </c>
      <c r="F267" s="6">
        <f>IF(D267&lt;0.01,0,D267*Inputs!$E$7/12)</f>
        <v>0</v>
      </c>
      <c r="G267" s="6">
        <f t="shared" si="60"/>
        <v>2118.3906208299832</v>
      </c>
      <c r="H267" s="6">
        <f t="shared" si="61"/>
        <v>0</v>
      </c>
      <c r="I267" s="6">
        <f t="shared" si="62"/>
        <v>2118.3906208299832</v>
      </c>
      <c r="J267" s="6">
        <f t="shared" si="71"/>
        <v>842259.72549154167</v>
      </c>
      <c r="K267" s="6">
        <f t="shared" si="72"/>
        <v>43877.007786747679</v>
      </c>
      <c r="L267" s="6">
        <f t="shared" si="63"/>
        <v>0</v>
      </c>
      <c r="M267" s="6">
        <f>IF(N267&gt;Inputs!$E$12,Inputs!$E$10*Inputs!$E$5/12,0)</f>
        <v>0</v>
      </c>
      <c r="N267" s="15">
        <f>D267/Inputs!$E$5</f>
        <v>0</v>
      </c>
      <c r="Q267" s="6">
        <f t="shared" si="73"/>
        <v>0</v>
      </c>
      <c r="R267" s="6">
        <f>IF(Q267&lt;0.01,0,Inputs!$E$24)</f>
        <v>0</v>
      </c>
      <c r="S267" s="6">
        <f>IF(Q267&lt;0.01,0,Inputs!$E$23)</f>
        <v>0</v>
      </c>
      <c r="T267" s="6">
        <f t="shared" si="64"/>
        <v>0</v>
      </c>
      <c r="U267" s="6">
        <f>IF(D267=0,0,Inputs!$E$18*Inputs!$E$21-Q267+T267)</f>
        <v>0</v>
      </c>
      <c r="V267" s="6">
        <f>IF(D267=0,0,IF(U267&gt;Inputs!$E$22,Inputs!$E$22,0))</f>
        <v>0</v>
      </c>
      <c r="W267" s="6">
        <f t="shared" si="65"/>
        <v>0</v>
      </c>
      <c r="X267" s="6">
        <f>Q267*(Inputs!$E$19/(12*30))*Inputs!$E$20</f>
        <v>0</v>
      </c>
      <c r="Y267" s="6">
        <f t="shared" si="66"/>
        <v>0</v>
      </c>
      <c r="Z267" s="15">
        <f>Y267/Inputs!$E$18</f>
        <v>0</v>
      </c>
      <c r="AA267" s="6">
        <f t="shared" si="74"/>
        <v>4557.9478648128306</v>
      </c>
      <c r="AC267" s="6">
        <f t="shared" si="67"/>
        <v>48434.955651560507</v>
      </c>
    </row>
    <row r="268" spans="2:29" ht="13" x14ac:dyDescent="0.3">
      <c r="B268" s="13">
        <f t="shared" si="68"/>
        <v>264</v>
      </c>
      <c r="C268" s="14">
        <f t="shared" si="69"/>
        <v>53874</v>
      </c>
      <c r="D268" s="6">
        <f t="shared" si="70"/>
        <v>0</v>
      </c>
      <c r="E268" s="6">
        <f>Mortagage!E268</f>
        <v>2118.3906208299832</v>
      </c>
      <c r="F268" s="6">
        <f>IF(D268&lt;0.01,0,D268*Inputs!$E$7/12)</f>
        <v>0</v>
      </c>
      <c r="G268" s="6">
        <f t="shared" si="60"/>
        <v>2118.3906208299832</v>
      </c>
      <c r="H268" s="6">
        <f t="shared" si="61"/>
        <v>0</v>
      </c>
      <c r="I268" s="6">
        <f t="shared" si="62"/>
        <v>2118.3906208299832</v>
      </c>
      <c r="J268" s="6">
        <f t="shared" si="71"/>
        <v>844378.11611237167</v>
      </c>
      <c r="K268" s="6">
        <f t="shared" si="72"/>
        <v>43877.007786747679</v>
      </c>
      <c r="L268" s="6">
        <f t="shared" si="63"/>
        <v>0</v>
      </c>
      <c r="M268" s="6">
        <f>IF(N268&gt;Inputs!$E$12,Inputs!$E$10*Inputs!$E$5/12,0)</f>
        <v>0</v>
      </c>
      <c r="N268" s="15">
        <f>D268/Inputs!$E$5</f>
        <v>0</v>
      </c>
      <c r="Q268" s="6">
        <f t="shared" si="73"/>
        <v>0</v>
      </c>
      <c r="R268" s="6">
        <f>IF(Q268&lt;0.01,0,Inputs!$E$24)</f>
        <v>0</v>
      </c>
      <c r="S268" s="6">
        <f>IF(Q268&lt;0.01,0,Inputs!$E$23)</f>
        <v>0</v>
      </c>
      <c r="T268" s="6">
        <f t="shared" si="64"/>
        <v>0</v>
      </c>
      <c r="U268" s="6">
        <f>IF(D268=0,0,Inputs!$E$18*Inputs!$E$21-Q268+T268)</f>
        <v>0</v>
      </c>
      <c r="V268" s="6">
        <f>IF(D268=0,0,IF(U268&gt;Inputs!$E$22,Inputs!$E$22,0))</f>
        <v>0</v>
      </c>
      <c r="W268" s="6">
        <f t="shared" si="65"/>
        <v>0</v>
      </c>
      <c r="X268" s="6">
        <f>Q268*(Inputs!$E$19/(12*30))*Inputs!$E$20</f>
        <v>0</v>
      </c>
      <c r="Y268" s="6">
        <f t="shared" si="66"/>
        <v>0</v>
      </c>
      <c r="Z268" s="15">
        <f>Y268/Inputs!$E$18</f>
        <v>0</v>
      </c>
      <c r="AA268" s="6">
        <f t="shared" si="74"/>
        <v>4557.9478648128306</v>
      </c>
      <c r="AC268" s="6">
        <f t="shared" si="67"/>
        <v>48434.955651560507</v>
      </c>
    </row>
    <row r="269" spans="2:29" ht="13" x14ac:dyDescent="0.3">
      <c r="B269" s="13">
        <f t="shared" si="68"/>
        <v>265</v>
      </c>
      <c r="C269" s="14">
        <f t="shared" si="69"/>
        <v>53905</v>
      </c>
      <c r="D269" s="6">
        <f t="shared" si="70"/>
        <v>0</v>
      </c>
      <c r="E269" s="6">
        <f>Mortagage!E269</f>
        <v>2118.3906208299832</v>
      </c>
      <c r="F269" s="6">
        <f>IF(D269&lt;0.01,0,D269*Inputs!$E$7/12)</f>
        <v>0</v>
      </c>
      <c r="G269" s="6">
        <f t="shared" si="60"/>
        <v>2118.3906208299832</v>
      </c>
      <c r="H269" s="6">
        <f t="shared" si="61"/>
        <v>0</v>
      </c>
      <c r="I269" s="6">
        <f t="shared" si="62"/>
        <v>2118.3906208299832</v>
      </c>
      <c r="J269" s="6">
        <f t="shared" si="71"/>
        <v>846496.50673320168</v>
      </c>
      <c r="K269" s="6">
        <f t="shared" si="72"/>
        <v>43877.007786747679</v>
      </c>
      <c r="L269" s="6">
        <f t="shared" si="63"/>
        <v>0</v>
      </c>
      <c r="M269" s="6">
        <f>IF(N269&gt;Inputs!$E$12,Inputs!$E$10*Inputs!$E$5/12,0)</f>
        <v>0</v>
      </c>
      <c r="N269" s="15">
        <f>D269/Inputs!$E$5</f>
        <v>0</v>
      </c>
      <c r="Q269" s="6">
        <f t="shared" si="73"/>
        <v>0</v>
      </c>
      <c r="R269" s="6">
        <f>IF(Q269&lt;0.01,0,Inputs!$E$24)</f>
        <v>0</v>
      </c>
      <c r="S269" s="6">
        <f>IF(Q269&lt;0.01,0,Inputs!$E$23)</f>
        <v>0</v>
      </c>
      <c r="T269" s="6">
        <f t="shared" si="64"/>
        <v>0</v>
      </c>
      <c r="U269" s="6">
        <f>IF(D269=0,0,Inputs!$E$18*Inputs!$E$21-Q269+T269)</f>
        <v>0</v>
      </c>
      <c r="V269" s="6">
        <f>IF(D269=0,0,IF(U269&gt;Inputs!$E$22,Inputs!$E$22,0))</f>
        <v>0</v>
      </c>
      <c r="W269" s="6">
        <f t="shared" si="65"/>
        <v>0</v>
      </c>
      <c r="X269" s="6">
        <f>Q269*(Inputs!$E$19/(12*30))*Inputs!$E$20</f>
        <v>0</v>
      </c>
      <c r="Y269" s="6">
        <f t="shared" si="66"/>
        <v>0</v>
      </c>
      <c r="Z269" s="15">
        <f>Y269/Inputs!$E$18</f>
        <v>0</v>
      </c>
      <c r="AA269" s="6">
        <f t="shared" si="74"/>
        <v>4557.9478648128306</v>
      </c>
      <c r="AC269" s="6">
        <f t="shared" si="67"/>
        <v>48434.955651560507</v>
      </c>
    </row>
    <row r="270" spans="2:29" ht="13" x14ac:dyDescent="0.3">
      <c r="B270" s="13">
        <f t="shared" si="68"/>
        <v>266</v>
      </c>
      <c r="C270" s="14">
        <f t="shared" si="69"/>
        <v>53936</v>
      </c>
      <c r="D270" s="6">
        <f t="shared" si="70"/>
        <v>0</v>
      </c>
      <c r="E270" s="6">
        <f>Mortagage!E270</f>
        <v>2118.3906208299832</v>
      </c>
      <c r="F270" s="6">
        <f>IF(D270&lt;0.01,0,D270*Inputs!$E$7/12)</f>
        <v>0</v>
      </c>
      <c r="G270" s="6">
        <f t="shared" si="60"/>
        <v>2118.3906208299832</v>
      </c>
      <c r="H270" s="6">
        <f t="shared" si="61"/>
        <v>0</v>
      </c>
      <c r="I270" s="6">
        <f t="shared" si="62"/>
        <v>2118.3906208299832</v>
      </c>
      <c r="J270" s="6">
        <f t="shared" si="71"/>
        <v>848614.89735403168</v>
      </c>
      <c r="K270" s="6">
        <f t="shared" si="72"/>
        <v>43877.007786747679</v>
      </c>
      <c r="L270" s="6">
        <f t="shared" si="63"/>
        <v>0</v>
      </c>
      <c r="M270" s="6">
        <f>IF(N270&gt;Inputs!$E$12,Inputs!$E$10*Inputs!$E$5/12,0)</f>
        <v>0</v>
      </c>
      <c r="N270" s="15">
        <f>D270/Inputs!$E$5</f>
        <v>0</v>
      </c>
      <c r="Q270" s="6">
        <f t="shared" si="73"/>
        <v>0</v>
      </c>
      <c r="R270" s="6">
        <f>IF(Q270&lt;0.01,0,Inputs!$E$24)</f>
        <v>0</v>
      </c>
      <c r="S270" s="6">
        <f>IF(Q270&lt;0.01,0,Inputs!$E$23)</f>
        <v>0</v>
      </c>
      <c r="T270" s="6">
        <f t="shared" si="64"/>
        <v>0</v>
      </c>
      <c r="U270" s="6">
        <f>IF(D270=0,0,Inputs!$E$18*Inputs!$E$21-Q270+T270)</f>
        <v>0</v>
      </c>
      <c r="V270" s="6">
        <f>IF(D270=0,0,IF(U270&gt;Inputs!$E$22,Inputs!$E$22,0))</f>
        <v>0</v>
      </c>
      <c r="W270" s="6">
        <f t="shared" si="65"/>
        <v>0</v>
      </c>
      <c r="X270" s="6">
        <f>Q270*(Inputs!$E$19/(12*30))*Inputs!$E$20</f>
        <v>0</v>
      </c>
      <c r="Y270" s="6">
        <f t="shared" si="66"/>
        <v>0</v>
      </c>
      <c r="Z270" s="15">
        <f>Y270/Inputs!$E$18</f>
        <v>0</v>
      </c>
      <c r="AA270" s="6">
        <f t="shared" si="74"/>
        <v>4557.9478648128306</v>
      </c>
      <c r="AC270" s="6">
        <f t="shared" si="67"/>
        <v>48434.955651560507</v>
      </c>
    </row>
    <row r="271" spans="2:29" ht="13" x14ac:dyDescent="0.3">
      <c r="B271" s="13">
        <f t="shared" si="68"/>
        <v>267</v>
      </c>
      <c r="C271" s="14">
        <f t="shared" si="69"/>
        <v>53966</v>
      </c>
      <c r="D271" s="6">
        <f t="shared" si="70"/>
        <v>0</v>
      </c>
      <c r="E271" s="6">
        <f>Mortagage!E271</f>
        <v>2118.3906208299832</v>
      </c>
      <c r="F271" s="6">
        <f>IF(D271&lt;0.01,0,D271*Inputs!$E$7/12)</f>
        <v>0</v>
      </c>
      <c r="G271" s="6">
        <f t="shared" si="60"/>
        <v>2118.3906208299832</v>
      </c>
      <c r="H271" s="6">
        <f t="shared" si="61"/>
        <v>0</v>
      </c>
      <c r="I271" s="6">
        <f t="shared" si="62"/>
        <v>2118.3906208299832</v>
      </c>
      <c r="J271" s="6">
        <f t="shared" si="71"/>
        <v>850733.28797486168</v>
      </c>
      <c r="K271" s="6">
        <f t="shared" si="72"/>
        <v>43877.007786747679</v>
      </c>
      <c r="L271" s="6">
        <f t="shared" si="63"/>
        <v>0</v>
      </c>
      <c r="M271" s="6">
        <f>IF(N271&gt;Inputs!$E$12,Inputs!$E$10*Inputs!$E$5/12,0)</f>
        <v>0</v>
      </c>
      <c r="N271" s="15">
        <f>D271/Inputs!$E$5</f>
        <v>0</v>
      </c>
      <c r="Q271" s="6">
        <f t="shared" si="73"/>
        <v>0</v>
      </c>
      <c r="R271" s="6">
        <f>IF(Q271&lt;0.01,0,Inputs!$E$24)</f>
        <v>0</v>
      </c>
      <c r="S271" s="6">
        <f>IF(Q271&lt;0.01,0,Inputs!$E$23)</f>
        <v>0</v>
      </c>
      <c r="T271" s="6">
        <f t="shared" si="64"/>
        <v>0</v>
      </c>
      <c r="U271" s="6">
        <f>IF(D271=0,0,Inputs!$E$18*Inputs!$E$21-Q271+T271)</f>
        <v>0</v>
      </c>
      <c r="V271" s="6">
        <f>IF(D271=0,0,IF(U271&gt;Inputs!$E$22,Inputs!$E$22,0))</f>
        <v>0</v>
      </c>
      <c r="W271" s="6">
        <f t="shared" si="65"/>
        <v>0</v>
      </c>
      <c r="X271" s="6">
        <f>Q271*(Inputs!$E$19/(12*30))*Inputs!$E$20</f>
        <v>0</v>
      </c>
      <c r="Y271" s="6">
        <f t="shared" si="66"/>
        <v>0</v>
      </c>
      <c r="Z271" s="15">
        <f>Y271/Inputs!$E$18</f>
        <v>0</v>
      </c>
      <c r="AA271" s="6">
        <f t="shared" si="74"/>
        <v>4557.9478648128306</v>
      </c>
      <c r="AC271" s="6">
        <f t="shared" si="67"/>
        <v>48434.955651560507</v>
      </c>
    </row>
    <row r="272" spans="2:29" ht="13" x14ac:dyDescent="0.3">
      <c r="B272" s="13">
        <f t="shared" si="68"/>
        <v>268</v>
      </c>
      <c r="C272" s="14">
        <f t="shared" si="69"/>
        <v>53997</v>
      </c>
      <c r="D272" s="6">
        <f t="shared" si="70"/>
        <v>0</v>
      </c>
      <c r="E272" s="6">
        <f>Mortagage!E272</f>
        <v>2118.3906208299832</v>
      </c>
      <c r="F272" s="6">
        <f>IF(D272&lt;0.01,0,D272*Inputs!$E$7/12)</f>
        <v>0</v>
      </c>
      <c r="G272" s="6">
        <f t="shared" si="60"/>
        <v>2118.3906208299832</v>
      </c>
      <c r="H272" s="6">
        <f t="shared" si="61"/>
        <v>0</v>
      </c>
      <c r="I272" s="6">
        <f t="shared" si="62"/>
        <v>2118.3906208299832</v>
      </c>
      <c r="J272" s="6">
        <f t="shared" si="71"/>
        <v>852851.67859569169</v>
      </c>
      <c r="K272" s="6">
        <f t="shared" si="72"/>
        <v>43877.007786747679</v>
      </c>
      <c r="L272" s="6">
        <f t="shared" si="63"/>
        <v>0</v>
      </c>
      <c r="M272" s="6">
        <f>IF(N272&gt;Inputs!$E$12,Inputs!$E$10*Inputs!$E$5/12,0)</f>
        <v>0</v>
      </c>
      <c r="N272" s="15">
        <f>D272/Inputs!$E$5</f>
        <v>0</v>
      </c>
      <c r="Q272" s="6">
        <f t="shared" si="73"/>
        <v>0</v>
      </c>
      <c r="R272" s="6">
        <f>IF(Q272&lt;0.01,0,Inputs!$E$24)</f>
        <v>0</v>
      </c>
      <c r="S272" s="6">
        <f>IF(Q272&lt;0.01,0,Inputs!$E$23)</f>
        <v>0</v>
      </c>
      <c r="T272" s="6">
        <f t="shared" si="64"/>
        <v>0</v>
      </c>
      <c r="U272" s="6">
        <f>IF(D272=0,0,Inputs!$E$18*Inputs!$E$21-Q272+T272)</f>
        <v>0</v>
      </c>
      <c r="V272" s="6">
        <f>IF(D272=0,0,IF(U272&gt;Inputs!$E$22,Inputs!$E$22,0))</f>
        <v>0</v>
      </c>
      <c r="W272" s="6">
        <f t="shared" si="65"/>
        <v>0</v>
      </c>
      <c r="X272" s="6">
        <f>Q272*(Inputs!$E$19/(12*30))*Inputs!$E$20</f>
        <v>0</v>
      </c>
      <c r="Y272" s="6">
        <f t="shared" si="66"/>
        <v>0</v>
      </c>
      <c r="Z272" s="15">
        <f>Y272/Inputs!$E$18</f>
        <v>0</v>
      </c>
      <c r="AA272" s="6">
        <f t="shared" si="74"/>
        <v>4557.9478648128306</v>
      </c>
      <c r="AC272" s="6">
        <f t="shared" si="67"/>
        <v>48434.955651560507</v>
      </c>
    </row>
    <row r="273" spans="2:29" ht="13" x14ac:dyDescent="0.3">
      <c r="B273" s="13">
        <f t="shared" si="68"/>
        <v>269</v>
      </c>
      <c r="C273" s="14">
        <f t="shared" si="69"/>
        <v>54027</v>
      </c>
      <c r="D273" s="6">
        <f t="shared" si="70"/>
        <v>0</v>
      </c>
      <c r="E273" s="6">
        <f>Mortagage!E273</f>
        <v>2118.3906208299832</v>
      </c>
      <c r="F273" s="6">
        <f>IF(D273&lt;0.01,0,D273*Inputs!$E$7/12)</f>
        <v>0</v>
      </c>
      <c r="G273" s="6">
        <f t="shared" si="60"/>
        <v>2118.3906208299832</v>
      </c>
      <c r="H273" s="6">
        <f t="shared" si="61"/>
        <v>0</v>
      </c>
      <c r="I273" s="6">
        <f t="shared" si="62"/>
        <v>2118.3906208299832</v>
      </c>
      <c r="J273" s="6">
        <f t="shared" si="71"/>
        <v>854970.06921652169</v>
      </c>
      <c r="K273" s="6">
        <f t="shared" si="72"/>
        <v>43877.007786747679</v>
      </c>
      <c r="L273" s="6">
        <f t="shared" si="63"/>
        <v>0</v>
      </c>
      <c r="M273" s="6">
        <f>IF(N273&gt;Inputs!$E$12,Inputs!$E$10*Inputs!$E$5/12,0)</f>
        <v>0</v>
      </c>
      <c r="N273" s="15">
        <f>D273/Inputs!$E$5</f>
        <v>0</v>
      </c>
      <c r="Q273" s="6">
        <f t="shared" si="73"/>
        <v>0</v>
      </c>
      <c r="R273" s="6">
        <f>IF(Q273&lt;0.01,0,Inputs!$E$24)</f>
        <v>0</v>
      </c>
      <c r="S273" s="6">
        <f>IF(Q273&lt;0.01,0,Inputs!$E$23)</f>
        <v>0</v>
      </c>
      <c r="T273" s="6">
        <f t="shared" si="64"/>
        <v>0</v>
      </c>
      <c r="U273" s="6">
        <f>IF(D273=0,0,Inputs!$E$18*Inputs!$E$21-Q273+T273)</f>
        <v>0</v>
      </c>
      <c r="V273" s="6">
        <f>IF(D273=0,0,IF(U273&gt;Inputs!$E$22,Inputs!$E$22,0))</f>
        <v>0</v>
      </c>
      <c r="W273" s="6">
        <f t="shared" si="65"/>
        <v>0</v>
      </c>
      <c r="X273" s="6">
        <f>Q273*(Inputs!$E$19/(12*30))*Inputs!$E$20</f>
        <v>0</v>
      </c>
      <c r="Y273" s="6">
        <f t="shared" si="66"/>
        <v>0</v>
      </c>
      <c r="Z273" s="15">
        <f>Y273/Inputs!$E$18</f>
        <v>0</v>
      </c>
      <c r="AA273" s="6">
        <f t="shared" si="74"/>
        <v>4557.9478648128306</v>
      </c>
      <c r="AC273" s="6">
        <f t="shared" si="67"/>
        <v>48434.955651560507</v>
      </c>
    </row>
    <row r="274" spans="2:29" ht="13" x14ac:dyDescent="0.3">
      <c r="B274" s="13">
        <f t="shared" si="68"/>
        <v>270</v>
      </c>
      <c r="C274" s="14">
        <f t="shared" si="69"/>
        <v>54058</v>
      </c>
      <c r="D274" s="6">
        <f t="shared" si="70"/>
        <v>0</v>
      </c>
      <c r="E274" s="6">
        <f>Mortagage!E274</f>
        <v>2118.3906208299832</v>
      </c>
      <c r="F274" s="6">
        <f>IF(D274&lt;0.01,0,D274*Inputs!$E$7/12)</f>
        <v>0</v>
      </c>
      <c r="G274" s="6">
        <f t="shared" si="60"/>
        <v>2118.3906208299832</v>
      </c>
      <c r="H274" s="6">
        <f t="shared" si="61"/>
        <v>0</v>
      </c>
      <c r="I274" s="6">
        <f t="shared" si="62"/>
        <v>2118.3906208299832</v>
      </c>
      <c r="J274" s="6">
        <f t="shared" si="71"/>
        <v>857088.45983735169</v>
      </c>
      <c r="K274" s="6">
        <f t="shared" si="72"/>
        <v>43877.007786747679</v>
      </c>
      <c r="L274" s="6">
        <f t="shared" si="63"/>
        <v>0</v>
      </c>
      <c r="M274" s="6">
        <f>IF(N274&gt;Inputs!$E$12,Inputs!$E$10*Inputs!$E$5/12,0)</f>
        <v>0</v>
      </c>
      <c r="N274" s="15">
        <f>D274/Inputs!$E$5</f>
        <v>0</v>
      </c>
      <c r="Q274" s="6">
        <f t="shared" si="73"/>
        <v>0</v>
      </c>
      <c r="R274" s="6">
        <f>IF(Q274&lt;0.01,0,Inputs!$E$24)</f>
        <v>0</v>
      </c>
      <c r="S274" s="6">
        <f>IF(Q274&lt;0.01,0,Inputs!$E$23)</f>
        <v>0</v>
      </c>
      <c r="T274" s="6">
        <f t="shared" si="64"/>
        <v>0</v>
      </c>
      <c r="U274" s="6">
        <f>IF(D274=0,0,Inputs!$E$18*Inputs!$E$21-Q274+T274)</f>
        <v>0</v>
      </c>
      <c r="V274" s="6">
        <f>IF(D274=0,0,IF(U274&gt;Inputs!$E$22,Inputs!$E$22,0))</f>
        <v>0</v>
      </c>
      <c r="W274" s="6">
        <f t="shared" si="65"/>
        <v>0</v>
      </c>
      <c r="X274" s="6">
        <f>Q274*(Inputs!$E$19/(12*30))*Inputs!$E$20</f>
        <v>0</v>
      </c>
      <c r="Y274" s="6">
        <f t="shared" si="66"/>
        <v>0</v>
      </c>
      <c r="Z274" s="15">
        <f>Y274/Inputs!$E$18</f>
        <v>0</v>
      </c>
      <c r="AA274" s="6">
        <f t="shared" si="74"/>
        <v>4557.9478648128306</v>
      </c>
      <c r="AC274" s="6">
        <f t="shared" si="67"/>
        <v>48434.955651560507</v>
      </c>
    </row>
    <row r="275" spans="2:29" ht="13" x14ac:dyDescent="0.3">
      <c r="B275" s="13">
        <f t="shared" si="68"/>
        <v>271</v>
      </c>
      <c r="C275" s="14">
        <f t="shared" si="69"/>
        <v>54089</v>
      </c>
      <c r="D275" s="6">
        <f t="shared" si="70"/>
        <v>0</v>
      </c>
      <c r="E275" s="6">
        <f>Mortagage!E275</f>
        <v>2118.3906208299832</v>
      </c>
      <c r="F275" s="6">
        <f>IF(D275&lt;0.01,0,D275*Inputs!$E$7/12)</f>
        <v>0</v>
      </c>
      <c r="G275" s="6">
        <f t="shared" si="60"/>
        <v>2118.3906208299832</v>
      </c>
      <c r="H275" s="6">
        <f t="shared" si="61"/>
        <v>0</v>
      </c>
      <c r="I275" s="6">
        <f t="shared" si="62"/>
        <v>2118.3906208299832</v>
      </c>
      <c r="J275" s="6">
        <f t="shared" si="71"/>
        <v>859206.8504581817</v>
      </c>
      <c r="K275" s="6">
        <f t="shared" si="72"/>
        <v>43877.007786747679</v>
      </c>
      <c r="L275" s="6">
        <f t="shared" si="63"/>
        <v>0</v>
      </c>
      <c r="M275" s="6">
        <f>IF(N275&gt;Inputs!$E$12,Inputs!$E$10*Inputs!$E$5/12,0)</f>
        <v>0</v>
      </c>
      <c r="N275" s="15">
        <f>D275/Inputs!$E$5</f>
        <v>0</v>
      </c>
      <c r="Q275" s="6">
        <f t="shared" si="73"/>
        <v>0</v>
      </c>
      <c r="R275" s="6">
        <f>IF(Q275&lt;0.01,0,Inputs!$E$24)</f>
        <v>0</v>
      </c>
      <c r="S275" s="6">
        <f>IF(Q275&lt;0.01,0,Inputs!$E$23)</f>
        <v>0</v>
      </c>
      <c r="T275" s="6">
        <f t="shared" si="64"/>
        <v>0</v>
      </c>
      <c r="U275" s="6">
        <f>IF(D275=0,0,Inputs!$E$18*Inputs!$E$21-Q275+T275)</f>
        <v>0</v>
      </c>
      <c r="V275" s="6">
        <f>IF(D275=0,0,IF(U275&gt;Inputs!$E$22,Inputs!$E$22,0))</f>
        <v>0</v>
      </c>
      <c r="W275" s="6">
        <f t="shared" si="65"/>
        <v>0</v>
      </c>
      <c r="X275" s="6">
        <f>Q275*(Inputs!$E$19/(12*30))*Inputs!$E$20</f>
        <v>0</v>
      </c>
      <c r="Y275" s="6">
        <f t="shared" si="66"/>
        <v>0</v>
      </c>
      <c r="Z275" s="15">
        <f>Y275/Inputs!$E$18</f>
        <v>0</v>
      </c>
      <c r="AA275" s="6">
        <f t="shared" si="74"/>
        <v>4557.9478648128306</v>
      </c>
      <c r="AC275" s="6">
        <f t="shared" si="67"/>
        <v>48434.955651560507</v>
      </c>
    </row>
    <row r="276" spans="2:29" ht="13" x14ac:dyDescent="0.3">
      <c r="B276" s="13">
        <f t="shared" si="68"/>
        <v>272</v>
      </c>
      <c r="C276" s="14">
        <f t="shared" si="69"/>
        <v>54118</v>
      </c>
      <c r="D276" s="6">
        <f t="shared" si="70"/>
        <v>0</v>
      </c>
      <c r="E276" s="6">
        <f>Mortagage!E276</f>
        <v>2118.3906208299832</v>
      </c>
      <c r="F276" s="6">
        <f>IF(D276&lt;0.01,0,D276*Inputs!$E$7/12)</f>
        <v>0</v>
      </c>
      <c r="G276" s="6">
        <f t="shared" si="60"/>
        <v>2118.3906208299832</v>
      </c>
      <c r="H276" s="6">
        <f t="shared" si="61"/>
        <v>0</v>
      </c>
      <c r="I276" s="6">
        <f t="shared" si="62"/>
        <v>2118.3906208299832</v>
      </c>
      <c r="J276" s="6">
        <f t="shared" si="71"/>
        <v>861325.2410790117</v>
      </c>
      <c r="K276" s="6">
        <f t="shared" si="72"/>
        <v>43877.007786747679</v>
      </c>
      <c r="L276" s="6">
        <f t="shared" si="63"/>
        <v>0</v>
      </c>
      <c r="M276" s="6">
        <f>IF(N276&gt;Inputs!$E$12,Inputs!$E$10*Inputs!$E$5/12,0)</f>
        <v>0</v>
      </c>
      <c r="N276" s="15">
        <f>D276/Inputs!$E$5</f>
        <v>0</v>
      </c>
      <c r="Q276" s="6">
        <f t="shared" si="73"/>
        <v>0</v>
      </c>
      <c r="R276" s="6">
        <f>IF(Q276&lt;0.01,0,Inputs!$E$24)</f>
        <v>0</v>
      </c>
      <c r="S276" s="6">
        <f>IF(Q276&lt;0.01,0,Inputs!$E$23)</f>
        <v>0</v>
      </c>
      <c r="T276" s="6">
        <f t="shared" si="64"/>
        <v>0</v>
      </c>
      <c r="U276" s="6">
        <f>IF(D276=0,0,Inputs!$E$18*Inputs!$E$21-Q276+T276)</f>
        <v>0</v>
      </c>
      <c r="V276" s="6">
        <f>IF(D276=0,0,IF(U276&gt;Inputs!$E$22,Inputs!$E$22,0))</f>
        <v>0</v>
      </c>
      <c r="W276" s="6">
        <f t="shared" si="65"/>
        <v>0</v>
      </c>
      <c r="X276" s="6">
        <f>Q276*(Inputs!$E$19/(12*30))*Inputs!$E$20</f>
        <v>0</v>
      </c>
      <c r="Y276" s="6">
        <f t="shared" si="66"/>
        <v>0</v>
      </c>
      <c r="Z276" s="15">
        <f>Y276/Inputs!$E$18</f>
        <v>0</v>
      </c>
      <c r="AA276" s="6">
        <f t="shared" si="74"/>
        <v>4557.9478648128306</v>
      </c>
      <c r="AC276" s="6">
        <f t="shared" si="67"/>
        <v>48434.955651560507</v>
      </c>
    </row>
    <row r="277" spans="2:29" ht="13" x14ac:dyDescent="0.3">
      <c r="B277" s="13">
        <f t="shared" si="68"/>
        <v>273</v>
      </c>
      <c r="C277" s="14">
        <f t="shared" si="69"/>
        <v>54149</v>
      </c>
      <c r="D277" s="6">
        <f t="shared" si="70"/>
        <v>0</v>
      </c>
      <c r="E277" s="6">
        <f>Mortagage!E277</f>
        <v>2118.3906208299832</v>
      </c>
      <c r="F277" s="6">
        <f>IF(D277&lt;0.01,0,D277*Inputs!$E$7/12)</f>
        <v>0</v>
      </c>
      <c r="G277" s="6">
        <f t="shared" si="60"/>
        <v>2118.3906208299832</v>
      </c>
      <c r="H277" s="6">
        <f t="shared" si="61"/>
        <v>0</v>
      </c>
      <c r="I277" s="6">
        <f t="shared" si="62"/>
        <v>2118.3906208299832</v>
      </c>
      <c r="J277" s="6">
        <f t="shared" si="71"/>
        <v>863443.6316998417</v>
      </c>
      <c r="K277" s="6">
        <f t="shared" si="72"/>
        <v>43877.007786747679</v>
      </c>
      <c r="L277" s="6">
        <f t="shared" si="63"/>
        <v>0</v>
      </c>
      <c r="M277" s="6">
        <f>IF(N277&gt;Inputs!$E$12,Inputs!$E$10*Inputs!$E$5/12,0)</f>
        <v>0</v>
      </c>
      <c r="N277" s="15">
        <f>D277/Inputs!$E$5</f>
        <v>0</v>
      </c>
      <c r="Q277" s="6">
        <f t="shared" si="73"/>
        <v>0</v>
      </c>
      <c r="R277" s="6">
        <f>IF(Q277&lt;0.01,0,Inputs!$E$24)</f>
        <v>0</v>
      </c>
      <c r="S277" s="6">
        <f>IF(Q277&lt;0.01,0,Inputs!$E$23)</f>
        <v>0</v>
      </c>
      <c r="T277" s="6">
        <f t="shared" si="64"/>
        <v>0</v>
      </c>
      <c r="U277" s="6">
        <f>IF(D277=0,0,Inputs!$E$18*Inputs!$E$21-Q277+T277)</f>
        <v>0</v>
      </c>
      <c r="V277" s="6">
        <f>IF(D277=0,0,IF(U277&gt;Inputs!$E$22,Inputs!$E$22,0))</f>
        <v>0</v>
      </c>
      <c r="W277" s="6">
        <f t="shared" si="65"/>
        <v>0</v>
      </c>
      <c r="X277" s="6">
        <f>Q277*(Inputs!$E$19/(12*30))*Inputs!$E$20</f>
        <v>0</v>
      </c>
      <c r="Y277" s="6">
        <f t="shared" si="66"/>
        <v>0</v>
      </c>
      <c r="Z277" s="15">
        <f>Y277/Inputs!$E$18</f>
        <v>0</v>
      </c>
      <c r="AA277" s="6">
        <f t="shared" si="74"/>
        <v>4557.9478648128306</v>
      </c>
      <c r="AC277" s="6">
        <f t="shared" si="67"/>
        <v>48434.955651560507</v>
      </c>
    </row>
    <row r="278" spans="2:29" ht="13" x14ac:dyDescent="0.3">
      <c r="B278" s="13">
        <f t="shared" si="68"/>
        <v>274</v>
      </c>
      <c r="C278" s="14">
        <f t="shared" si="69"/>
        <v>54179</v>
      </c>
      <c r="D278" s="6">
        <f t="shared" si="70"/>
        <v>0</v>
      </c>
      <c r="E278" s="6">
        <f>Mortagage!E278</f>
        <v>2118.3906208299832</v>
      </c>
      <c r="F278" s="6">
        <f>IF(D278&lt;0.01,0,D278*Inputs!$E$7/12)</f>
        <v>0</v>
      </c>
      <c r="G278" s="6">
        <f t="shared" si="60"/>
        <v>2118.3906208299832</v>
      </c>
      <c r="H278" s="6">
        <f t="shared" si="61"/>
        <v>0</v>
      </c>
      <c r="I278" s="6">
        <f t="shared" si="62"/>
        <v>2118.3906208299832</v>
      </c>
      <c r="J278" s="6">
        <f t="shared" si="71"/>
        <v>865562.02232067171</v>
      </c>
      <c r="K278" s="6">
        <f t="shared" si="72"/>
        <v>43877.007786747679</v>
      </c>
      <c r="L278" s="6">
        <f t="shared" si="63"/>
        <v>0</v>
      </c>
      <c r="M278" s="6">
        <f>IF(N278&gt;Inputs!$E$12,Inputs!$E$10*Inputs!$E$5/12,0)</f>
        <v>0</v>
      </c>
      <c r="N278" s="15">
        <f>D278/Inputs!$E$5</f>
        <v>0</v>
      </c>
      <c r="Q278" s="6">
        <f t="shared" si="73"/>
        <v>0</v>
      </c>
      <c r="R278" s="6">
        <f>IF(Q278&lt;0.01,0,Inputs!$E$24)</f>
        <v>0</v>
      </c>
      <c r="S278" s="6">
        <f>IF(Q278&lt;0.01,0,Inputs!$E$23)</f>
        <v>0</v>
      </c>
      <c r="T278" s="6">
        <f t="shared" si="64"/>
        <v>0</v>
      </c>
      <c r="U278" s="6">
        <f>IF(D278=0,0,Inputs!$E$18*Inputs!$E$21-Q278+T278)</f>
        <v>0</v>
      </c>
      <c r="V278" s="6">
        <f>IF(D278=0,0,IF(U278&gt;Inputs!$E$22,Inputs!$E$22,0))</f>
        <v>0</v>
      </c>
      <c r="W278" s="6">
        <f t="shared" si="65"/>
        <v>0</v>
      </c>
      <c r="X278" s="6">
        <f>Q278*(Inputs!$E$19/(12*30))*Inputs!$E$20</f>
        <v>0</v>
      </c>
      <c r="Y278" s="6">
        <f t="shared" si="66"/>
        <v>0</v>
      </c>
      <c r="Z278" s="15">
        <f>Y278/Inputs!$E$18</f>
        <v>0</v>
      </c>
      <c r="AA278" s="6">
        <f t="shared" si="74"/>
        <v>4557.9478648128306</v>
      </c>
      <c r="AC278" s="6">
        <f t="shared" si="67"/>
        <v>48434.955651560507</v>
      </c>
    </row>
    <row r="279" spans="2:29" ht="13" x14ac:dyDescent="0.3">
      <c r="B279" s="13">
        <f t="shared" si="68"/>
        <v>275</v>
      </c>
      <c r="C279" s="14">
        <f t="shared" si="69"/>
        <v>54210</v>
      </c>
      <c r="D279" s="6">
        <f t="shared" si="70"/>
        <v>0</v>
      </c>
      <c r="E279" s="6">
        <f>Mortagage!E279</f>
        <v>2118.3906208299832</v>
      </c>
      <c r="F279" s="6">
        <f>IF(D279&lt;0.01,0,D279*Inputs!$E$7/12)</f>
        <v>0</v>
      </c>
      <c r="G279" s="6">
        <f t="shared" si="60"/>
        <v>2118.3906208299832</v>
      </c>
      <c r="H279" s="6">
        <f t="shared" si="61"/>
        <v>0</v>
      </c>
      <c r="I279" s="6">
        <f t="shared" si="62"/>
        <v>2118.3906208299832</v>
      </c>
      <c r="J279" s="6">
        <f t="shared" si="71"/>
        <v>867680.41294150171</v>
      </c>
      <c r="K279" s="6">
        <f t="shared" si="72"/>
        <v>43877.007786747679</v>
      </c>
      <c r="L279" s="6">
        <f t="shared" si="63"/>
        <v>0</v>
      </c>
      <c r="M279" s="6">
        <f>IF(N279&gt;Inputs!$E$12,Inputs!$E$10*Inputs!$E$5/12,0)</f>
        <v>0</v>
      </c>
      <c r="N279" s="15">
        <f>D279/Inputs!$E$5</f>
        <v>0</v>
      </c>
      <c r="Q279" s="6">
        <f t="shared" si="73"/>
        <v>0</v>
      </c>
      <c r="R279" s="6">
        <f>IF(Q279&lt;0.01,0,Inputs!$E$24)</f>
        <v>0</v>
      </c>
      <c r="S279" s="6">
        <f>IF(Q279&lt;0.01,0,Inputs!$E$23)</f>
        <v>0</v>
      </c>
      <c r="T279" s="6">
        <f t="shared" si="64"/>
        <v>0</v>
      </c>
      <c r="U279" s="6">
        <f>IF(D279=0,0,Inputs!$E$18*Inputs!$E$21-Q279+T279)</f>
        <v>0</v>
      </c>
      <c r="V279" s="6">
        <f>IF(D279=0,0,IF(U279&gt;Inputs!$E$22,Inputs!$E$22,0))</f>
        <v>0</v>
      </c>
      <c r="W279" s="6">
        <f t="shared" si="65"/>
        <v>0</v>
      </c>
      <c r="X279" s="6">
        <f>Q279*(Inputs!$E$19/(12*30))*Inputs!$E$20</f>
        <v>0</v>
      </c>
      <c r="Y279" s="6">
        <f t="shared" si="66"/>
        <v>0</v>
      </c>
      <c r="Z279" s="15">
        <f>Y279/Inputs!$E$18</f>
        <v>0</v>
      </c>
      <c r="AA279" s="6">
        <f t="shared" si="74"/>
        <v>4557.9478648128306</v>
      </c>
      <c r="AC279" s="6">
        <f t="shared" si="67"/>
        <v>48434.955651560507</v>
      </c>
    </row>
    <row r="280" spans="2:29" ht="13" x14ac:dyDescent="0.3">
      <c r="B280" s="13">
        <f t="shared" si="68"/>
        <v>276</v>
      </c>
      <c r="C280" s="14">
        <f t="shared" si="69"/>
        <v>54240</v>
      </c>
      <c r="D280" s="6">
        <f t="shared" si="70"/>
        <v>0</v>
      </c>
      <c r="E280" s="6">
        <f>Mortagage!E280</f>
        <v>2118.3906208299832</v>
      </c>
      <c r="F280" s="6">
        <f>IF(D280&lt;0.01,0,D280*Inputs!$E$7/12)</f>
        <v>0</v>
      </c>
      <c r="G280" s="6">
        <f t="shared" si="60"/>
        <v>2118.3906208299832</v>
      </c>
      <c r="H280" s="6">
        <f t="shared" si="61"/>
        <v>0</v>
      </c>
      <c r="I280" s="6">
        <f t="shared" si="62"/>
        <v>2118.3906208299832</v>
      </c>
      <c r="J280" s="6">
        <f t="shared" si="71"/>
        <v>869798.80356233171</v>
      </c>
      <c r="K280" s="6">
        <f t="shared" si="72"/>
        <v>43877.007786747679</v>
      </c>
      <c r="L280" s="6">
        <f t="shared" si="63"/>
        <v>0</v>
      </c>
      <c r="M280" s="6">
        <f>IF(N280&gt;Inputs!$E$12,Inputs!$E$10*Inputs!$E$5/12,0)</f>
        <v>0</v>
      </c>
      <c r="N280" s="15">
        <f>D280/Inputs!$E$5</f>
        <v>0</v>
      </c>
      <c r="Q280" s="6">
        <f t="shared" si="73"/>
        <v>0</v>
      </c>
      <c r="R280" s="6">
        <f>IF(Q280&lt;0.01,0,Inputs!$E$24)</f>
        <v>0</v>
      </c>
      <c r="S280" s="6">
        <f>IF(Q280&lt;0.01,0,Inputs!$E$23)</f>
        <v>0</v>
      </c>
      <c r="T280" s="6">
        <f t="shared" si="64"/>
        <v>0</v>
      </c>
      <c r="U280" s="6">
        <f>IF(D280=0,0,Inputs!$E$18*Inputs!$E$21-Q280+T280)</f>
        <v>0</v>
      </c>
      <c r="V280" s="6">
        <f>IF(D280=0,0,IF(U280&gt;Inputs!$E$22,Inputs!$E$22,0))</f>
        <v>0</v>
      </c>
      <c r="W280" s="6">
        <f t="shared" si="65"/>
        <v>0</v>
      </c>
      <c r="X280" s="6">
        <f>Q280*(Inputs!$E$19/(12*30))*Inputs!$E$20</f>
        <v>0</v>
      </c>
      <c r="Y280" s="6">
        <f t="shared" si="66"/>
        <v>0</v>
      </c>
      <c r="Z280" s="15">
        <f>Y280/Inputs!$E$18</f>
        <v>0</v>
      </c>
      <c r="AA280" s="6">
        <f t="shared" si="74"/>
        <v>4557.9478648128306</v>
      </c>
      <c r="AC280" s="6">
        <f t="shared" si="67"/>
        <v>48434.955651560507</v>
      </c>
    </row>
    <row r="281" spans="2:29" ht="13" x14ac:dyDescent="0.3">
      <c r="B281" s="13">
        <f t="shared" si="68"/>
        <v>277</v>
      </c>
      <c r="C281" s="14">
        <f t="shared" si="69"/>
        <v>54271</v>
      </c>
      <c r="D281" s="6">
        <f t="shared" si="70"/>
        <v>0</v>
      </c>
      <c r="E281" s="6">
        <f>Mortagage!E281</f>
        <v>2118.3906208299832</v>
      </c>
      <c r="F281" s="6">
        <f>IF(D281&lt;0.01,0,D281*Inputs!$E$7/12)</f>
        <v>0</v>
      </c>
      <c r="G281" s="6">
        <f t="shared" si="60"/>
        <v>2118.3906208299832</v>
      </c>
      <c r="H281" s="6">
        <f t="shared" si="61"/>
        <v>0</v>
      </c>
      <c r="I281" s="6">
        <f t="shared" si="62"/>
        <v>2118.3906208299832</v>
      </c>
      <c r="J281" s="6">
        <f t="shared" si="71"/>
        <v>871917.19418316172</v>
      </c>
      <c r="K281" s="6">
        <f t="shared" si="72"/>
        <v>43877.007786747679</v>
      </c>
      <c r="L281" s="6">
        <f t="shared" si="63"/>
        <v>0</v>
      </c>
      <c r="M281" s="6">
        <f>IF(N281&gt;Inputs!$E$12,Inputs!$E$10*Inputs!$E$5/12,0)</f>
        <v>0</v>
      </c>
      <c r="N281" s="15">
        <f>D281/Inputs!$E$5</f>
        <v>0</v>
      </c>
      <c r="Q281" s="6">
        <f t="shared" si="73"/>
        <v>0</v>
      </c>
      <c r="R281" s="6">
        <f>IF(Q281&lt;0.01,0,Inputs!$E$24)</f>
        <v>0</v>
      </c>
      <c r="S281" s="6">
        <f>IF(Q281&lt;0.01,0,Inputs!$E$23)</f>
        <v>0</v>
      </c>
      <c r="T281" s="6">
        <f t="shared" si="64"/>
        <v>0</v>
      </c>
      <c r="U281" s="6">
        <f>IF(D281=0,0,Inputs!$E$18*Inputs!$E$21-Q281+T281)</f>
        <v>0</v>
      </c>
      <c r="V281" s="6">
        <f>IF(D281=0,0,IF(U281&gt;Inputs!$E$22,Inputs!$E$22,0))</f>
        <v>0</v>
      </c>
      <c r="W281" s="6">
        <f t="shared" si="65"/>
        <v>0</v>
      </c>
      <c r="X281" s="6">
        <f>Q281*(Inputs!$E$19/(12*30))*Inputs!$E$20</f>
        <v>0</v>
      </c>
      <c r="Y281" s="6">
        <f t="shared" si="66"/>
        <v>0</v>
      </c>
      <c r="Z281" s="15">
        <f>Y281/Inputs!$E$18</f>
        <v>0</v>
      </c>
      <c r="AA281" s="6">
        <f t="shared" si="74"/>
        <v>4557.9478648128306</v>
      </c>
      <c r="AC281" s="6">
        <f t="shared" si="67"/>
        <v>48434.955651560507</v>
      </c>
    </row>
    <row r="282" spans="2:29" ht="13" x14ac:dyDescent="0.3">
      <c r="B282" s="13">
        <f t="shared" si="68"/>
        <v>278</v>
      </c>
      <c r="C282" s="14">
        <f t="shared" si="69"/>
        <v>54302</v>
      </c>
      <c r="D282" s="6">
        <f t="shared" si="70"/>
        <v>0</v>
      </c>
      <c r="E282" s="6">
        <f>Mortagage!E282</f>
        <v>2118.3906208299832</v>
      </c>
      <c r="F282" s="6">
        <f>IF(D282&lt;0.01,0,D282*Inputs!$E$7/12)</f>
        <v>0</v>
      </c>
      <c r="G282" s="6">
        <f t="shared" si="60"/>
        <v>2118.3906208299832</v>
      </c>
      <c r="H282" s="6">
        <f t="shared" si="61"/>
        <v>0</v>
      </c>
      <c r="I282" s="6">
        <f t="shared" si="62"/>
        <v>2118.3906208299832</v>
      </c>
      <c r="J282" s="6">
        <f t="shared" si="71"/>
        <v>874035.58480399172</v>
      </c>
      <c r="K282" s="6">
        <f t="shared" si="72"/>
        <v>43877.007786747679</v>
      </c>
      <c r="L282" s="6">
        <f t="shared" si="63"/>
        <v>0</v>
      </c>
      <c r="M282" s="6">
        <f>IF(N282&gt;Inputs!$E$12,Inputs!$E$10*Inputs!$E$5/12,0)</f>
        <v>0</v>
      </c>
      <c r="N282" s="15">
        <f>D282/Inputs!$E$5</f>
        <v>0</v>
      </c>
      <c r="Q282" s="6">
        <f t="shared" si="73"/>
        <v>0</v>
      </c>
      <c r="R282" s="6">
        <f>IF(Q282&lt;0.01,0,Inputs!$E$24)</f>
        <v>0</v>
      </c>
      <c r="S282" s="6">
        <f>IF(Q282&lt;0.01,0,Inputs!$E$23)</f>
        <v>0</v>
      </c>
      <c r="T282" s="6">
        <f t="shared" si="64"/>
        <v>0</v>
      </c>
      <c r="U282" s="6">
        <f>IF(D282=0,0,Inputs!$E$18*Inputs!$E$21-Q282+T282)</f>
        <v>0</v>
      </c>
      <c r="V282" s="6">
        <f>IF(D282=0,0,IF(U282&gt;Inputs!$E$22,Inputs!$E$22,0))</f>
        <v>0</v>
      </c>
      <c r="W282" s="6">
        <f t="shared" si="65"/>
        <v>0</v>
      </c>
      <c r="X282" s="6">
        <f>Q282*(Inputs!$E$19/(12*30))*Inputs!$E$20</f>
        <v>0</v>
      </c>
      <c r="Y282" s="6">
        <f t="shared" si="66"/>
        <v>0</v>
      </c>
      <c r="Z282" s="15">
        <f>Y282/Inputs!$E$18</f>
        <v>0</v>
      </c>
      <c r="AA282" s="6">
        <f t="shared" si="74"/>
        <v>4557.9478648128306</v>
      </c>
      <c r="AC282" s="6">
        <f t="shared" si="67"/>
        <v>48434.955651560507</v>
      </c>
    </row>
    <row r="283" spans="2:29" ht="13" x14ac:dyDescent="0.3">
      <c r="B283" s="13">
        <f t="shared" si="68"/>
        <v>279</v>
      </c>
      <c r="C283" s="14">
        <f t="shared" si="69"/>
        <v>54332</v>
      </c>
      <c r="D283" s="6">
        <f t="shared" si="70"/>
        <v>0</v>
      </c>
      <c r="E283" s="6">
        <f>Mortagage!E283</f>
        <v>2118.3906208299832</v>
      </c>
      <c r="F283" s="6">
        <f>IF(D283&lt;0.01,0,D283*Inputs!$E$7/12)</f>
        <v>0</v>
      </c>
      <c r="G283" s="6">
        <f t="shared" si="60"/>
        <v>2118.3906208299832</v>
      </c>
      <c r="H283" s="6">
        <f t="shared" si="61"/>
        <v>0</v>
      </c>
      <c r="I283" s="6">
        <f t="shared" si="62"/>
        <v>2118.3906208299832</v>
      </c>
      <c r="J283" s="6">
        <f t="shared" si="71"/>
        <v>876153.97542482172</v>
      </c>
      <c r="K283" s="6">
        <f t="shared" si="72"/>
        <v>43877.007786747679</v>
      </c>
      <c r="L283" s="6">
        <f t="shared" si="63"/>
        <v>0</v>
      </c>
      <c r="M283" s="6">
        <f>IF(N283&gt;Inputs!$E$12,Inputs!$E$10*Inputs!$E$5/12,0)</f>
        <v>0</v>
      </c>
      <c r="N283" s="15">
        <f>D283/Inputs!$E$5</f>
        <v>0</v>
      </c>
      <c r="Q283" s="6">
        <f t="shared" si="73"/>
        <v>0</v>
      </c>
      <c r="R283" s="6">
        <f>IF(Q283&lt;0.01,0,Inputs!$E$24)</f>
        <v>0</v>
      </c>
      <c r="S283" s="6">
        <f>IF(Q283&lt;0.01,0,Inputs!$E$23)</f>
        <v>0</v>
      </c>
      <c r="T283" s="6">
        <f t="shared" si="64"/>
        <v>0</v>
      </c>
      <c r="U283" s="6">
        <f>IF(D283=0,0,Inputs!$E$18*Inputs!$E$21-Q283+T283)</f>
        <v>0</v>
      </c>
      <c r="V283" s="6">
        <f>IF(D283=0,0,IF(U283&gt;Inputs!$E$22,Inputs!$E$22,0))</f>
        <v>0</v>
      </c>
      <c r="W283" s="6">
        <f t="shared" si="65"/>
        <v>0</v>
      </c>
      <c r="X283" s="6">
        <f>Q283*(Inputs!$E$19/(12*30))*Inputs!$E$20</f>
        <v>0</v>
      </c>
      <c r="Y283" s="6">
        <f t="shared" si="66"/>
        <v>0</v>
      </c>
      <c r="Z283" s="15">
        <f>Y283/Inputs!$E$18</f>
        <v>0</v>
      </c>
      <c r="AA283" s="6">
        <f t="shared" si="74"/>
        <v>4557.9478648128306</v>
      </c>
      <c r="AC283" s="6">
        <f t="shared" si="67"/>
        <v>48434.955651560507</v>
      </c>
    </row>
    <row r="284" spans="2:29" ht="13" x14ac:dyDescent="0.3">
      <c r="B284" s="13">
        <f t="shared" si="68"/>
        <v>280</v>
      </c>
      <c r="C284" s="14">
        <f t="shared" si="69"/>
        <v>54363</v>
      </c>
      <c r="D284" s="6">
        <f t="shared" si="70"/>
        <v>0</v>
      </c>
      <c r="E284" s="6">
        <f>Mortagage!E284</f>
        <v>2118.3906208299832</v>
      </c>
      <c r="F284" s="6">
        <f>IF(D284&lt;0.01,0,D284*Inputs!$E$7/12)</f>
        <v>0</v>
      </c>
      <c r="G284" s="6">
        <f t="shared" si="60"/>
        <v>2118.3906208299832</v>
      </c>
      <c r="H284" s="6">
        <f t="shared" si="61"/>
        <v>0</v>
      </c>
      <c r="I284" s="6">
        <f t="shared" si="62"/>
        <v>2118.3906208299832</v>
      </c>
      <c r="J284" s="6">
        <f t="shared" si="71"/>
        <v>878272.36604565172</v>
      </c>
      <c r="K284" s="6">
        <f t="shared" si="72"/>
        <v>43877.007786747679</v>
      </c>
      <c r="L284" s="6">
        <f t="shared" si="63"/>
        <v>0</v>
      </c>
      <c r="M284" s="6">
        <f>IF(N284&gt;Inputs!$E$12,Inputs!$E$10*Inputs!$E$5/12,0)</f>
        <v>0</v>
      </c>
      <c r="N284" s="15">
        <f>D284/Inputs!$E$5</f>
        <v>0</v>
      </c>
      <c r="Q284" s="6">
        <f t="shared" si="73"/>
        <v>0</v>
      </c>
      <c r="R284" s="6">
        <f>IF(Q284&lt;0.01,0,Inputs!$E$24)</f>
        <v>0</v>
      </c>
      <c r="S284" s="6">
        <f>IF(Q284&lt;0.01,0,Inputs!$E$23)</f>
        <v>0</v>
      </c>
      <c r="T284" s="6">
        <f t="shared" si="64"/>
        <v>0</v>
      </c>
      <c r="U284" s="6">
        <f>IF(D284=0,0,Inputs!$E$18*Inputs!$E$21-Q284+T284)</f>
        <v>0</v>
      </c>
      <c r="V284" s="6">
        <f>IF(D284=0,0,IF(U284&gt;Inputs!$E$22,Inputs!$E$22,0))</f>
        <v>0</v>
      </c>
      <c r="W284" s="6">
        <f t="shared" si="65"/>
        <v>0</v>
      </c>
      <c r="X284" s="6">
        <f>Q284*(Inputs!$E$19/(12*30))*Inputs!$E$20</f>
        <v>0</v>
      </c>
      <c r="Y284" s="6">
        <f t="shared" si="66"/>
        <v>0</v>
      </c>
      <c r="Z284" s="15">
        <f>Y284/Inputs!$E$18</f>
        <v>0</v>
      </c>
      <c r="AA284" s="6">
        <f t="shared" si="74"/>
        <v>4557.9478648128306</v>
      </c>
      <c r="AC284" s="6">
        <f t="shared" si="67"/>
        <v>48434.955651560507</v>
      </c>
    </row>
    <row r="285" spans="2:29" ht="13" x14ac:dyDescent="0.3">
      <c r="B285" s="13">
        <f t="shared" si="68"/>
        <v>281</v>
      </c>
      <c r="C285" s="14">
        <f t="shared" si="69"/>
        <v>54393</v>
      </c>
      <c r="D285" s="6">
        <f t="shared" si="70"/>
        <v>0</v>
      </c>
      <c r="E285" s="6">
        <f>Mortagage!E285</f>
        <v>2118.3906208299832</v>
      </c>
      <c r="F285" s="6">
        <f>IF(D285&lt;0.01,0,D285*Inputs!$E$7/12)</f>
        <v>0</v>
      </c>
      <c r="G285" s="6">
        <f t="shared" si="60"/>
        <v>2118.3906208299832</v>
      </c>
      <c r="H285" s="6">
        <f t="shared" si="61"/>
        <v>0</v>
      </c>
      <c r="I285" s="6">
        <f t="shared" si="62"/>
        <v>2118.3906208299832</v>
      </c>
      <c r="J285" s="6">
        <f t="shared" si="71"/>
        <v>880390.75666648173</v>
      </c>
      <c r="K285" s="6">
        <f t="shared" si="72"/>
        <v>43877.007786747679</v>
      </c>
      <c r="L285" s="6">
        <f t="shared" si="63"/>
        <v>0</v>
      </c>
      <c r="M285" s="6">
        <f>IF(N285&gt;Inputs!$E$12,Inputs!$E$10*Inputs!$E$5/12,0)</f>
        <v>0</v>
      </c>
      <c r="N285" s="15">
        <f>D285/Inputs!$E$5</f>
        <v>0</v>
      </c>
      <c r="Q285" s="6">
        <f t="shared" si="73"/>
        <v>0</v>
      </c>
      <c r="R285" s="6">
        <f>IF(Q285&lt;0.01,0,Inputs!$E$24)</f>
        <v>0</v>
      </c>
      <c r="S285" s="6">
        <f>IF(Q285&lt;0.01,0,Inputs!$E$23)</f>
        <v>0</v>
      </c>
      <c r="T285" s="6">
        <f t="shared" si="64"/>
        <v>0</v>
      </c>
      <c r="U285" s="6">
        <f>IF(D285=0,0,Inputs!$E$18*Inputs!$E$21-Q285+T285)</f>
        <v>0</v>
      </c>
      <c r="V285" s="6">
        <f>IF(D285=0,0,IF(U285&gt;Inputs!$E$22,Inputs!$E$22,0))</f>
        <v>0</v>
      </c>
      <c r="W285" s="6">
        <f t="shared" si="65"/>
        <v>0</v>
      </c>
      <c r="X285" s="6">
        <f>Q285*(Inputs!$E$19/(12*30))*Inputs!$E$20</f>
        <v>0</v>
      </c>
      <c r="Y285" s="6">
        <f t="shared" si="66"/>
        <v>0</v>
      </c>
      <c r="Z285" s="15">
        <f>Y285/Inputs!$E$18</f>
        <v>0</v>
      </c>
      <c r="AA285" s="6">
        <f t="shared" si="74"/>
        <v>4557.9478648128306</v>
      </c>
      <c r="AC285" s="6">
        <f t="shared" si="67"/>
        <v>48434.955651560507</v>
      </c>
    </row>
    <row r="286" spans="2:29" ht="13" x14ac:dyDescent="0.3">
      <c r="B286" s="13">
        <f t="shared" si="68"/>
        <v>282</v>
      </c>
      <c r="C286" s="14">
        <f t="shared" si="69"/>
        <v>54424</v>
      </c>
      <c r="D286" s="6">
        <f t="shared" si="70"/>
        <v>0</v>
      </c>
      <c r="E286" s="6">
        <f>Mortagage!E286</f>
        <v>2118.3906208299832</v>
      </c>
      <c r="F286" s="6">
        <f>IF(D286&lt;0.01,0,D286*Inputs!$E$7/12)</f>
        <v>0</v>
      </c>
      <c r="G286" s="6">
        <f t="shared" si="60"/>
        <v>2118.3906208299832</v>
      </c>
      <c r="H286" s="6">
        <f t="shared" si="61"/>
        <v>0</v>
      </c>
      <c r="I286" s="6">
        <f t="shared" si="62"/>
        <v>2118.3906208299832</v>
      </c>
      <c r="J286" s="6">
        <f t="shared" si="71"/>
        <v>882509.14728731173</v>
      </c>
      <c r="K286" s="6">
        <f t="shared" si="72"/>
        <v>43877.007786747679</v>
      </c>
      <c r="L286" s="6">
        <f t="shared" si="63"/>
        <v>0</v>
      </c>
      <c r="M286" s="6">
        <f>IF(N286&gt;Inputs!$E$12,Inputs!$E$10*Inputs!$E$5/12,0)</f>
        <v>0</v>
      </c>
      <c r="N286" s="15">
        <f>D286/Inputs!$E$5</f>
        <v>0</v>
      </c>
      <c r="Q286" s="6">
        <f t="shared" si="73"/>
        <v>0</v>
      </c>
      <c r="R286" s="6">
        <f>IF(Q286&lt;0.01,0,Inputs!$E$24)</f>
        <v>0</v>
      </c>
      <c r="S286" s="6">
        <f>IF(Q286&lt;0.01,0,Inputs!$E$23)</f>
        <v>0</v>
      </c>
      <c r="T286" s="6">
        <f t="shared" si="64"/>
        <v>0</v>
      </c>
      <c r="U286" s="6">
        <f>IF(D286=0,0,Inputs!$E$18*Inputs!$E$21-Q286+T286)</f>
        <v>0</v>
      </c>
      <c r="V286" s="6">
        <f>IF(D286=0,0,IF(U286&gt;Inputs!$E$22,Inputs!$E$22,0))</f>
        <v>0</v>
      </c>
      <c r="W286" s="6">
        <f t="shared" si="65"/>
        <v>0</v>
      </c>
      <c r="X286" s="6">
        <f>Q286*(Inputs!$E$19/(12*30))*Inputs!$E$20</f>
        <v>0</v>
      </c>
      <c r="Y286" s="6">
        <f t="shared" si="66"/>
        <v>0</v>
      </c>
      <c r="Z286" s="15">
        <f>Y286/Inputs!$E$18</f>
        <v>0</v>
      </c>
      <c r="AA286" s="6">
        <f t="shared" si="74"/>
        <v>4557.9478648128306</v>
      </c>
      <c r="AC286" s="6">
        <f t="shared" si="67"/>
        <v>48434.955651560507</v>
      </c>
    </row>
    <row r="287" spans="2:29" ht="13" x14ac:dyDescent="0.3">
      <c r="B287" s="13">
        <f t="shared" si="68"/>
        <v>283</v>
      </c>
      <c r="C287" s="14">
        <f t="shared" si="69"/>
        <v>54455</v>
      </c>
      <c r="D287" s="6">
        <f t="shared" si="70"/>
        <v>0</v>
      </c>
      <c r="E287" s="6">
        <f>Mortagage!E287</f>
        <v>2118.3906208299832</v>
      </c>
      <c r="F287" s="6">
        <f>IF(D287&lt;0.01,0,D287*Inputs!$E$7/12)</f>
        <v>0</v>
      </c>
      <c r="G287" s="6">
        <f t="shared" si="60"/>
        <v>2118.3906208299832</v>
      </c>
      <c r="H287" s="6">
        <f t="shared" si="61"/>
        <v>0</v>
      </c>
      <c r="I287" s="6">
        <f t="shared" si="62"/>
        <v>2118.3906208299832</v>
      </c>
      <c r="J287" s="6">
        <f t="shared" si="71"/>
        <v>884627.53790814173</v>
      </c>
      <c r="K287" s="6">
        <f t="shared" si="72"/>
        <v>43877.007786747679</v>
      </c>
      <c r="L287" s="6">
        <f t="shared" si="63"/>
        <v>0</v>
      </c>
      <c r="M287" s="6">
        <f>IF(N287&gt;Inputs!$E$12,Inputs!$E$10*Inputs!$E$5/12,0)</f>
        <v>0</v>
      </c>
      <c r="N287" s="15">
        <f>D287/Inputs!$E$5</f>
        <v>0</v>
      </c>
      <c r="Q287" s="6">
        <f t="shared" si="73"/>
        <v>0</v>
      </c>
      <c r="R287" s="6">
        <f>IF(Q287&lt;0.01,0,Inputs!$E$24)</f>
        <v>0</v>
      </c>
      <c r="S287" s="6">
        <f>IF(Q287&lt;0.01,0,Inputs!$E$23)</f>
        <v>0</v>
      </c>
      <c r="T287" s="6">
        <f t="shared" si="64"/>
        <v>0</v>
      </c>
      <c r="U287" s="6">
        <f>IF(D287=0,0,Inputs!$E$18*Inputs!$E$21-Q287+T287)</f>
        <v>0</v>
      </c>
      <c r="V287" s="6">
        <f>IF(D287=0,0,IF(U287&gt;Inputs!$E$22,Inputs!$E$22,0))</f>
        <v>0</v>
      </c>
      <c r="W287" s="6">
        <f t="shared" si="65"/>
        <v>0</v>
      </c>
      <c r="X287" s="6">
        <f>Q287*(Inputs!$E$19/(12*30))*Inputs!$E$20</f>
        <v>0</v>
      </c>
      <c r="Y287" s="6">
        <f t="shared" si="66"/>
        <v>0</v>
      </c>
      <c r="Z287" s="15">
        <f>Y287/Inputs!$E$18</f>
        <v>0</v>
      </c>
      <c r="AA287" s="6">
        <f t="shared" si="74"/>
        <v>4557.9478648128306</v>
      </c>
      <c r="AC287" s="6">
        <f t="shared" si="67"/>
        <v>48434.955651560507</v>
      </c>
    </row>
    <row r="288" spans="2:29" ht="13" x14ac:dyDescent="0.3">
      <c r="B288" s="13">
        <f t="shared" si="68"/>
        <v>284</v>
      </c>
      <c r="C288" s="14">
        <f t="shared" si="69"/>
        <v>54483</v>
      </c>
      <c r="D288" s="6">
        <f t="shared" si="70"/>
        <v>0</v>
      </c>
      <c r="E288" s="6">
        <f>Mortagage!E288</f>
        <v>2118.3906208299832</v>
      </c>
      <c r="F288" s="6">
        <f>IF(D288&lt;0.01,0,D288*Inputs!$E$7/12)</f>
        <v>0</v>
      </c>
      <c r="G288" s="6">
        <f t="shared" si="60"/>
        <v>2118.3906208299832</v>
      </c>
      <c r="H288" s="6">
        <f t="shared" si="61"/>
        <v>0</v>
      </c>
      <c r="I288" s="6">
        <f t="shared" si="62"/>
        <v>2118.3906208299832</v>
      </c>
      <c r="J288" s="6">
        <f t="shared" si="71"/>
        <v>886745.92852897174</v>
      </c>
      <c r="K288" s="6">
        <f t="shared" si="72"/>
        <v>43877.007786747679</v>
      </c>
      <c r="L288" s="6">
        <f t="shared" si="63"/>
        <v>0</v>
      </c>
      <c r="M288" s="6">
        <f>IF(N288&gt;Inputs!$E$12,Inputs!$E$10*Inputs!$E$5/12,0)</f>
        <v>0</v>
      </c>
      <c r="N288" s="15">
        <f>D288/Inputs!$E$5</f>
        <v>0</v>
      </c>
      <c r="Q288" s="6">
        <f t="shared" si="73"/>
        <v>0</v>
      </c>
      <c r="R288" s="6">
        <f>IF(Q288&lt;0.01,0,Inputs!$E$24)</f>
        <v>0</v>
      </c>
      <c r="S288" s="6">
        <f>IF(Q288&lt;0.01,0,Inputs!$E$23)</f>
        <v>0</v>
      </c>
      <c r="T288" s="6">
        <f t="shared" si="64"/>
        <v>0</v>
      </c>
      <c r="U288" s="6">
        <f>IF(D288=0,0,Inputs!$E$18*Inputs!$E$21-Q288+T288)</f>
        <v>0</v>
      </c>
      <c r="V288" s="6">
        <f>IF(D288=0,0,IF(U288&gt;Inputs!$E$22,Inputs!$E$22,0))</f>
        <v>0</v>
      </c>
      <c r="W288" s="6">
        <f t="shared" si="65"/>
        <v>0</v>
      </c>
      <c r="X288" s="6">
        <f>Q288*(Inputs!$E$19/(12*30))*Inputs!$E$20</f>
        <v>0</v>
      </c>
      <c r="Y288" s="6">
        <f t="shared" si="66"/>
        <v>0</v>
      </c>
      <c r="Z288" s="15">
        <f>Y288/Inputs!$E$18</f>
        <v>0</v>
      </c>
      <c r="AA288" s="6">
        <f t="shared" si="74"/>
        <v>4557.9478648128306</v>
      </c>
      <c r="AC288" s="6">
        <f t="shared" si="67"/>
        <v>48434.955651560507</v>
      </c>
    </row>
    <row r="289" spans="2:29" ht="13" x14ac:dyDescent="0.3">
      <c r="B289" s="13">
        <f t="shared" si="68"/>
        <v>285</v>
      </c>
      <c r="C289" s="14">
        <f t="shared" si="69"/>
        <v>54514</v>
      </c>
      <c r="D289" s="6">
        <f t="shared" si="70"/>
        <v>0</v>
      </c>
      <c r="E289" s="6">
        <f>Mortagage!E289</f>
        <v>2118.3906208299832</v>
      </c>
      <c r="F289" s="6">
        <f>IF(D289&lt;0.01,0,D289*Inputs!$E$7/12)</f>
        <v>0</v>
      </c>
      <c r="G289" s="6">
        <f t="shared" si="60"/>
        <v>2118.3906208299832</v>
      </c>
      <c r="H289" s="6">
        <f t="shared" si="61"/>
        <v>0</v>
      </c>
      <c r="I289" s="6">
        <f t="shared" si="62"/>
        <v>2118.3906208299832</v>
      </c>
      <c r="J289" s="6">
        <f t="shared" si="71"/>
        <v>888864.31914980174</v>
      </c>
      <c r="K289" s="6">
        <f t="shared" si="72"/>
        <v>43877.007786747679</v>
      </c>
      <c r="L289" s="6">
        <f t="shared" si="63"/>
        <v>0</v>
      </c>
      <c r="M289" s="6">
        <f>IF(N289&gt;Inputs!$E$12,Inputs!$E$10*Inputs!$E$5/12,0)</f>
        <v>0</v>
      </c>
      <c r="N289" s="15">
        <f>D289/Inputs!$E$5</f>
        <v>0</v>
      </c>
      <c r="Q289" s="6">
        <f t="shared" si="73"/>
        <v>0</v>
      </c>
      <c r="R289" s="6">
        <f>IF(Q289&lt;0.01,0,Inputs!$E$24)</f>
        <v>0</v>
      </c>
      <c r="S289" s="6">
        <f>IF(Q289&lt;0.01,0,Inputs!$E$23)</f>
        <v>0</v>
      </c>
      <c r="T289" s="6">
        <f t="shared" si="64"/>
        <v>0</v>
      </c>
      <c r="U289" s="6">
        <f>IF(D289=0,0,Inputs!$E$18*Inputs!$E$21-Q289+T289)</f>
        <v>0</v>
      </c>
      <c r="V289" s="6">
        <f>IF(D289=0,0,IF(U289&gt;Inputs!$E$22,Inputs!$E$22,0))</f>
        <v>0</v>
      </c>
      <c r="W289" s="6">
        <f t="shared" si="65"/>
        <v>0</v>
      </c>
      <c r="X289" s="6">
        <f>Q289*(Inputs!$E$19/(12*30))*Inputs!$E$20</f>
        <v>0</v>
      </c>
      <c r="Y289" s="6">
        <f t="shared" si="66"/>
        <v>0</v>
      </c>
      <c r="Z289" s="15">
        <f>Y289/Inputs!$E$18</f>
        <v>0</v>
      </c>
      <c r="AA289" s="6">
        <f t="shared" si="74"/>
        <v>4557.9478648128306</v>
      </c>
      <c r="AC289" s="6">
        <f t="shared" si="67"/>
        <v>48434.955651560507</v>
      </c>
    </row>
    <row r="290" spans="2:29" ht="13" x14ac:dyDescent="0.3">
      <c r="B290" s="13">
        <f t="shared" si="68"/>
        <v>286</v>
      </c>
      <c r="C290" s="14">
        <f t="shared" si="69"/>
        <v>54544</v>
      </c>
      <c r="D290" s="6">
        <f t="shared" si="70"/>
        <v>0</v>
      </c>
      <c r="E290" s="6">
        <f>Mortagage!E290</f>
        <v>2118.3906208299832</v>
      </c>
      <c r="F290" s="6">
        <f>IF(D290&lt;0.01,0,D290*Inputs!$E$7/12)</f>
        <v>0</v>
      </c>
      <c r="G290" s="6">
        <f t="shared" si="60"/>
        <v>2118.3906208299832</v>
      </c>
      <c r="H290" s="6">
        <f t="shared" si="61"/>
        <v>0</v>
      </c>
      <c r="I290" s="6">
        <f t="shared" si="62"/>
        <v>2118.3906208299832</v>
      </c>
      <c r="J290" s="6">
        <f t="shared" si="71"/>
        <v>890982.70977063174</v>
      </c>
      <c r="K290" s="6">
        <f t="shared" si="72"/>
        <v>43877.007786747679</v>
      </c>
      <c r="L290" s="6">
        <f t="shared" si="63"/>
        <v>0</v>
      </c>
      <c r="M290" s="6">
        <f>IF(N290&gt;Inputs!$E$12,Inputs!$E$10*Inputs!$E$5/12,0)</f>
        <v>0</v>
      </c>
      <c r="N290" s="15">
        <f>D290/Inputs!$E$5</f>
        <v>0</v>
      </c>
      <c r="Q290" s="6">
        <f t="shared" si="73"/>
        <v>0</v>
      </c>
      <c r="R290" s="6">
        <f>IF(Q290&lt;0.01,0,Inputs!$E$24)</f>
        <v>0</v>
      </c>
      <c r="S290" s="6">
        <f>IF(Q290&lt;0.01,0,Inputs!$E$23)</f>
        <v>0</v>
      </c>
      <c r="T290" s="6">
        <f t="shared" si="64"/>
        <v>0</v>
      </c>
      <c r="U290" s="6">
        <f>IF(D290=0,0,Inputs!$E$18*Inputs!$E$21-Q290+T290)</f>
        <v>0</v>
      </c>
      <c r="V290" s="6">
        <f>IF(D290=0,0,IF(U290&gt;Inputs!$E$22,Inputs!$E$22,0))</f>
        <v>0</v>
      </c>
      <c r="W290" s="6">
        <f t="shared" si="65"/>
        <v>0</v>
      </c>
      <c r="X290" s="6">
        <f>Q290*(Inputs!$E$19/(12*30))*Inputs!$E$20</f>
        <v>0</v>
      </c>
      <c r="Y290" s="6">
        <f t="shared" si="66"/>
        <v>0</v>
      </c>
      <c r="Z290" s="15">
        <f>Y290/Inputs!$E$18</f>
        <v>0</v>
      </c>
      <c r="AA290" s="6">
        <f t="shared" si="74"/>
        <v>4557.9478648128306</v>
      </c>
      <c r="AC290" s="6">
        <f t="shared" si="67"/>
        <v>48434.955651560507</v>
      </c>
    </row>
    <row r="291" spans="2:29" ht="13" x14ac:dyDescent="0.3">
      <c r="B291" s="13">
        <f t="shared" si="68"/>
        <v>287</v>
      </c>
      <c r="C291" s="14">
        <f t="shared" si="69"/>
        <v>54575</v>
      </c>
      <c r="D291" s="6">
        <f t="shared" si="70"/>
        <v>0</v>
      </c>
      <c r="E291" s="6">
        <f>Mortagage!E291</f>
        <v>2118.3906208299832</v>
      </c>
      <c r="F291" s="6">
        <f>IF(D291&lt;0.01,0,D291*Inputs!$E$7/12)</f>
        <v>0</v>
      </c>
      <c r="G291" s="6">
        <f t="shared" si="60"/>
        <v>2118.3906208299832</v>
      </c>
      <c r="H291" s="6">
        <f t="shared" si="61"/>
        <v>0</v>
      </c>
      <c r="I291" s="6">
        <f t="shared" si="62"/>
        <v>2118.3906208299832</v>
      </c>
      <c r="J291" s="6">
        <f t="shared" si="71"/>
        <v>893101.10039146175</v>
      </c>
      <c r="K291" s="6">
        <f t="shared" si="72"/>
        <v>43877.007786747679</v>
      </c>
      <c r="L291" s="6">
        <f t="shared" si="63"/>
        <v>0</v>
      </c>
      <c r="M291" s="6">
        <f>IF(N291&gt;Inputs!$E$12,Inputs!$E$10*Inputs!$E$5/12,0)</f>
        <v>0</v>
      </c>
      <c r="N291" s="15">
        <f>D291/Inputs!$E$5</f>
        <v>0</v>
      </c>
      <c r="Q291" s="6">
        <f t="shared" si="73"/>
        <v>0</v>
      </c>
      <c r="R291" s="6">
        <f>IF(Q291&lt;0.01,0,Inputs!$E$24)</f>
        <v>0</v>
      </c>
      <c r="S291" s="6">
        <f>IF(Q291&lt;0.01,0,Inputs!$E$23)</f>
        <v>0</v>
      </c>
      <c r="T291" s="6">
        <f t="shared" si="64"/>
        <v>0</v>
      </c>
      <c r="U291" s="6">
        <f>IF(D291=0,0,Inputs!$E$18*Inputs!$E$21-Q291+T291)</f>
        <v>0</v>
      </c>
      <c r="V291" s="6">
        <f>IF(D291=0,0,IF(U291&gt;Inputs!$E$22,Inputs!$E$22,0))</f>
        <v>0</v>
      </c>
      <c r="W291" s="6">
        <f t="shared" si="65"/>
        <v>0</v>
      </c>
      <c r="X291" s="6">
        <f>Q291*(Inputs!$E$19/(12*30))*Inputs!$E$20</f>
        <v>0</v>
      </c>
      <c r="Y291" s="6">
        <f t="shared" si="66"/>
        <v>0</v>
      </c>
      <c r="Z291" s="15">
        <f>Y291/Inputs!$E$18</f>
        <v>0</v>
      </c>
      <c r="AA291" s="6">
        <f t="shared" si="74"/>
        <v>4557.9478648128306</v>
      </c>
      <c r="AC291" s="6">
        <f t="shared" si="67"/>
        <v>48434.955651560507</v>
      </c>
    </row>
    <row r="292" spans="2:29" ht="13" x14ac:dyDescent="0.3">
      <c r="B292" s="13">
        <f t="shared" si="68"/>
        <v>288</v>
      </c>
      <c r="C292" s="14">
        <f t="shared" si="69"/>
        <v>54605</v>
      </c>
      <c r="D292" s="6">
        <f t="shared" si="70"/>
        <v>0</v>
      </c>
      <c r="E292" s="6">
        <f>Mortagage!E292</f>
        <v>2118.3906208299832</v>
      </c>
      <c r="F292" s="6">
        <f>IF(D292&lt;0.01,0,D292*Inputs!$E$7/12)</f>
        <v>0</v>
      </c>
      <c r="G292" s="6">
        <f t="shared" si="60"/>
        <v>2118.3906208299832</v>
      </c>
      <c r="H292" s="6">
        <f t="shared" si="61"/>
        <v>0</v>
      </c>
      <c r="I292" s="6">
        <f t="shared" si="62"/>
        <v>2118.3906208299832</v>
      </c>
      <c r="J292" s="6">
        <f t="shared" si="71"/>
        <v>895219.49101229175</v>
      </c>
      <c r="K292" s="6">
        <f t="shared" si="72"/>
        <v>43877.007786747679</v>
      </c>
      <c r="L292" s="6">
        <f t="shared" si="63"/>
        <v>0</v>
      </c>
      <c r="M292" s="6">
        <f>IF(N292&gt;Inputs!$E$12,Inputs!$E$10*Inputs!$E$5/12,0)</f>
        <v>0</v>
      </c>
      <c r="N292" s="15">
        <f>D292/Inputs!$E$5</f>
        <v>0</v>
      </c>
      <c r="Q292" s="6">
        <f t="shared" si="73"/>
        <v>0</v>
      </c>
      <c r="R292" s="6">
        <f>IF(Q292&lt;0.01,0,Inputs!$E$24)</f>
        <v>0</v>
      </c>
      <c r="S292" s="6">
        <f>IF(Q292&lt;0.01,0,Inputs!$E$23)</f>
        <v>0</v>
      </c>
      <c r="T292" s="6">
        <f t="shared" si="64"/>
        <v>0</v>
      </c>
      <c r="U292" s="6">
        <f>IF(D292=0,0,Inputs!$E$18*Inputs!$E$21-Q292+T292)</f>
        <v>0</v>
      </c>
      <c r="V292" s="6">
        <f>IF(D292=0,0,IF(U292&gt;Inputs!$E$22,Inputs!$E$22,0))</f>
        <v>0</v>
      </c>
      <c r="W292" s="6">
        <f t="shared" si="65"/>
        <v>0</v>
      </c>
      <c r="X292" s="6">
        <f>Q292*(Inputs!$E$19/(12*30))*Inputs!$E$20</f>
        <v>0</v>
      </c>
      <c r="Y292" s="6">
        <f t="shared" si="66"/>
        <v>0</v>
      </c>
      <c r="Z292" s="15">
        <f>Y292/Inputs!$E$18</f>
        <v>0</v>
      </c>
      <c r="AA292" s="6">
        <f t="shared" si="74"/>
        <v>4557.9478648128306</v>
      </c>
      <c r="AC292" s="6">
        <f t="shared" si="67"/>
        <v>48434.955651560507</v>
      </c>
    </row>
    <row r="293" spans="2:29" ht="13" x14ac:dyDescent="0.3">
      <c r="B293" s="13">
        <f t="shared" si="68"/>
        <v>289</v>
      </c>
      <c r="C293" s="14">
        <f t="shared" si="69"/>
        <v>54636</v>
      </c>
      <c r="D293" s="6">
        <f t="shared" si="70"/>
        <v>0</v>
      </c>
      <c r="E293" s="6">
        <f>Mortagage!E293</f>
        <v>2118.3906208299832</v>
      </c>
      <c r="F293" s="6">
        <f>IF(D293&lt;0.01,0,D293*Inputs!$E$7/12)</f>
        <v>0</v>
      </c>
      <c r="G293" s="6">
        <f t="shared" si="60"/>
        <v>2118.3906208299832</v>
      </c>
      <c r="H293" s="6">
        <f t="shared" si="61"/>
        <v>0</v>
      </c>
      <c r="I293" s="6">
        <f t="shared" si="62"/>
        <v>2118.3906208299832</v>
      </c>
      <c r="J293" s="6">
        <f t="shared" si="71"/>
        <v>897337.88163312175</v>
      </c>
      <c r="K293" s="6">
        <f t="shared" si="72"/>
        <v>43877.007786747679</v>
      </c>
      <c r="L293" s="6">
        <f t="shared" si="63"/>
        <v>0</v>
      </c>
      <c r="M293" s="6">
        <f>IF(N293&gt;Inputs!$E$12,Inputs!$E$10*Inputs!$E$5/12,0)</f>
        <v>0</v>
      </c>
      <c r="N293" s="15">
        <f>D293/Inputs!$E$5</f>
        <v>0</v>
      </c>
      <c r="Q293" s="6">
        <f t="shared" si="73"/>
        <v>0</v>
      </c>
      <c r="R293" s="6">
        <f>IF(Q293&lt;0.01,0,Inputs!$E$24)</f>
        <v>0</v>
      </c>
      <c r="S293" s="6">
        <f>IF(Q293&lt;0.01,0,Inputs!$E$23)</f>
        <v>0</v>
      </c>
      <c r="T293" s="6">
        <f t="shared" si="64"/>
        <v>0</v>
      </c>
      <c r="U293" s="6">
        <f>IF(D293=0,0,Inputs!$E$18*Inputs!$E$21-Q293+T293)</f>
        <v>0</v>
      </c>
      <c r="V293" s="6">
        <f>IF(D293=0,0,IF(U293&gt;Inputs!$E$22,Inputs!$E$22,0))</f>
        <v>0</v>
      </c>
      <c r="W293" s="6">
        <f t="shared" si="65"/>
        <v>0</v>
      </c>
      <c r="X293" s="6">
        <f>Q293*(Inputs!$E$19/(12*30))*Inputs!$E$20</f>
        <v>0</v>
      </c>
      <c r="Y293" s="6">
        <f t="shared" si="66"/>
        <v>0</v>
      </c>
      <c r="Z293" s="15">
        <f>Y293/Inputs!$E$18</f>
        <v>0</v>
      </c>
      <c r="AA293" s="6">
        <f t="shared" si="74"/>
        <v>4557.9478648128306</v>
      </c>
      <c r="AC293" s="6">
        <f t="shared" si="67"/>
        <v>48434.955651560507</v>
      </c>
    </row>
    <row r="294" spans="2:29" ht="13" x14ac:dyDescent="0.3">
      <c r="B294" s="13">
        <f t="shared" si="68"/>
        <v>290</v>
      </c>
      <c r="C294" s="14">
        <f t="shared" si="69"/>
        <v>54667</v>
      </c>
      <c r="D294" s="6">
        <f t="shared" si="70"/>
        <v>0</v>
      </c>
      <c r="E294" s="6">
        <f>Mortagage!E294</f>
        <v>2118.3906208299832</v>
      </c>
      <c r="F294" s="6">
        <f>IF(D294&lt;0.01,0,D294*Inputs!$E$7/12)</f>
        <v>0</v>
      </c>
      <c r="G294" s="6">
        <f t="shared" si="60"/>
        <v>2118.3906208299832</v>
      </c>
      <c r="H294" s="6">
        <f t="shared" si="61"/>
        <v>0</v>
      </c>
      <c r="I294" s="6">
        <f t="shared" si="62"/>
        <v>2118.3906208299832</v>
      </c>
      <c r="J294" s="6">
        <f t="shared" si="71"/>
        <v>899456.27225395176</v>
      </c>
      <c r="K294" s="6">
        <f t="shared" si="72"/>
        <v>43877.007786747679</v>
      </c>
      <c r="L294" s="6">
        <f t="shared" si="63"/>
        <v>0</v>
      </c>
      <c r="M294" s="6">
        <f>IF(N294&gt;Inputs!$E$12,Inputs!$E$10*Inputs!$E$5/12,0)</f>
        <v>0</v>
      </c>
      <c r="N294" s="15">
        <f>D294/Inputs!$E$5</f>
        <v>0</v>
      </c>
      <c r="Q294" s="6">
        <f t="shared" si="73"/>
        <v>0</v>
      </c>
      <c r="R294" s="6">
        <f>IF(Q294&lt;0.01,0,Inputs!$E$24)</f>
        <v>0</v>
      </c>
      <c r="S294" s="6">
        <f>IF(Q294&lt;0.01,0,Inputs!$E$23)</f>
        <v>0</v>
      </c>
      <c r="T294" s="6">
        <f t="shared" si="64"/>
        <v>0</v>
      </c>
      <c r="U294" s="6">
        <f>IF(D294=0,0,Inputs!$E$18*Inputs!$E$21-Q294+T294)</f>
        <v>0</v>
      </c>
      <c r="V294" s="6">
        <f>IF(D294=0,0,IF(U294&gt;Inputs!$E$22,Inputs!$E$22,0))</f>
        <v>0</v>
      </c>
      <c r="W294" s="6">
        <f t="shared" si="65"/>
        <v>0</v>
      </c>
      <c r="X294" s="6">
        <f>Q294*(Inputs!$E$19/(12*30))*Inputs!$E$20</f>
        <v>0</v>
      </c>
      <c r="Y294" s="6">
        <f t="shared" si="66"/>
        <v>0</v>
      </c>
      <c r="Z294" s="15">
        <f>Y294/Inputs!$E$18</f>
        <v>0</v>
      </c>
      <c r="AA294" s="6">
        <f t="shared" si="74"/>
        <v>4557.9478648128306</v>
      </c>
      <c r="AC294" s="6">
        <f t="shared" si="67"/>
        <v>48434.955651560507</v>
      </c>
    </row>
    <row r="295" spans="2:29" ht="13" x14ac:dyDescent="0.3">
      <c r="B295" s="13">
        <f t="shared" si="68"/>
        <v>291</v>
      </c>
      <c r="C295" s="14">
        <f t="shared" si="69"/>
        <v>54697</v>
      </c>
      <c r="D295" s="6">
        <f t="shared" si="70"/>
        <v>0</v>
      </c>
      <c r="E295" s="6">
        <f>Mortagage!E295</f>
        <v>2118.3906208299832</v>
      </c>
      <c r="F295" s="6">
        <f>IF(D295&lt;0.01,0,D295*Inputs!$E$7/12)</f>
        <v>0</v>
      </c>
      <c r="G295" s="6">
        <f t="shared" si="60"/>
        <v>2118.3906208299832</v>
      </c>
      <c r="H295" s="6">
        <f t="shared" si="61"/>
        <v>0</v>
      </c>
      <c r="I295" s="6">
        <f t="shared" si="62"/>
        <v>2118.3906208299832</v>
      </c>
      <c r="J295" s="6">
        <f t="shared" si="71"/>
        <v>901574.66287478176</v>
      </c>
      <c r="K295" s="6">
        <f t="shared" si="72"/>
        <v>43877.007786747679</v>
      </c>
      <c r="L295" s="6">
        <f t="shared" si="63"/>
        <v>0</v>
      </c>
      <c r="M295" s="6">
        <f>IF(N295&gt;Inputs!$E$12,Inputs!$E$10*Inputs!$E$5/12,0)</f>
        <v>0</v>
      </c>
      <c r="N295" s="15">
        <f>D295/Inputs!$E$5</f>
        <v>0</v>
      </c>
      <c r="Q295" s="6">
        <f t="shared" si="73"/>
        <v>0</v>
      </c>
      <c r="R295" s="6">
        <f>IF(Q295&lt;0.01,0,Inputs!$E$24)</f>
        <v>0</v>
      </c>
      <c r="S295" s="6">
        <f>IF(Q295&lt;0.01,0,Inputs!$E$23)</f>
        <v>0</v>
      </c>
      <c r="T295" s="6">
        <f t="shared" si="64"/>
        <v>0</v>
      </c>
      <c r="U295" s="6">
        <f>IF(D295=0,0,Inputs!$E$18*Inputs!$E$21-Q295+T295)</f>
        <v>0</v>
      </c>
      <c r="V295" s="6">
        <f>IF(D295=0,0,IF(U295&gt;Inputs!$E$22,Inputs!$E$22,0))</f>
        <v>0</v>
      </c>
      <c r="W295" s="6">
        <f t="shared" si="65"/>
        <v>0</v>
      </c>
      <c r="X295" s="6">
        <f>Q295*(Inputs!$E$19/(12*30))*Inputs!$E$20</f>
        <v>0</v>
      </c>
      <c r="Y295" s="6">
        <f t="shared" si="66"/>
        <v>0</v>
      </c>
      <c r="Z295" s="15">
        <f>Y295/Inputs!$E$18</f>
        <v>0</v>
      </c>
      <c r="AA295" s="6">
        <f t="shared" si="74"/>
        <v>4557.9478648128306</v>
      </c>
      <c r="AC295" s="6">
        <f t="shared" si="67"/>
        <v>48434.955651560507</v>
      </c>
    </row>
    <row r="296" spans="2:29" ht="13" x14ac:dyDescent="0.3">
      <c r="B296" s="13">
        <f t="shared" si="68"/>
        <v>292</v>
      </c>
      <c r="C296" s="14">
        <f t="shared" si="69"/>
        <v>54728</v>
      </c>
      <c r="D296" s="6">
        <f t="shared" si="70"/>
        <v>0</v>
      </c>
      <c r="E296" s="6">
        <f>Mortagage!E296</f>
        <v>2118.3906208299832</v>
      </c>
      <c r="F296" s="6">
        <f>IF(D296&lt;0.01,0,D296*Inputs!$E$7/12)</f>
        <v>0</v>
      </c>
      <c r="G296" s="6">
        <f t="shared" si="60"/>
        <v>2118.3906208299832</v>
      </c>
      <c r="H296" s="6">
        <f t="shared" si="61"/>
        <v>0</v>
      </c>
      <c r="I296" s="6">
        <f t="shared" si="62"/>
        <v>2118.3906208299832</v>
      </c>
      <c r="J296" s="6">
        <f t="shared" si="71"/>
        <v>903693.05349561176</v>
      </c>
      <c r="K296" s="6">
        <f t="shared" si="72"/>
        <v>43877.007786747679</v>
      </c>
      <c r="L296" s="6">
        <f t="shared" si="63"/>
        <v>0</v>
      </c>
      <c r="M296" s="6">
        <f>IF(N296&gt;Inputs!$E$12,Inputs!$E$10*Inputs!$E$5/12,0)</f>
        <v>0</v>
      </c>
      <c r="N296" s="15">
        <f>D296/Inputs!$E$5</f>
        <v>0</v>
      </c>
      <c r="Q296" s="6">
        <f t="shared" si="73"/>
        <v>0</v>
      </c>
      <c r="R296" s="6">
        <f>IF(Q296&lt;0.01,0,Inputs!$E$24)</f>
        <v>0</v>
      </c>
      <c r="S296" s="6">
        <f>IF(Q296&lt;0.01,0,Inputs!$E$23)</f>
        <v>0</v>
      </c>
      <c r="T296" s="6">
        <f t="shared" si="64"/>
        <v>0</v>
      </c>
      <c r="U296" s="6">
        <f>IF(D296=0,0,Inputs!$E$18*Inputs!$E$21-Q296+T296)</f>
        <v>0</v>
      </c>
      <c r="V296" s="6">
        <f>IF(D296=0,0,IF(U296&gt;Inputs!$E$22,Inputs!$E$22,0))</f>
        <v>0</v>
      </c>
      <c r="W296" s="6">
        <f t="shared" si="65"/>
        <v>0</v>
      </c>
      <c r="X296" s="6">
        <f>Q296*(Inputs!$E$19/(12*30))*Inputs!$E$20</f>
        <v>0</v>
      </c>
      <c r="Y296" s="6">
        <f t="shared" si="66"/>
        <v>0</v>
      </c>
      <c r="Z296" s="15">
        <f>Y296/Inputs!$E$18</f>
        <v>0</v>
      </c>
      <c r="AA296" s="6">
        <f t="shared" si="74"/>
        <v>4557.9478648128306</v>
      </c>
      <c r="AC296" s="6">
        <f t="shared" si="67"/>
        <v>48434.955651560507</v>
      </c>
    </row>
    <row r="297" spans="2:29" ht="13" x14ac:dyDescent="0.3">
      <c r="B297" s="13">
        <f t="shared" si="68"/>
        <v>293</v>
      </c>
      <c r="C297" s="14">
        <f t="shared" si="69"/>
        <v>54758</v>
      </c>
      <c r="D297" s="6">
        <f t="shared" si="70"/>
        <v>0</v>
      </c>
      <c r="E297" s="6">
        <f>Mortagage!E297</f>
        <v>2118.3906208299832</v>
      </c>
      <c r="F297" s="6">
        <f>IF(D297&lt;0.01,0,D297*Inputs!$E$7/12)</f>
        <v>0</v>
      </c>
      <c r="G297" s="6">
        <f t="shared" si="60"/>
        <v>2118.3906208299832</v>
      </c>
      <c r="H297" s="6">
        <f t="shared" si="61"/>
        <v>0</v>
      </c>
      <c r="I297" s="6">
        <f t="shared" si="62"/>
        <v>2118.3906208299832</v>
      </c>
      <c r="J297" s="6">
        <f t="shared" si="71"/>
        <v>905811.44411644177</v>
      </c>
      <c r="K297" s="6">
        <f t="shared" si="72"/>
        <v>43877.007786747679</v>
      </c>
      <c r="L297" s="6">
        <f t="shared" si="63"/>
        <v>0</v>
      </c>
      <c r="M297" s="6">
        <f>IF(N297&gt;Inputs!$E$12,Inputs!$E$10*Inputs!$E$5/12,0)</f>
        <v>0</v>
      </c>
      <c r="N297" s="15">
        <f>D297/Inputs!$E$5</f>
        <v>0</v>
      </c>
      <c r="Q297" s="6">
        <f t="shared" si="73"/>
        <v>0</v>
      </c>
      <c r="R297" s="6">
        <f>IF(Q297&lt;0.01,0,Inputs!$E$24)</f>
        <v>0</v>
      </c>
      <c r="S297" s="6">
        <f>IF(Q297&lt;0.01,0,Inputs!$E$23)</f>
        <v>0</v>
      </c>
      <c r="T297" s="6">
        <f t="shared" si="64"/>
        <v>0</v>
      </c>
      <c r="U297" s="6">
        <f>IF(D297=0,0,Inputs!$E$18*Inputs!$E$21-Q297+T297)</f>
        <v>0</v>
      </c>
      <c r="V297" s="6">
        <f>IF(D297=0,0,IF(U297&gt;Inputs!$E$22,Inputs!$E$22,0))</f>
        <v>0</v>
      </c>
      <c r="W297" s="6">
        <f t="shared" si="65"/>
        <v>0</v>
      </c>
      <c r="X297" s="6">
        <f>Q297*(Inputs!$E$19/(12*30))*Inputs!$E$20</f>
        <v>0</v>
      </c>
      <c r="Y297" s="6">
        <f t="shared" si="66"/>
        <v>0</v>
      </c>
      <c r="Z297" s="15">
        <f>Y297/Inputs!$E$18</f>
        <v>0</v>
      </c>
      <c r="AA297" s="6">
        <f t="shared" si="74"/>
        <v>4557.9478648128306</v>
      </c>
      <c r="AC297" s="6">
        <f t="shared" si="67"/>
        <v>48434.955651560507</v>
      </c>
    </row>
    <row r="298" spans="2:29" ht="13" x14ac:dyDescent="0.3">
      <c r="B298" s="13">
        <f t="shared" si="68"/>
        <v>294</v>
      </c>
      <c r="C298" s="14">
        <f t="shared" si="69"/>
        <v>54789</v>
      </c>
      <c r="D298" s="6">
        <f t="shared" si="70"/>
        <v>0</v>
      </c>
      <c r="E298" s="6">
        <f>Mortagage!E298</f>
        <v>2118.3906208299832</v>
      </c>
      <c r="F298" s="6">
        <f>IF(D298&lt;0.01,0,D298*Inputs!$E$7/12)</f>
        <v>0</v>
      </c>
      <c r="G298" s="6">
        <f t="shared" si="60"/>
        <v>2118.3906208299832</v>
      </c>
      <c r="H298" s="6">
        <f t="shared" si="61"/>
        <v>0</v>
      </c>
      <c r="I298" s="6">
        <f t="shared" si="62"/>
        <v>2118.3906208299832</v>
      </c>
      <c r="J298" s="6">
        <f t="shared" si="71"/>
        <v>907929.83473727177</v>
      </c>
      <c r="K298" s="6">
        <f t="shared" si="72"/>
        <v>43877.007786747679</v>
      </c>
      <c r="L298" s="6">
        <f t="shared" si="63"/>
        <v>0</v>
      </c>
      <c r="M298" s="6">
        <f>IF(N298&gt;Inputs!$E$12,Inputs!$E$10*Inputs!$E$5/12,0)</f>
        <v>0</v>
      </c>
      <c r="N298" s="15">
        <f>D298/Inputs!$E$5</f>
        <v>0</v>
      </c>
      <c r="Q298" s="6">
        <f t="shared" si="73"/>
        <v>0</v>
      </c>
      <c r="R298" s="6">
        <f>IF(Q298&lt;0.01,0,Inputs!$E$24)</f>
        <v>0</v>
      </c>
      <c r="S298" s="6">
        <f>IF(Q298&lt;0.01,0,Inputs!$E$23)</f>
        <v>0</v>
      </c>
      <c r="T298" s="6">
        <f t="shared" si="64"/>
        <v>0</v>
      </c>
      <c r="U298" s="6">
        <f>IF(D298=0,0,Inputs!$E$18*Inputs!$E$21-Q298+T298)</f>
        <v>0</v>
      </c>
      <c r="V298" s="6">
        <f>IF(D298=0,0,IF(U298&gt;Inputs!$E$22,Inputs!$E$22,0))</f>
        <v>0</v>
      </c>
      <c r="W298" s="6">
        <f t="shared" si="65"/>
        <v>0</v>
      </c>
      <c r="X298" s="6">
        <f>Q298*(Inputs!$E$19/(12*30))*Inputs!$E$20</f>
        <v>0</v>
      </c>
      <c r="Y298" s="6">
        <f t="shared" si="66"/>
        <v>0</v>
      </c>
      <c r="Z298" s="15">
        <f>Y298/Inputs!$E$18</f>
        <v>0</v>
      </c>
      <c r="AA298" s="6">
        <f t="shared" si="74"/>
        <v>4557.9478648128306</v>
      </c>
      <c r="AC298" s="6">
        <f t="shared" si="67"/>
        <v>48434.955651560507</v>
      </c>
    </row>
    <row r="299" spans="2:29" ht="13" x14ac:dyDescent="0.3">
      <c r="B299" s="13">
        <f t="shared" si="68"/>
        <v>295</v>
      </c>
      <c r="C299" s="14">
        <f t="shared" si="69"/>
        <v>54820</v>
      </c>
      <c r="D299" s="6">
        <f t="shared" si="70"/>
        <v>0</v>
      </c>
      <c r="E299" s="6">
        <f>Mortagage!E299</f>
        <v>2118.3906208299832</v>
      </c>
      <c r="F299" s="6">
        <f>IF(D299&lt;0.01,0,D299*Inputs!$E$7/12)</f>
        <v>0</v>
      </c>
      <c r="G299" s="6">
        <f t="shared" si="60"/>
        <v>2118.3906208299832</v>
      </c>
      <c r="H299" s="6">
        <f t="shared" si="61"/>
        <v>0</v>
      </c>
      <c r="I299" s="6">
        <f t="shared" si="62"/>
        <v>2118.3906208299832</v>
      </c>
      <c r="J299" s="6">
        <f t="shared" si="71"/>
        <v>910048.22535810177</v>
      </c>
      <c r="K299" s="6">
        <f t="shared" si="72"/>
        <v>43877.007786747679</v>
      </c>
      <c r="L299" s="6">
        <f t="shared" si="63"/>
        <v>0</v>
      </c>
      <c r="M299" s="6">
        <f>IF(N299&gt;Inputs!$E$12,Inputs!$E$10*Inputs!$E$5/12,0)</f>
        <v>0</v>
      </c>
      <c r="N299" s="15">
        <f>D299/Inputs!$E$5</f>
        <v>0</v>
      </c>
      <c r="Q299" s="6">
        <f t="shared" si="73"/>
        <v>0</v>
      </c>
      <c r="R299" s="6">
        <f>IF(Q299&lt;0.01,0,Inputs!$E$24)</f>
        <v>0</v>
      </c>
      <c r="S299" s="6">
        <f>IF(Q299&lt;0.01,0,Inputs!$E$23)</f>
        <v>0</v>
      </c>
      <c r="T299" s="6">
        <f t="shared" si="64"/>
        <v>0</v>
      </c>
      <c r="U299" s="6">
        <f>IF(D299=0,0,Inputs!$E$18*Inputs!$E$21-Q299+T299)</f>
        <v>0</v>
      </c>
      <c r="V299" s="6">
        <f>IF(D299=0,0,IF(U299&gt;Inputs!$E$22,Inputs!$E$22,0))</f>
        <v>0</v>
      </c>
      <c r="W299" s="6">
        <f t="shared" si="65"/>
        <v>0</v>
      </c>
      <c r="X299" s="6">
        <f>Q299*(Inputs!$E$19/(12*30))*Inputs!$E$20</f>
        <v>0</v>
      </c>
      <c r="Y299" s="6">
        <f t="shared" si="66"/>
        <v>0</v>
      </c>
      <c r="Z299" s="15">
        <f>Y299/Inputs!$E$18</f>
        <v>0</v>
      </c>
      <c r="AA299" s="6">
        <f t="shared" si="74"/>
        <v>4557.9478648128306</v>
      </c>
      <c r="AC299" s="6">
        <f t="shared" si="67"/>
        <v>48434.955651560507</v>
      </c>
    </row>
    <row r="300" spans="2:29" ht="13" x14ac:dyDescent="0.3">
      <c r="B300" s="13">
        <f t="shared" si="68"/>
        <v>296</v>
      </c>
      <c r="C300" s="14">
        <f t="shared" si="69"/>
        <v>54848</v>
      </c>
      <c r="D300" s="6">
        <f t="shared" si="70"/>
        <v>0</v>
      </c>
      <c r="E300" s="6">
        <f>Mortagage!E300</f>
        <v>2118.3906208299832</v>
      </c>
      <c r="F300" s="6">
        <f>IF(D300&lt;0.01,0,D300*Inputs!$E$7/12)</f>
        <v>0</v>
      </c>
      <c r="G300" s="6">
        <f t="shared" si="60"/>
        <v>2118.3906208299832</v>
      </c>
      <c r="H300" s="6">
        <f t="shared" si="61"/>
        <v>0</v>
      </c>
      <c r="I300" s="6">
        <f t="shared" si="62"/>
        <v>2118.3906208299832</v>
      </c>
      <c r="J300" s="6">
        <f t="shared" si="71"/>
        <v>912166.61597893178</v>
      </c>
      <c r="K300" s="6">
        <f t="shared" si="72"/>
        <v>43877.007786747679</v>
      </c>
      <c r="L300" s="6">
        <f t="shared" si="63"/>
        <v>0</v>
      </c>
      <c r="M300" s="6">
        <f>IF(N300&gt;Inputs!$E$12,Inputs!$E$10*Inputs!$E$5/12,0)</f>
        <v>0</v>
      </c>
      <c r="N300" s="15">
        <f>D300/Inputs!$E$5</f>
        <v>0</v>
      </c>
      <c r="Q300" s="6">
        <f t="shared" si="73"/>
        <v>0</v>
      </c>
      <c r="R300" s="6">
        <f>IF(Q300&lt;0.01,0,Inputs!$E$24)</f>
        <v>0</v>
      </c>
      <c r="S300" s="6">
        <f>IF(Q300&lt;0.01,0,Inputs!$E$23)</f>
        <v>0</v>
      </c>
      <c r="T300" s="6">
        <f t="shared" si="64"/>
        <v>0</v>
      </c>
      <c r="U300" s="6">
        <f>IF(D300=0,0,Inputs!$E$18*Inputs!$E$21-Q300+T300)</f>
        <v>0</v>
      </c>
      <c r="V300" s="6">
        <f>IF(D300=0,0,IF(U300&gt;Inputs!$E$22,Inputs!$E$22,0))</f>
        <v>0</v>
      </c>
      <c r="W300" s="6">
        <f t="shared" si="65"/>
        <v>0</v>
      </c>
      <c r="X300" s="6">
        <f>Q300*(Inputs!$E$19/(12*30))*Inputs!$E$20</f>
        <v>0</v>
      </c>
      <c r="Y300" s="6">
        <f t="shared" si="66"/>
        <v>0</v>
      </c>
      <c r="Z300" s="15">
        <f>Y300/Inputs!$E$18</f>
        <v>0</v>
      </c>
      <c r="AA300" s="6">
        <f t="shared" si="74"/>
        <v>4557.9478648128306</v>
      </c>
      <c r="AC300" s="6">
        <f t="shared" si="67"/>
        <v>48434.955651560507</v>
      </c>
    </row>
    <row r="301" spans="2:29" ht="13" x14ac:dyDescent="0.3">
      <c r="B301" s="13">
        <f t="shared" si="68"/>
        <v>297</v>
      </c>
      <c r="C301" s="14">
        <f t="shared" si="69"/>
        <v>54879</v>
      </c>
      <c r="D301" s="6">
        <f t="shared" si="70"/>
        <v>0</v>
      </c>
      <c r="E301" s="6">
        <f>Mortagage!E301</f>
        <v>2118.3906208299832</v>
      </c>
      <c r="F301" s="6">
        <f>IF(D301&lt;0.01,0,D301*Inputs!$E$7/12)</f>
        <v>0</v>
      </c>
      <c r="G301" s="6">
        <f t="shared" si="60"/>
        <v>2118.3906208299832</v>
      </c>
      <c r="H301" s="6">
        <f t="shared" si="61"/>
        <v>0</v>
      </c>
      <c r="I301" s="6">
        <f t="shared" si="62"/>
        <v>2118.3906208299832</v>
      </c>
      <c r="J301" s="6">
        <f t="shared" si="71"/>
        <v>914285.00659976178</v>
      </c>
      <c r="K301" s="6">
        <f t="shared" si="72"/>
        <v>43877.007786747679</v>
      </c>
      <c r="L301" s="6">
        <f t="shared" si="63"/>
        <v>0</v>
      </c>
      <c r="M301" s="6">
        <f>IF(N301&gt;Inputs!$E$12,Inputs!$E$10*Inputs!$E$5/12,0)</f>
        <v>0</v>
      </c>
      <c r="N301" s="15">
        <f>D301/Inputs!$E$5</f>
        <v>0</v>
      </c>
      <c r="Q301" s="6">
        <f t="shared" si="73"/>
        <v>0</v>
      </c>
      <c r="R301" s="6">
        <f>IF(Q301&lt;0.01,0,Inputs!$E$24)</f>
        <v>0</v>
      </c>
      <c r="S301" s="6">
        <f>IF(Q301&lt;0.01,0,Inputs!$E$23)</f>
        <v>0</v>
      </c>
      <c r="T301" s="6">
        <f t="shared" si="64"/>
        <v>0</v>
      </c>
      <c r="U301" s="6">
        <f>IF(D301=0,0,Inputs!$E$18*Inputs!$E$21-Q301+T301)</f>
        <v>0</v>
      </c>
      <c r="V301" s="6">
        <f>IF(D301=0,0,IF(U301&gt;Inputs!$E$22,Inputs!$E$22,0))</f>
        <v>0</v>
      </c>
      <c r="W301" s="6">
        <f t="shared" si="65"/>
        <v>0</v>
      </c>
      <c r="X301" s="6">
        <f>Q301*(Inputs!$E$19/(12*30))*Inputs!$E$20</f>
        <v>0</v>
      </c>
      <c r="Y301" s="6">
        <f t="shared" si="66"/>
        <v>0</v>
      </c>
      <c r="Z301" s="15">
        <f>Y301/Inputs!$E$18</f>
        <v>0</v>
      </c>
      <c r="AA301" s="6">
        <f t="shared" si="74"/>
        <v>4557.9478648128306</v>
      </c>
      <c r="AC301" s="6">
        <f t="shared" si="67"/>
        <v>48434.955651560507</v>
      </c>
    </row>
    <row r="302" spans="2:29" ht="13" x14ac:dyDescent="0.3">
      <c r="B302" s="13">
        <f t="shared" si="68"/>
        <v>298</v>
      </c>
      <c r="C302" s="14">
        <f t="shared" si="69"/>
        <v>54909</v>
      </c>
      <c r="D302" s="6">
        <f t="shared" si="70"/>
        <v>0</v>
      </c>
      <c r="E302" s="6">
        <f>Mortagage!E302</f>
        <v>2118.3906208299832</v>
      </c>
      <c r="F302" s="6">
        <f>IF(D302&lt;0.01,0,D302*Inputs!$E$7/12)</f>
        <v>0</v>
      </c>
      <c r="G302" s="6">
        <f t="shared" si="60"/>
        <v>2118.3906208299832</v>
      </c>
      <c r="H302" s="6">
        <f t="shared" si="61"/>
        <v>0</v>
      </c>
      <c r="I302" s="6">
        <f t="shared" si="62"/>
        <v>2118.3906208299832</v>
      </c>
      <c r="J302" s="6">
        <f t="shared" si="71"/>
        <v>916403.39722059178</v>
      </c>
      <c r="K302" s="6">
        <f t="shared" si="72"/>
        <v>43877.007786747679</v>
      </c>
      <c r="L302" s="6">
        <f t="shared" si="63"/>
        <v>0</v>
      </c>
      <c r="M302" s="6">
        <f>IF(N302&gt;Inputs!$E$12,Inputs!$E$10*Inputs!$E$5/12,0)</f>
        <v>0</v>
      </c>
      <c r="N302" s="15">
        <f>D302/Inputs!$E$5</f>
        <v>0</v>
      </c>
      <c r="Q302" s="6">
        <f t="shared" si="73"/>
        <v>0</v>
      </c>
      <c r="R302" s="6">
        <f>IF(Q302&lt;0.01,0,Inputs!$E$24)</f>
        <v>0</v>
      </c>
      <c r="S302" s="6">
        <f>IF(Q302&lt;0.01,0,Inputs!$E$23)</f>
        <v>0</v>
      </c>
      <c r="T302" s="6">
        <f t="shared" si="64"/>
        <v>0</v>
      </c>
      <c r="U302" s="6">
        <f>IF(D302=0,0,Inputs!$E$18*Inputs!$E$21-Q302+T302)</f>
        <v>0</v>
      </c>
      <c r="V302" s="6">
        <f>IF(D302=0,0,IF(U302&gt;Inputs!$E$22,Inputs!$E$22,0))</f>
        <v>0</v>
      </c>
      <c r="W302" s="6">
        <f t="shared" si="65"/>
        <v>0</v>
      </c>
      <c r="X302" s="6">
        <f>Q302*(Inputs!$E$19/(12*30))*Inputs!$E$20</f>
        <v>0</v>
      </c>
      <c r="Y302" s="6">
        <f t="shared" si="66"/>
        <v>0</v>
      </c>
      <c r="Z302" s="15">
        <f>Y302/Inputs!$E$18</f>
        <v>0</v>
      </c>
      <c r="AA302" s="6">
        <f t="shared" si="74"/>
        <v>4557.9478648128306</v>
      </c>
      <c r="AC302" s="6">
        <f t="shared" si="67"/>
        <v>48434.955651560507</v>
      </c>
    </row>
    <row r="303" spans="2:29" ht="13" x14ac:dyDescent="0.3">
      <c r="B303" s="13">
        <f t="shared" si="68"/>
        <v>299</v>
      </c>
      <c r="C303" s="14">
        <f t="shared" si="69"/>
        <v>54940</v>
      </c>
      <c r="D303" s="6">
        <f t="shared" si="70"/>
        <v>0</v>
      </c>
      <c r="E303" s="6">
        <f>Mortagage!E303</f>
        <v>2118.3906208299832</v>
      </c>
      <c r="F303" s="6">
        <f>IF(D303&lt;0.01,0,D303*Inputs!$E$7/12)</f>
        <v>0</v>
      </c>
      <c r="G303" s="6">
        <f t="shared" si="60"/>
        <v>2118.3906208299832</v>
      </c>
      <c r="H303" s="6">
        <f t="shared" si="61"/>
        <v>0</v>
      </c>
      <c r="I303" s="6">
        <f t="shared" si="62"/>
        <v>2118.3906208299832</v>
      </c>
      <c r="J303" s="6">
        <f t="shared" si="71"/>
        <v>918521.78784142178</v>
      </c>
      <c r="K303" s="6">
        <f t="shared" si="72"/>
        <v>43877.007786747679</v>
      </c>
      <c r="L303" s="6">
        <f t="shared" si="63"/>
        <v>0</v>
      </c>
      <c r="M303" s="6">
        <f>IF(N303&gt;Inputs!$E$12,Inputs!$E$10*Inputs!$E$5/12,0)</f>
        <v>0</v>
      </c>
      <c r="N303" s="15">
        <f>D303/Inputs!$E$5</f>
        <v>0</v>
      </c>
      <c r="Q303" s="6">
        <f t="shared" si="73"/>
        <v>0</v>
      </c>
      <c r="R303" s="6">
        <f>IF(Q303&lt;0.01,0,Inputs!$E$24)</f>
        <v>0</v>
      </c>
      <c r="S303" s="6">
        <f>IF(Q303&lt;0.01,0,Inputs!$E$23)</f>
        <v>0</v>
      </c>
      <c r="T303" s="6">
        <f t="shared" si="64"/>
        <v>0</v>
      </c>
      <c r="U303" s="6">
        <f>IF(D303=0,0,Inputs!$E$18*Inputs!$E$21-Q303+T303)</f>
        <v>0</v>
      </c>
      <c r="V303" s="6">
        <f>IF(D303=0,0,IF(U303&gt;Inputs!$E$22,Inputs!$E$22,0))</f>
        <v>0</v>
      </c>
      <c r="W303" s="6">
        <f t="shared" si="65"/>
        <v>0</v>
      </c>
      <c r="X303" s="6">
        <f>Q303*(Inputs!$E$19/(12*30))*Inputs!$E$20</f>
        <v>0</v>
      </c>
      <c r="Y303" s="6">
        <f t="shared" si="66"/>
        <v>0</v>
      </c>
      <c r="Z303" s="15">
        <f>Y303/Inputs!$E$18</f>
        <v>0</v>
      </c>
      <c r="AA303" s="6">
        <f t="shared" si="74"/>
        <v>4557.9478648128306</v>
      </c>
      <c r="AC303" s="6">
        <f t="shared" si="67"/>
        <v>48434.955651560507</v>
      </c>
    </row>
    <row r="304" spans="2:29" ht="13" x14ac:dyDescent="0.3">
      <c r="B304" s="13">
        <f t="shared" si="68"/>
        <v>300</v>
      </c>
      <c r="C304" s="14">
        <f t="shared" si="69"/>
        <v>54970</v>
      </c>
      <c r="D304" s="6">
        <f t="shared" si="70"/>
        <v>0</v>
      </c>
      <c r="E304" s="6">
        <f>Mortagage!E304</f>
        <v>2118.3906208299832</v>
      </c>
      <c r="F304" s="6">
        <f>IF(D304&lt;0.01,0,D304*Inputs!$E$7/12)</f>
        <v>0</v>
      </c>
      <c r="G304" s="6">
        <f t="shared" si="60"/>
        <v>2118.3906208299832</v>
      </c>
      <c r="H304" s="6">
        <f t="shared" si="61"/>
        <v>0</v>
      </c>
      <c r="I304" s="6">
        <f t="shared" si="62"/>
        <v>2118.3906208299832</v>
      </c>
      <c r="J304" s="6">
        <f t="shared" si="71"/>
        <v>920640.17846225179</v>
      </c>
      <c r="K304" s="6">
        <f t="shared" si="72"/>
        <v>43877.007786747679</v>
      </c>
      <c r="L304" s="6">
        <f t="shared" si="63"/>
        <v>0</v>
      </c>
      <c r="M304" s="6">
        <f>IF(N304&gt;Inputs!$E$12,Inputs!$E$10*Inputs!$E$5/12,0)</f>
        <v>0</v>
      </c>
      <c r="N304" s="15">
        <f>D304/Inputs!$E$5</f>
        <v>0</v>
      </c>
      <c r="Q304" s="6">
        <f t="shared" si="73"/>
        <v>0</v>
      </c>
      <c r="R304" s="6">
        <f>IF(Q304&lt;0.01,0,Inputs!$E$24)</f>
        <v>0</v>
      </c>
      <c r="S304" s="6">
        <f>IF(Q304&lt;0.01,0,Inputs!$E$23)</f>
        <v>0</v>
      </c>
      <c r="T304" s="6">
        <f t="shared" si="64"/>
        <v>0</v>
      </c>
      <c r="U304" s="6">
        <f>IF(D304=0,0,Inputs!$E$18*Inputs!$E$21-Q304+T304)</f>
        <v>0</v>
      </c>
      <c r="V304" s="6">
        <f>IF(D304=0,0,IF(U304&gt;Inputs!$E$22,Inputs!$E$22,0))</f>
        <v>0</v>
      </c>
      <c r="W304" s="6">
        <f t="shared" si="65"/>
        <v>0</v>
      </c>
      <c r="X304" s="6">
        <f>Q304*(Inputs!$E$19/(12*30))*Inputs!$E$20</f>
        <v>0</v>
      </c>
      <c r="Y304" s="6">
        <f t="shared" si="66"/>
        <v>0</v>
      </c>
      <c r="Z304" s="15">
        <f>Y304/Inputs!$E$18</f>
        <v>0</v>
      </c>
      <c r="AA304" s="6">
        <f t="shared" si="74"/>
        <v>4557.9478648128306</v>
      </c>
      <c r="AC304" s="6">
        <f t="shared" si="67"/>
        <v>48434.955651560507</v>
      </c>
    </row>
    <row r="305" spans="2:29" ht="13" x14ac:dyDescent="0.3">
      <c r="B305" s="13">
        <f t="shared" si="68"/>
        <v>301</v>
      </c>
      <c r="C305" s="14">
        <f t="shared" si="69"/>
        <v>55001</v>
      </c>
      <c r="D305" s="6">
        <f t="shared" si="70"/>
        <v>0</v>
      </c>
      <c r="E305" s="6">
        <f>Mortagage!E305</f>
        <v>2118.3906208299832</v>
      </c>
      <c r="F305" s="6">
        <f>IF(D305&lt;0.01,0,D305*Inputs!$E$7/12)</f>
        <v>0</v>
      </c>
      <c r="G305" s="6">
        <f t="shared" si="60"/>
        <v>2118.3906208299832</v>
      </c>
      <c r="H305" s="6">
        <f t="shared" si="61"/>
        <v>0</v>
      </c>
      <c r="I305" s="6">
        <f t="shared" si="62"/>
        <v>2118.3906208299832</v>
      </c>
      <c r="J305" s="6">
        <f t="shared" si="71"/>
        <v>922758.56908308179</v>
      </c>
      <c r="K305" s="6">
        <f t="shared" si="72"/>
        <v>43877.007786747679</v>
      </c>
      <c r="L305" s="6">
        <f t="shared" si="63"/>
        <v>0</v>
      </c>
      <c r="M305" s="6">
        <f>IF(N305&gt;Inputs!$E$12,Inputs!$E$10*Inputs!$E$5/12,0)</f>
        <v>0</v>
      </c>
      <c r="N305" s="15">
        <f>D305/Inputs!$E$5</f>
        <v>0</v>
      </c>
      <c r="Q305" s="6">
        <f t="shared" si="73"/>
        <v>0</v>
      </c>
      <c r="R305" s="6">
        <f>IF(Q305&lt;0.01,0,Inputs!$E$24)</f>
        <v>0</v>
      </c>
      <c r="S305" s="6">
        <f>IF(Q305&lt;0.01,0,Inputs!$E$23)</f>
        <v>0</v>
      </c>
      <c r="T305" s="6">
        <f t="shared" si="64"/>
        <v>0</v>
      </c>
      <c r="U305" s="6">
        <f>IF(D305=0,0,Inputs!$E$18*Inputs!$E$21-Q305+T305)</f>
        <v>0</v>
      </c>
      <c r="V305" s="6">
        <f>IF(D305=0,0,IF(U305&gt;Inputs!$E$22,Inputs!$E$22,0))</f>
        <v>0</v>
      </c>
      <c r="W305" s="6">
        <f t="shared" si="65"/>
        <v>0</v>
      </c>
      <c r="X305" s="6">
        <f>Q305*(Inputs!$E$19/(12*30))*Inputs!$E$20</f>
        <v>0</v>
      </c>
      <c r="Y305" s="6">
        <f t="shared" si="66"/>
        <v>0</v>
      </c>
      <c r="Z305" s="15">
        <f>Y305/Inputs!$E$18</f>
        <v>0</v>
      </c>
      <c r="AA305" s="6">
        <f t="shared" si="74"/>
        <v>4557.9478648128306</v>
      </c>
      <c r="AC305" s="6">
        <f t="shared" si="67"/>
        <v>48434.955651560507</v>
      </c>
    </row>
    <row r="306" spans="2:29" ht="13" x14ac:dyDescent="0.3">
      <c r="B306" s="13">
        <f t="shared" si="68"/>
        <v>302</v>
      </c>
      <c r="C306" s="14">
        <f t="shared" si="69"/>
        <v>55032</v>
      </c>
      <c r="D306" s="6">
        <f t="shared" si="70"/>
        <v>0</v>
      </c>
      <c r="E306" s="6">
        <f>Mortagage!E306</f>
        <v>2118.3906208299832</v>
      </c>
      <c r="F306" s="6">
        <f>IF(D306&lt;0.01,0,D306*Inputs!$E$7/12)</f>
        <v>0</v>
      </c>
      <c r="G306" s="6">
        <f t="shared" si="60"/>
        <v>2118.3906208299832</v>
      </c>
      <c r="H306" s="6">
        <f t="shared" si="61"/>
        <v>0</v>
      </c>
      <c r="I306" s="6">
        <f t="shared" si="62"/>
        <v>2118.3906208299832</v>
      </c>
      <c r="J306" s="6">
        <f t="shared" si="71"/>
        <v>924876.95970391179</v>
      </c>
      <c r="K306" s="6">
        <f t="shared" si="72"/>
        <v>43877.007786747679</v>
      </c>
      <c r="L306" s="6">
        <f t="shared" si="63"/>
        <v>0</v>
      </c>
      <c r="M306" s="6">
        <f>IF(N306&gt;Inputs!$E$12,Inputs!$E$10*Inputs!$E$5/12,0)</f>
        <v>0</v>
      </c>
      <c r="N306" s="15">
        <f>D306/Inputs!$E$5</f>
        <v>0</v>
      </c>
      <c r="Q306" s="6">
        <f t="shared" si="73"/>
        <v>0</v>
      </c>
      <c r="R306" s="6">
        <f>IF(Q306&lt;0.01,0,Inputs!$E$24)</f>
        <v>0</v>
      </c>
      <c r="S306" s="6">
        <f>IF(Q306&lt;0.01,0,Inputs!$E$23)</f>
        <v>0</v>
      </c>
      <c r="T306" s="6">
        <f t="shared" si="64"/>
        <v>0</v>
      </c>
      <c r="U306" s="6">
        <f>IF(D306=0,0,Inputs!$E$18*Inputs!$E$21-Q306+T306)</f>
        <v>0</v>
      </c>
      <c r="V306" s="6">
        <f>IF(D306=0,0,IF(U306&gt;Inputs!$E$22,Inputs!$E$22,0))</f>
        <v>0</v>
      </c>
      <c r="W306" s="6">
        <f t="shared" si="65"/>
        <v>0</v>
      </c>
      <c r="X306" s="6">
        <f>Q306*(Inputs!$E$19/(12*30))*Inputs!$E$20</f>
        <v>0</v>
      </c>
      <c r="Y306" s="6">
        <f t="shared" si="66"/>
        <v>0</v>
      </c>
      <c r="Z306" s="15">
        <f>Y306/Inputs!$E$18</f>
        <v>0</v>
      </c>
      <c r="AA306" s="6">
        <f t="shared" si="74"/>
        <v>4557.9478648128306</v>
      </c>
      <c r="AC306" s="6">
        <f t="shared" si="67"/>
        <v>48434.955651560507</v>
      </c>
    </row>
    <row r="307" spans="2:29" ht="13" x14ac:dyDescent="0.3">
      <c r="B307" s="13">
        <f t="shared" si="68"/>
        <v>303</v>
      </c>
      <c r="C307" s="14">
        <f t="shared" si="69"/>
        <v>55062</v>
      </c>
      <c r="D307" s="6">
        <f t="shared" si="70"/>
        <v>0</v>
      </c>
      <c r="E307" s="6">
        <f>Mortagage!E307</f>
        <v>2118.3906208299832</v>
      </c>
      <c r="F307" s="6">
        <f>IF(D307&lt;0.01,0,D307*Inputs!$E$7/12)</f>
        <v>0</v>
      </c>
      <c r="G307" s="6">
        <f t="shared" si="60"/>
        <v>2118.3906208299832</v>
      </c>
      <c r="H307" s="6">
        <f t="shared" si="61"/>
        <v>0</v>
      </c>
      <c r="I307" s="6">
        <f t="shared" si="62"/>
        <v>2118.3906208299832</v>
      </c>
      <c r="J307" s="6">
        <f t="shared" si="71"/>
        <v>926995.3503247418</v>
      </c>
      <c r="K307" s="6">
        <f t="shared" si="72"/>
        <v>43877.007786747679</v>
      </c>
      <c r="L307" s="6">
        <f t="shared" si="63"/>
        <v>0</v>
      </c>
      <c r="M307" s="6">
        <f>IF(N307&gt;Inputs!$E$12,Inputs!$E$10*Inputs!$E$5/12,0)</f>
        <v>0</v>
      </c>
      <c r="N307" s="15">
        <f>D307/Inputs!$E$5</f>
        <v>0</v>
      </c>
      <c r="Q307" s="6">
        <f t="shared" si="73"/>
        <v>0</v>
      </c>
      <c r="R307" s="6">
        <f>IF(Q307&lt;0.01,0,Inputs!$E$24)</f>
        <v>0</v>
      </c>
      <c r="S307" s="6">
        <f>IF(Q307&lt;0.01,0,Inputs!$E$23)</f>
        <v>0</v>
      </c>
      <c r="T307" s="6">
        <f t="shared" si="64"/>
        <v>0</v>
      </c>
      <c r="U307" s="6">
        <f>IF(D307=0,0,Inputs!$E$18*Inputs!$E$21-Q307+T307)</f>
        <v>0</v>
      </c>
      <c r="V307" s="6">
        <f>IF(D307=0,0,IF(U307&gt;Inputs!$E$22,Inputs!$E$22,0))</f>
        <v>0</v>
      </c>
      <c r="W307" s="6">
        <f t="shared" si="65"/>
        <v>0</v>
      </c>
      <c r="X307" s="6">
        <f>Q307*(Inputs!$E$19/(12*30))*Inputs!$E$20</f>
        <v>0</v>
      </c>
      <c r="Y307" s="6">
        <f t="shared" si="66"/>
        <v>0</v>
      </c>
      <c r="Z307" s="15">
        <f>Y307/Inputs!$E$18</f>
        <v>0</v>
      </c>
      <c r="AA307" s="6">
        <f t="shared" si="74"/>
        <v>4557.9478648128306</v>
      </c>
      <c r="AC307" s="6">
        <f t="shared" si="67"/>
        <v>48434.955651560507</v>
      </c>
    </row>
    <row r="308" spans="2:29" ht="13" x14ac:dyDescent="0.3">
      <c r="B308" s="13">
        <f t="shared" si="68"/>
        <v>304</v>
      </c>
      <c r="C308" s="14">
        <f t="shared" si="69"/>
        <v>55093</v>
      </c>
      <c r="D308" s="6">
        <f t="shared" si="70"/>
        <v>0</v>
      </c>
      <c r="E308" s="6">
        <f>Mortagage!E308</f>
        <v>2118.3906208299832</v>
      </c>
      <c r="F308" s="6">
        <f>IF(D308&lt;0.01,0,D308*Inputs!$E$7/12)</f>
        <v>0</v>
      </c>
      <c r="G308" s="6">
        <f t="shared" si="60"/>
        <v>2118.3906208299832</v>
      </c>
      <c r="H308" s="6">
        <f t="shared" si="61"/>
        <v>0</v>
      </c>
      <c r="I308" s="6">
        <f t="shared" si="62"/>
        <v>2118.3906208299832</v>
      </c>
      <c r="J308" s="6">
        <f t="shared" si="71"/>
        <v>929113.7409455718</v>
      </c>
      <c r="K308" s="6">
        <f t="shared" si="72"/>
        <v>43877.007786747679</v>
      </c>
      <c r="L308" s="6">
        <f t="shared" si="63"/>
        <v>0</v>
      </c>
      <c r="M308" s="6">
        <f>IF(N308&gt;Inputs!$E$12,Inputs!$E$10*Inputs!$E$5/12,0)</f>
        <v>0</v>
      </c>
      <c r="N308" s="15">
        <f>D308/Inputs!$E$5</f>
        <v>0</v>
      </c>
      <c r="Q308" s="6">
        <f t="shared" si="73"/>
        <v>0</v>
      </c>
      <c r="R308" s="6">
        <f>IF(Q308&lt;0.01,0,Inputs!$E$24)</f>
        <v>0</v>
      </c>
      <c r="S308" s="6">
        <f>IF(Q308&lt;0.01,0,Inputs!$E$23)</f>
        <v>0</v>
      </c>
      <c r="T308" s="6">
        <f t="shared" si="64"/>
        <v>0</v>
      </c>
      <c r="U308" s="6">
        <f>IF(D308=0,0,Inputs!$E$18*Inputs!$E$21-Q308+T308)</f>
        <v>0</v>
      </c>
      <c r="V308" s="6">
        <f>IF(D308=0,0,IF(U308&gt;Inputs!$E$22,Inputs!$E$22,0))</f>
        <v>0</v>
      </c>
      <c r="W308" s="6">
        <f t="shared" si="65"/>
        <v>0</v>
      </c>
      <c r="X308" s="6">
        <f>Q308*(Inputs!$E$19/(12*30))*Inputs!$E$20</f>
        <v>0</v>
      </c>
      <c r="Y308" s="6">
        <f t="shared" si="66"/>
        <v>0</v>
      </c>
      <c r="Z308" s="15">
        <f>Y308/Inputs!$E$18</f>
        <v>0</v>
      </c>
      <c r="AA308" s="6">
        <f t="shared" si="74"/>
        <v>4557.9478648128306</v>
      </c>
      <c r="AC308" s="6">
        <f t="shared" si="67"/>
        <v>48434.955651560507</v>
      </c>
    </row>
    <row r="309" spans="2:29" ht="13" x14ac:dyDescent="0.3">
      <c r="B309" s="13">
        <f t="shared" si="68"/>
        <v>305</v>
      </c>
      <c r="C309" s="14">
        <f t="shared" si="69"/>
        <v>55123</v>
      </c>
      <c r="D309" s="6">
        <f t="shared" si="70"/>
        <v>0</v>
      </c>
      <c r="E309" s="6">
        <f>Mortagage!E309</f>
        <v>2118.3906208299832</v>
      </c>
      <c r="F309" s="6">
        <f>IF(D309&lt;0.01,0,D309*Inputs!$E$7/12)</f>
        <v>0</v>
      </c>
      <c r="G309" s="6">
        <f t="shared" si="60"/>
        <v>2118.3906208299832</v>
      </c>
      <c r="H309" s="6">
        <f t="shared" si="61"/>
        <v>0</v>
      </c>
      <c r="I309" s="6">
        <f t="shared" si="62"/>
        <v>2118.3906208299832</v>
      </c>
      <c r="J309" s="6">
        <f t="shared" si="71"/>
        <v>931232.1315664018</v>
      </c>
      <c r="K309" s="6">
        <f t="shared" si="72"/>
        <v>43877.007786747679</v>
      </c>
      <c r="L309" s="6">
        <f t="shared" si="63"/>
        <v>0</v>
      </c>
      <c r="M309" s="6">
        <f>IF(N309&gt;Inputs!$E$12,Inputs!$E$10*Inputs!$E$5/12,0)</f>
        <v>0</v>
      </c>
      <c r="N309" s="15">
        <f>D309/Inputs!$E$5</f>
        <v>0</v>
      </c>
      <c r="Q309" s="6">
        <f t="shared" si="73"/>
        <v>0</v>
      </c>
      <c r="R309" s="6">
        <f>IF(Q309&lt;0.01,0,Inputs!$E$24)</f>
        <v>0</v>
      </c>
      <c r="S309" s="6">
        <f>IF(Q309&lt;0.01,0,Inputs!$E$23)</f>
        <v>0</v>
      </c>
      <c r="T309" s="6">
        <f t="shared" si="64"/>
        <v>0</v>
      </c>
      <c r="U309" s="6">
        <f>IF(D309=0,0,Inputs!$E$18*Inputs!$E$21-Q309+T309)</f>
        <v>0</v>
      </c>
      <c r="V309" s="6">
        <f>IF(D309=0,0,IF(U309&gt;Inputs!$E$22,Inputs!$E$22,0))</f>
        <v>0</v>
      </c>
      <c r="W309" s="6">
        <f t="shared" si="65"/>
        <v>0</v>
      </c>
      <c r="X309" s="6">
        <f>Q309*(Inputs!$E$19/(12*30))*Inputs!$E$20</f>
        <v>0</v>
      </c>
      <c r="Y309" s="6">
        <f t="shared" si="66"/>
        <v>0</v>
      </c>
      <c r="Z309" s="15">
        <f>Y309/Inputs!$E$18</f>
        <v>0</v>
      </c>
      <c r="AA309" s="6">
        <f t="shared" si="74"/>
        <v>4557.9478648128306</v>
      </c>
      <c r="AC309" s="6">
        <f t="shared" si="67"/>
        <v>48434.955651560507</v>
      </c>
    </row>
    <row r="310" spans="2:29" ht="13" x14ac:dyDescent="0.3">
      <c r="B310" s="13">
        <f t="shared" si="68"/>
        <v>306</v>
      </c>
      <c r="C310" s="14">
        <f t="shared" si="69"/>
        <v>55154</v>
      </c>
      <c r="D310" s="6">
        <f t="shared" si="70"/>
        <v>0</v>
      </c>
      <c r="E310" s="6">
        <f>Mortagage!E310</f>
        <v>2118.3906208299832</v>
      </c>
      <c r="F310" s="6">
        <f>IF(D310&lt;0.01,0,D310*Inputs!$E$7/12)</f>
        <v>0</v>
      </c>
      <c r="G310" s="6">
        <f t="shared" si="60"/>
        <v>2118.3906208299832</v>
      </c>
      <c r="H310" s="6">
        <f t="shared" si="61"/>
        <v>0</v>
      </c>
      <c r="I310" s="6">
        <f t="shared" si="62"/>
        <v>2118.3906208299832</v>
      </c>
      <c r="J310" s="6">
        <f t="shared" si="71"/>
        <v>933350.52218723181</v>
      </c>
      <c r="K310" s="6">
        <f t="shared" si="72"/>
        <v>43877.007786747679</v>
      </c>
      <c r="L310" s="6">
        <f t="shared" si="63"/>
        <v>0</v>
      </c>
      <c r="M310" s="6">
        <f>IF(N310&gt;Inputs!$E$12,Inputs!$E$10*Inputs!$E$5/12,0)</f>
        <v>0</v>
      </c>
      <c r="N310" s="15">
        <f>D310/Inputs!$E$5</f>
        <v>0</v>
      </c>
      <c r="Q310" s="6">
        <f t="shared" si="73"/>
        <v>0</v>
      </c>
      <c r="R310" s="6">
        <f>IF(Q310&lt;0.01,0,Inputs!$E$24)</f>
        <v>0</v>
      </c>
      <c r="S310" s="6">
        <f>IF(Q310&lt;0.01,0,Inputs!$E$23)</f>
        <v>0</v>
      </c>
      <c r="T310" s="6">
        <f t="shared" si="64"/>
        <v>0</v>
      </c>
      <c r="U310" s="6">
        <f>IF(D310=0,0,Inputs!$E$18*Inputs!$E$21-Q310+T310)</f>
        <v>0</v>
      </c>
      <c r="V310" s="6">
        <f>IF(D310=0,0,IF(U310&gt;Inputs!$E$22,Inputs!$E$22,0))</f>
        <v>0</v>
      </c>
      <c r="W310" s="6">
        <f t="shared" si="65"/>
        <v>0</v>
      </c>
      <c r="X310" s="6">
        <f>Q310*(Inputs!$E$19/(12*30))*Inputs!$E$20</f>
        <v>0</v>
      </c>
      <c r="Y310" s="6">
        <f t="shared" si="66"/>
        <v>0</v>
      </c>
      <c r="Z310" s="15">
        <f>Y310/Inputs!$E$18</f>
        <v>0</v>
      </c>
      <c r="AA310" s="6">
        <f t="shared" si="74"/>
        <v>4557.9478648128306</v>
      </c>
      <c r="AC310" s="6">
        <f t="shared" si="67"/>
        <v>48434.955651560507</v>
      </c>
    </row>
    <row r="311" spans="2:29" ht="13" x14ac:dyDescent="0.3">
      <c r="B311" s="13">
        <f t="shared" si="68"/>
        <v>307</v>
      </c>
      <c r="C311" s="14">
        <f t="shared" si="69"/>
        <v>55185</v>
      </c>
      <c r="D311" s="6">
        <f t="shared" si="70"/>
        <v>0</v>
      </c>
      <c r="E311" s="6">
        <f>Mortagage!E311</f>
        <v>2118.3906208299832</v>
      </c>
      <c r="F311" s="6">
        <f>IF(D311&lt;0.01,0,D311*Inputs!$E$7/12)</f>
        <v>0</v>
      </c>
      <c r="G311" s="6">
        <f t="shared" si="60"/>
        <v>2118.3906208299832</v>
      </c>
      <c r="H311" s="6">
        <f t="shared" si="61"/>
        <v>0</v>
      </c>
      <c r="I311" s="6">
        <f t="shared" si="62"/>
        <v>2118.3906208299832</v>
      </c>
      <c r="J311" s="6">
        <f t="shared" si="71"/>
        <v>935468.91280806181</v>
      </c>
      <c r="K311" s="6">
        <f t="shared" si="72"/>
        <v>43877.007786747679</v>
      </c>
      <c r="L311" s="6">
        <f t="shared" si="63"/>
        <v>0</v>
      </c>
      <c r="M311" s="6">
        <f>IF(N311&gt;Inputs!$E$12,Inputs!$E$10*Inputs!$E$5/12,0)</f>
        <v>0</v>
      </c>
      <c r="N311" s="15">
        <f>D311/Inputs!$E$5</f>
        <v>0</v>
      </c>
      <c r="Q311" s="6">
        <f t="shared" si="73"/>
        <v>0</v>
      </c>
      <c r="R311" s="6">
        <f>IF(Q311&lt;0.01,0,Inputs!$E$24)</f>
        <v>0</v>
      </c>
      <c r="S311" s="6">
        <f>IF(Q311&lt;0.01,0,Inputs!$E$23)</f>
        <v>0</v>
      </c>
      <c r="T311" s="6">
        <f t="shared" si="64"/>
        <v>0</v>
      </c>
      <c r="U311" s="6">
        <f>IF(D311=0,0,Inputs!$E$18*Inputs!$E$21-Q311+T311)</f>
        <v>0</v>
      </c>
      <c r="V311" s="6">
        <f>IF(D311=0,0,IF(U311&gt;Inputs!$E$22,Inputs!$E$22,0))</f>
        <v>0</v>
      </c>
      <c r="W311" s="6">
        <f t="shared" si="65"/>
        <v>0</v>
      </c>
      <c r="X311" s="6">
        <f>Q311*(Inputs!$E$19/(12*30))*Inputs!$E$20</f>
        <v>0</v>
      </c>
      <c r="Y311" s="6">
        <f t="shared" si="66"/>
        <v>0</v>
      </c>
      <c r="Z311" s="15">
        <f>Y311/Inputs!$E$18</f>
        <v>0</v>
      </c>
      <c r="AA311" s="6">
        <f t="shared" si="74"/>
        <v>4557.9478648128306</v>
      </c>
      <c r="AC311" s="6">
        <f t="shared" si="67"/>
        <v>48434.955651560507</v>
      </c>
    </row>
    <row r="312" spans="2:29" ht="13" x14ac:dyDescent="0.3">
      <c r="B312" s="13">
        <f t="shared" si="68"/>
        <v>308</v>
      </c>
      <c r="C312" s="14">
        <f t="shared" si="69"/>
        <v>55213</v>
      </c>
      <c r="D312" s="6">
        <f t="shared" si="70"/>
        <v>0</v>
      </c>
      <c r="E312" s="6">
        <f>Mortagage!E312</f>
        <v>2118.3906208299832</v>
      </c>
      <c r="F312" s="6">
        <f>IF(D312&lt;0.01,0,D312*Inputs!$E$7/12)</f>
        <v>0</v>
      </c>
      <c r="G312" s="6">
        <f t="shared" si="60"/>
        <v>2118.3906208299832</v>
      </c>
      <c r="H312" s="6">
        <f t="shared" si="61"/>
        <v>0</v>
      </c>
      <c r="I312" s="6">
        <f t="shared" si="62"/>
        <v>2118.3906208299832</v>
      </c>
      <c r="J312" s="6">
        <f t="shared" si="71"/>
        <v>937587.30342889181</v>
      </c>
      <c r="K312" s="6">
        <f t="shared" si="72"/>
        <v>43877.007786747679</v>
      </c>
      <c r="L312" s="6">
        <f t="shared" si="63"/>
        <v>0</v>
      </c>
      <c r="M312" s="6">
        <f>IF(N312&gt;Inputs!$E$12,Inputs!$E$10*Inputs!$E$5/12,0)</f>
        <v>0</v>
      </c>
      <c r="N312" s="15">
        <f>D312/Inputs!$E$5</f>
        <v>0</v>
      </c>
      <c r="Q312" s="6">
        <f t="shared" si="73"/>
        <v>0</v>
      </c>
      <c r="R312" s="6">
        <f>IF(Q312&lt;0.01,0,Inputs!$E$24)</f>
        <v>0</v>
      </c>
      <c r="S312" s="6">
        <f>IF(Q312&lt;0.01,0,Inputs!$E$23)</f>
        <v>0</v>
      </c>
      <c r="T312" s="6">
        <f t="shared" si="64"/>
        <v>0</v>
      </c>
      <c r="U312" s="6">
        <f>IF(D312=0,0,Inputs!$E$18*Inputs!$E$21-Q312+T312)</f>
        <v>0</v>
      </c>
      <c r="V312" s="6">
        <f>IF(D312=0,0,IF(U312&gt;Inputs!$E$22,Inputs!$E$22,0))</f>
        <v>0</v>
      </c>
      <c r="W312" s="6">
        <f t="shared" si="65"/>
        <v>0</v>
      </c>
      <c r="X312" s="6">
        <f>Q312*(Inputs!$E$19/(12*30))*Inputs!$E$20</f>
        <v>0</v>
      </c>
      <c r="Y312" s="6">
        <f t="shared" si="66"/>
        <v>0</v>
      </c>
      <c r="Z312" s="15">
        <f>Y312/Inputs!$E$18</f>
        <v>0</v>
      </c>
      <c r="AA312" s="6">
        <f t="shared" si="74"/>
        <v>4557.9478648128306</v>
      </c>
      <c r="AC312" s="6">
        <f t="shared" si="67"/>
        <v>48434.955651560507</v>
      </c>
    </row>
    <row r="313" spans="2:29" ht="13" x14ac:dyDescent="0.3">
      <c r="B313" s="13">
        <f t="shared" si="68"/>
        <v>309</v>
      </c>
      <c r="C313" s="14">
        <f t="shared" si="69"/>
        <v>55244</v>
      </c>
      <c r="D313" s="6">
        <f t="shared" si="70"/>
        <v>0</v>
      </c>
      <c r="E313" s="6">
        <f>Mortagage!E313</f>
        <v>2118.3906208299832</v>
      </c>
      <c r="F313" s="6">
        <f>IF(D313&lt;0.01,0,D313*Inputs!$E$7/12)</f>
        <v>0</v>
      </c>
      <c r="G313" s="6">
        <f t="shared" si="60"/>
        <v>2118.3906208299832</v>
      </c>
      <c r="H313" s="6">
        <f t="shared" si="61"/>
        <v>0</v>
      </c>
      <c r="I313" s="6">
        <f t="shared" si="62"/>
        <v>2118.3906208299832</v>
      </c>
      <c r="J313" s="6">
        <f t="shared" si="71"/>
        <v>939705.69404972182</v>
      </c>
      <c r="K313" s="6">
        <f t="shared" si="72"/>
        <v>43877.007786747679</v>
      </c>
      <c r="L313" s="6">
        <f t="shared" si="63"/>
        <v>0</v>
      </c>
      <c r="M313" s="6">
        <f>IF(N313&gt;Inputs!$E$12,Inputs!$E$10*Inputs!$E$5/12,0)</f>
        <v>0</v>
      </c>
      <c r="N313" s="15">
        <f>D313/Inputs!$E$5</f>
        <v>0</v>
      </c>
      <c r="Q313" s="6">
        <f t="shared" si="73"/>
        <v>0</v>
      </c>
      <c r="R313" s="6">
        <f>IF(Q313&lt;0.01,0,Inputs!$E$24)</f>
        <v>0</v>
      </c>
      <c r="S313" s="6">
        <f>IF(Q313&lt;0.01,0,Inputs!$E$23)</f>
        <v>0</v>
      </c>
      <c r="T313" s="6">
        <f t="shared" si="64"/>
        <v>0</v>
      </c>
      <c r="U313" s="6">
        <f>IF(D313=0,0,Inputs!$E$18*Inputs!$E$21-Q313+T313)</f>
        <v>0</v>
      </c>
      <c r="V313" s="6">
        <f>IF(D313=0,0,IF(U313&gt;Inputs!$E$22,Inputs!$E$22,0))</f>
        <v>0</v>
      </c>
      <c r="W313" s="6">
        <f t="shared" si="65"/>
        <v>0</v>
      </c>
      <c r="X313" s="6">
        <f>Q313*(Inputs!$E$19/(12*30))*Inputs!$E$20</f>
        <v>0</v>
      </c>
      <c r="Y313" s="6">
        <f t="shared" si="66"/>
        <v>0</v>
      </c>
      <c r="Z313" s="15">
        <f>Y313/Inputs!$E$18</f>
        <v>0</v>
      </c>
      <c r="AA313" s="6">
        <f t="shared" si="74"/>
        <v>4557.9478648128306</v>
      </c>
      <c r="AC313" s="6">
        <f t="shared" si="67"/>
        <v>48434.955651560507</v>
      </c>
    </row>
    <row r="314" spans="2:29" ht="13" x14ac:dyDescent="0.3">
      <c r="B314" s="13">
        <f t="shared" si="68"/>
        <v>310</v>
      </c>
      <c r="C314" s="14">
        <f t="shared" si="69"/>
        <v>55274</v>
      </c>
      <c r="D314" s="6">
        <f t="shared" si="70"/>
        <v>0</v>
      </c>
      <c r="E314" s="6">
        <f>Mortagage!E314</f>
        <v>2118.3906208299832</v>
      </c>
      <c r="F314" s="6">
        <f>IF(D314&lt;0.01,0,D314*Inputs!$E$7/12)</f>
        <v>0</v>
      </c>
      <c r="G314" s="6">
        <f t="shared" si="60"/>
        <v>2118.3906208299832</v>
      </c>
      <c r="H314" s="6">
        <f t="shared" si="61"/>
        <v>0</v>
      </c>
      <c r="I314" s="6">
        <f t="shared" si="62"/>
        <v>2118.3906208299832</v>
      </c>
      <c r="J314" s="6">
        <f t="shared" si="71"/>
        <v>941824.08467055182</v>
      </c>
      <c r="K314" s="6">
        <f t="shared" si="72"/>
        <v>43877.007786747679</v>
      </c>
      <c r="L314" s="6">
        <f t="shared" si="63"/>
        <v>0</v>
      </c>
      <c r="M314" s="6">
        <f>IF(N314&gt;Inputs!$E$12,Inputs!$E$10*Inputs!$E$5/12,0)</f>
        <v>0</v>
      </c>
      <c r="N314" s="15">
        <f>D314/Inputs!$E$5</f>
        <v>0</v>
      </c>
      <c r="Q314" s="6">
        <f t="shared" si="73"/>
        <v>0</v>
      </c>
      <c r="R314" s="6">
        <f>IF(Q314&lt;0.01,0,Inputs!$E$24)</f>
        <v>0</v>
      </c>
      <c r="S314" s="6">
        <f>IF(Q314&lt;0.01,0,Inputs!$E$23)</f>
        <v>0</v>
      </c>
      <c r="T314" s="6">
        <f t="shared" si="64"/>
        <v>0</v>
      </c>
      <c r="U314" s="6">
        <f>IF(D314=0,0,Inputs!$E$18*Inputs!$E$21-Q314+T314)</f>
        <v>0</v>
      </c>
      <c r="V314" s="6">
        <f>IF(D314=0,0,IF(U314&gt;Inputs!$E$22,Inputs!$E$22,0))</f>
        <v>0</v>
      </c>
      <c r="W314" s="6">
        <f t="shared" si="65"/>
        <v>0</v>
      </c>
      <c r="X314" s="6">
        <f>Q314*(Inputs!$E$19/(12*30))*Inputs!$E$20</f>
        <v>0</v>
      </c>
      <c r="Y314" s="6">
        <f t="shared" si="66"/>
        <v>0</v>
      </c>
      <c r="Z314" s="15">
        <f>Y314/Inputs!$E$18</f>
        <v>0</v>
      </c>
      <c r="AA314" s="6">
        <f t="shared" si="74"/>
        <v>4557.9478648128306</v>
      </c>
      <c r="AC314" s="6">
        <f t="shared" si="67"/>
        <v>48434.955651560507</v>
      </c>
    </row>
    <row r="315" spans="2:29" ht="13" x14ac:dyDescent="0.3">
      <c r="B315" s="13">
        <f t="shared" si="68"/>
        <v>311</v>
      </c>
      <c r="C315" s="14">
        <f t="shared" si="69"/>
        <v>55305</v>
      </c>
      <c r="D315" s="6">
        <f t="shared" si="70"/>
        <v>0</v>
      </c>
      <c r="E315" s="6">
        <f>Mortagage!E315</f>
        <v>2118.3906208299832</v>
      </c>
      <c r="F315" s="6">
        <f>IF(D315&lt;0.01,0,D315*Inputs!$E$7/12)</f>
        <v>0</v>
      </c>
      <c r="G315" s="6">
        <f t="shared" si="60"/>
        <v>2118.3906208299832</v>
      </c>
      <c r="H315" s="6">
        <f t="shared" si="61"/>
        <v>0</v>
      </c>
      <c r="I315" s="6">
        <f t="shared" si="62"/>
        <v>2118.3906208299832</v>
      </c>
      <c r="J315" s="6">
        <f t="shared" si="71"/>
        <v>943942.47529138182</v>
      </c>
      <c r="K315" s="6">
        <f t="shared" si="72"/>
        <v>43877.007786747679</v>
      </c>
      <c r="L315" s="6">
        <f t="shared" si="63"/>
        <v>0</v>
      </c>
      <c r="M315" s="6">
        <f>IF(N315&gt;Inputs!$E$12,Inputs!$E$10*Inputs!$E$5/12,0)</f>
        <v>0</v>
      </c>
      <c r="N315" s="15">
        <f>D315/Inputs!$E$5</f>
        <v>0</v>
      </c>
      <c r="Q315" s="6">
        <f t="shared" si="73"/>
        <v>0</v>
      </c>
      <c r="R315" s="6">
        <f>IF(Q315&lt;0.01,0,Inputs!$E$24)</f>
        <v>0</v>
      </c>
      <c r="S315" s="6">
        <f>IF(Q315&lt;0.01,0,Inputs!$E$23)</f>
        <v>0</v>
      </c>
      <c r="T315" s="6">
        <f t="shared" si="64"/>
        <v>0</v>
      </c>
      <c r="U315" s="6">
        <f>IF(D315=0,0,Inputs!$E$18*Inputs!$E$21-Q315+T315)</f>
        <v>0</v>
      </c>
      <c r="V315" s="6">
        <f>IF(D315=0,0,IF(U315&gt;Inputs!$E$22,Inputs!$E$22,0))</f>
        <v>0</v>
      </c>
      <c r="W315" s="6">
        <f t="shared" si="65"/>
        <v>0</v>
      </c>
      <c r="X315" s="6">
        <f>Q315*(Inputs!$E$19/(12*30))*Inputs!$E$20</f>
        <v>0</v>
      </c>
      <c r="Y315" s="6">
        <f t="shared" si="66"/>
        <v>0</v>
      </c>
      <c r="Z315" s="15">
        <f>Y315/Inputs!$E$18</f>
        <v>0</v>
      </c>
      <c r="AA315" s="6">
        <f t="shared" si="74"/>
        <v>4557.9478648128306</v>
      </c>
      <c r="AC315" s="6">
        <f t="shared" si="67"/>
        <v>48434.955651560507</v>
      </c>
    </row>
    <row r="316" spans="2:29" ht="13" x14ac:dyDescent="0.3">
      <c r="B316" s="13">
        <f t="shared" si="68"/>
        <v>312</v>
      </c>
      <c r="C316" s="14">
        <f t="shared" si="69"/>
        <v>55335</v>
      </c>
      <c r="D316" s="6">
        <f t="shared" si="70"/>
        <v>0</v>
      </c>
      <c r="E316" s="6">
        <f>Mortagage!E316</f>
        <v>2118.3906208299832</v>
      </c>
      <c r="F316" s="6">
        <f>IF(D316&lt;0.01,0,D316*Inputs!$E$7/12)</f>
        <v>0</v>
      </c>
      <c r="G316" s="6">
        <f t="shared" si="60"/>
        <v>2118.3906208299832</v>
      </c>
      <c r="H316" s="6">
        <f t="shared" si="61"/>
        <v>0</v>
      </c>
      <c r="I316" s="6">
        <f t="shared" si="62"/>
        <v>2118.3906208299832</v>
      </c>
      <c r="J316" s="6">
        <f t="shared" si="71"/>
        <v>946060.86591221183</v>
      </c>
      <c r="K316" s="6">
        <f t="shared" si="72"/>
        <v>43877.007786747679</v>
      </c>
      <c r="L316" s="6">
        <f t="shared" si="63"/>
        <v>0</v>
      </c>
      <c r="M316" s="6">
        <f>IF(N316&gt;Inputs!$E$12,Inputs!$E$10*Inputs!$E$5/12,0)</f>
        <v>0</v>
      </c>
      <c r="N316" s="15">
        <f>D316/Inputs!$E$5</f>
        <v>0</v>
      </c>
      <c r="Q316" s="6">
        <f t="shared" si="73"/>
        <v>0</v>
      </c>
      <c r="R316" s="6">
        <f>IF(Q316&lt;0.01,0,Inputs!$E$24)</f>
        <v>0</v>
      </c>
      <c r="S316" s="6">
        <f>IF(Q316&lt;0.01,0,Inputs!$E$23)</f>
        <v>0</v>
      </c>
      <c r="T316" s="6">
        <f t="shared" si="64"/>
        <v>0</v>
      </c>
      <c r="U316" s="6">
        <f>IF(D316=0,0,Inputs!$E$18*Inputs!$E$21-Q316+T316)</f>
        <v>0</v>
      </c>
      <c r="V316" s="6">
        <f>IF(D316=0,0,IF(U316&gt;Inputs!$E$22,Inputs!$E$22,0))</f>
        <v>0</v>
      </c>
      <c r="W316" s="6">
        <f t="shared" si="65"/>
        <v>0</v>
      </c>
      <c r="X316" s="6">
        <f>Q316*(Inputs!$E$19/(12*30))*Inputs!$E$20</f>
        <v>0</v>
      </c>
      <c r="Y316" s="6">
        <f t="shared" si="66"/>
        <v>0</v>
      </c>
      <c r="Z316" s="15">
        <f>Y316/Inputs!$E$18</f>
        <v>0</v>
      </c>
      <c r="AA316" s="6">
        <f t="shared" si="74"/>
        <v>4557.9478648128306</v>
      </c>
      <c r="AC316" s="6">
        <f t="shared" si="67"/>
        <v>48434.955651560507</v>
      </c>
    </row>
    <row r="317" spans="2:29" ht="13" x14ac:dyDescent="0.3">
      <c r="B317" s="13">
        <f t="shared" si="68"/>
        <v>313</v>
      </c>
      <c r="C317" s="14">
        <f t="shared" si="69"/>
        <v>55366</v>
      </c>
      <c r="D317" s="6">
        <f t="shared" si="70"/>
        <v>0</v>
      </c>
      <c r="E317" s="6">
        <f>Mortagage!E317</f>
        <v>2118.3906208299832</v>
      </c>
      <c r="F317" s="6">
        <f>IF(D317&lt;0.01,0,D317*Inputs!$E$7/12)</f>
        <v>0</v>
      </c>
      <c r="G317" s="6">
        <f t="shared" si="60"/>
        <v>2118.3906208299832</v>
      </c>
      <c r="H317" s="6">
        <f t="shared" si="61"/>
        <v>0</v>
      </c>
      <c r="I317" s="6">
        <f t="shared" si="62"/>
        <v>2118.3906208299832</v>
      </c>
      <c r="J317" s="6">
        <f t="shared" si="71"/>
        <v>948179.25653304183</v>
      </c>
      <c r="K317" s="6">
        <f t="shared" si="72"/>
        <v>43877.007786747679</v>
      </c>
      <c r="L317" s="6">
        <f t="shared" si="63"/>
        <v>0</v>
      </c>
      <c r="M317" s="6">
        <f>IF(N317&gt;Inputs!$E$12,Inputs!$E$10*Inputs!$E$5/12,0)</f>
        <v>0</v>
      </c>
      <c r="N317" s="15">
        <f>D317/Inputs!$E$5</f>
        <v>0</v>
      </c>
      <c r="Q317" s="6">
        <f t="shared" si="73"/>
        <v>0</v>
      </c>
      <c r="R317" s="6">
        <f>IF(Q317&lt;0.01,0,Inputs!$E$24)</f>
        <v>0</v>
      </c>
      <c r="S317" s="6">
        <f>IF(Q317&lt;0.01,0,Inputs!$E$23)</f>
        <v>0</v>
      </c>
      <c r="T317" s="6">
        <f t="shared" si="64"/>
        <v>0</v>
      </c>
      <c r="U317" s="6">
        <f>IF(D317=0,0,Inputs!$E$18*Inputs!$E$21-Q317+T317)</f>
        <v>0</v>
      </c>
      <c r="V317" s="6">
        <f>IF(D317=0,0,IF(U317&gt;Inputs!$E$22,Inputs!$E$22,0))</f>
        <v>0</v>
      </c>
      <c r="W317" s="6">
        <f t="shared" si="65"/>
        <v>0</v>
      </c>
      <c r="X317" s="6">
        <f>Q317*(Inputs!$E$19/(12*30))*Inputs!$E$20</f>
        <v>0</v>
      </c>
      <c r="Y317" s="6">
        <f t="shared" si="66"/>
        <v>0</v>
      </c>
      <c r="Z317" s="15">
        <f>Y317/Inputs!$E$18</f>
        <v>0</v>
      </c>
      <c r="AA317" s="6">
        <f t="shared" si="74"/>
        <v>4557.9478648128306</v>
      </c>
      <c r="AC317" s="6">
        <f t="shared" si="67"/>
        <v>48434.955651560507</v>
      </c>
    </row>
    <row r="318" spans="2:29" ht="13" x14ac:dyDescent="0.3">
      <c r="B318" s="13">
        <f t="shared" si="68"/>
        <v>314</v>
      </c>
      <c r="C318" s="14">
        <f t="shared" si="69"/>
        <v>55397</v>
      </c>
      <c r="D318" s="6">
        <f t="shared" si="70"/>
        <v>0</v>
      </c>
      <c r="E318" s="6">
        <f>Mortagage!E318</f>
        <v>2118.3906208299832</v>
      </c>
      <c r="F318" s="6">
        <f>IF(D318&lt;0.01,0,D318*Inputs!$E$7/12)</f>
        <v>0</v>
      </c>
      <c r="G318" s="6">
        <f t="shared" si="60"/>
        <v>2118.3906208299832</v>
      </c>
      <c r="H318" s="6">
        <f t="shared" si="61"/>
        <v>0</v>
      </c>
      <c r="I318" s="6">
        <f t="shared" si="62"/>
        <v>2118.3906208299832</v>
      </c>
      <c r="J318" s="6">
        <f t="shared" si="71"/>
        <v>950297.64715387183</v>
      </c>
      <c r="K318" s="6">
        <f t="shared" si="72"/>
        <v>43877.007786747679</v>
      </c>
      <c r="L318" s="6">
        <f t="shared" si="63"/>
        <v>0</v>
      </c>
      <c r="M318" s="6">
        <f>IF(N318&gt;Inputs!$E$12,Inputs!$E$10*Inputs!$E$5/12,0)</f>
        <v>0</v>
      </c>
      <c r="N318" s="15">
        <f>D318/Inputs!$E$5</f>
        <v>0</v>
      </c>
      <c r="Q318" s="6">
        <f t="shared" si="73"/>
        <v>0</v>
      </c>
      <c r="R318" s="6">
        <f>IF(Q318&lt;0.01,0,Inputs!$E$24)</f>
        <v>0</v>
      </c>
      <c r="S318" s="6">
        <f>IF(Q318&lt;0.01,0,Inputs!$E$23)</f>
        <v>0</v>
      </c>
      <c r="T318" s="6">
        <f t="shared" si="64"/>
        <v>0</v>
      </c>
      <c r="U318" s="6">
        <f>IF(D318=0,0,Inputs!$E$18*Inputs!$E$21-Q318+T318)</f>
        <v>0</v>
      </c>
      <c r="V318" s="6">
        <f>IF(D318=0,0,IF(U318&gt;Inputs!$E$22,Inputs!$E$22,0))</f>
        <v>0</v>
      </c>
      <c r="W318" s="6">
        <f t="shared" si="65"/>
        <v>0</v>
      </c>
      <c r="X318" s="6">
        <f>Q318*(Inputs!$E$19/(12*30))*Inputs!$E$20</f>
        <v>0</v>
      </c>
      <c r="Y318" s="6">
        <f t="shared" si="66"/>
        <v>0</v>
      </c>
      <c r="Z318" s="15">
        <f>Y318/Inputs!$E$18</f>
        <v>0</v>
      </c>
      <c r="AA318" s="6">
        <f t="shared" si="74"/>
        <v>4557.9478648128306</v>
      </c>
      <c r="AC318" s="6">
        <f t="shared" si="67"/>
        <v>48434.955651560507</v>
      </c>
    </row>
    <row r="319" spans="2:29" ht="13" x14ac:dyDescent="0.3">
      <c r="B319" s="13">
        <f t="shared" si="68"/>
        <v>315</v>
      </c>
      <c r="C319" s="14">
        <f t="shared" si="69"/>
        <v>55427</v>
      </c>
      <c r="D319" s="6">
        <f t="shared" si="70"/>
        <v>0</v>
      </c>
      <c r="E319" s="6">
        <f>Mortagage!E319</f>
        <v>2118.3906208299832</v>
      </c>
      <c r="F319" s="6">
        <f>IF(D319&lt;0.01,0,D319*Inputs!$E$7/12)</f>
        <v>0</v>
      </c>
      <c r="G319" s="6">
        <f t="shared" si="60"/>
        <v>2118.3906208299832</v>
      </c>
      <c r="H319" s="6">
        <f t="shared" si="61"/>
        <v>0</v>
      </c>
      <c r="I319" s="6">
        <f t="shared" si="62"/>
        <v>2118.3906208299832</v>
      </c>
      <c r="J319" s="6">
        <f t="shared" si="71"/>
        <v>952416.03777470184</v>
      </c>
      <c r="K319" s="6">
        <f t="shared" si="72"/>
        <v>43877.007786747679</v>
      </c>
      <c r="L319" s="6">
        <f t="shared" si="63"/>
        <v>0</v>
      </c>
      <c r="M319" s="6">
        <f>IF(N319&gt;Inputs!$E$12,Inputs!$E$10*Inputs!$E$5/12,0)</f>
        <v>0</v>
      </c>
      <c r="N319" s="15">
        <f>D319/Inputs!$E$5</f>
        <v>0</v>
      </c>
      <c r="Q319" s="6">
        <f t="shared" si="73"/>
        <v>0</v>
      </c>
      <c r="R319" s="6">
        <f>IF(Q319&lt;0.01,0,Inputs!$E$24)</f>
        <v>0</v>
      </c>
      <c r="S319" s="6">
        <f>IF(Q319&lt;0.01,0,Inputs!$E$23)</f>
        <v>0</v>
      </c>
      <c r="T319" s="6">
        <f t="shared" si="64"/>
        <v>0</v>
      </c>
      <c r="U319" s="6">
        <f>IF(D319=0,0,Inputs!$E$18*Inputs!$E$21-Q319+T319)</f>
        <v>0</v>
      </c>
      <c r="V319" s="6">
        <f>IF(D319=0,0,IF(U319&gt;Inputs!$E$22,Inputs!$E$22,0))</f>
        <v>0</v>
      </c>
      <c r="W319" s="6">
        <f t="shared" si="65"/>
        <v>0</v>
      </c>
      <c r="X319" s="6">
        <f>Q319*(Inputs!$E$19/(12*30))*Inputs!$E$20</f>
        <v>0</v>
      </c>
      <c r="Y319" s="6">
        <f t="shared" si="66"/>
        <v>0</v>
      </c>
      <c r="Z319" s="15">
        <f>Y319/Inputs!$E$18</f>
        <v>0</v>
      </c>
      <c r="AA319" s="6">
        <f t="shared" si="74"/>
        <v>4557.9478648128306</v>
      </c>
      <c r="AC319" s="6">
        <f t="shared" si="67"/>
        <v>48434.955651560507</v>
      </c>
    </row>
    <row r="320" spans="2:29" ht="13" x14ac:dyDescent="0.3">
      <c r="B320" s="13">
        <f t="shared" si="68"/>
        <v>316</v>
      </c>
      <c r="C320" s="14">
        <f t="shared" si="69"/>
        <v>55458</v>
      </c>
      <c r="D320" s="6">
        <f t="shared" si="70"/>
        <v>0</v>
      </c>
      <c r="E320" s="6">
        <f>Mortagage!E320</f>
        <v>2118.3906208299832</v>
      </c>
      <c r="F320" s="6">
        <f>IF(D320&lt;0.01,0,D320*Inputs!$E$7/12)</f>
        <v>0</v>
      </c>
      <c r="G320" s="6">
        <f t="shared" si="60"/>
        <v>2118.3906208299832</v>
      </c>
      <c r="H320" s="6">
        <f t="shared" si="61"/>
        <v>0</v>
      </c>
      <c r="I320" s="6">
        <f t="shared" si="62"/>
        <v>2118.3906208299832</v>
      </c>
      <c r="J320" s="6">
        <f t="shared" si="71"/>
        <v>954534.42839553184</v>
      </c>
      <c r="K320" s="6">
        <f t="shared" si="72"/>
        <v>43877.007786747679</v>
      </c>
      <c r="L320" s="6">
        <f t="shared" si="63"/>
        <v>0</v>
      </c>
      <c r="M320" s="6">
        <f>IF(N320&gt;Inputs!$E$12,Inputs!$E$10*Inputs!$E$5/12,0)</f>
        <v>0</v>
      </c>
      <c r="N320" s="15">
        <f>D320/Inputs!$E$5</f>
        <v>0</v>
      </c>
      <c r="Q320" s="6">
        <f t="shared" si="73"/>
        <v>0</v>
      </c>
      <c r="R320" s="6">
        <f>IF(Q320&lt;0.01,0,Inputs!$E$24)</f>
        <v>0</v>
      </c>
      <c r="S320" s="6">
        <f>IF(Q320&lt;0.01,0,Inputs!$E$23)</f>
        <v>0</v>
      </c>
      <c r="T320" s="6">
        <f t="shared" si="64"/>
        <v>0</v>
      </c>
      <c r="U320" s="6">
        <f>IF(D320=0,0,Inputs!$E$18*Inputs!$E$21-Q320+T320)</f>
        <v>0</v>
      </c>
      <c r="V320" s="6">
        <f>IF(D320=0,0,IF(U320&gt;Inputs!$E$22,Inputs!$E$22,0))</f>
        <v>0</v>
      </c>
      <c r="W320" s="6">
        <f t="shared" si="65"/>
        <v>0</v>
      </c>
      <c r="X320" s="6">
        <f>Q320*(Inputs!$E$19/(12*30))*Inputs!$E$20</f>
        <v>0</v>
      </c>
      <c r="Y320" s="6">
        <f t="shared" si="66"/>
        <v>0</v>
      </c>
      <c r="Z320" s="15">
        <f>Y320/Inputs!$E$18</f>
        <v>0</v>
      </c>
      <c r="AA320" s="6">
        <f t="shared" si="74"/>
        <v>4557.9478648128306</v>
      </c>
      <c r="AC320" s="6">
        <f t="shared" si="67"/>
        <v>48434.955651560507</v>
      </c>
    </row>
    <row r="321" spans="2:29" ht="13" x14ac:dyDescent="0.3">
      <c r="B321" s="13">
        <f t="shared" si="68"/>
        <v>317</v>
      </c>
      <c r="C321" s="14">
        <f t="shared" si="69"/>
        <v>55488</v>
      </c>
      <c r="D321" s="6">
        <f t="shared" si="70"/>
        <v>0</v>
      </c>
      <c r="E321" s="6">
        <f>Mortagage!E321</f>
        <v>2118.3906208299832</v>
      </c>
      <c r="F321" s="6">
        <f>IF(D321&lt;0.01,0,D321*Inputs!$E$7/12)</f>
        <v>0</v>
      </c>
      <c r="G321" s="6">
        <f t="shared" si="60"/>
        <v>2118.3906208299832</v>
      </c>
      <c r="H321" s="6">
        <f t="shared" si="61"/>
        <v>0</v>
      </c>
      <c r="I321" s="6">
        <f t="shared" si="62"/>
        <v>2118.3906208299832</v>
      </c>
      <c r="J321" s="6">
        <f t="shared" si="71"/>
        <v>956652.81901636184</v>
      </c>
      <c r="K321" s="6">
        <f t="shared" si="72"/>
        <v>43877.007786747679</v>
      </c>
      <c r="L321" s="6">
        <f t="shared" si="63"/>
        <v>0</v>
      </c>
      <c r="M321" s="6">
        <f>IF(N321&gt;Inputs!$E$12,Inputs!$E$10*Inputs!$E$5/12,0)</f>
        <v>0</v>
      </c>
      <c r="N321" s="15">
        <f>D321/Inputs!$E$5</f>
        <v>0</v>
      </c>
      <c r="Q321" s="6">
        <f t="shared" si="73"/>
        <v>0</v>
      </c>
      <c r="R321" s="6">
        <f>IF(Q321&lt;0.01,0,Inputs!$E$24)</f>
        <v>0</v>
      </c>
      <c r="S321" s="6">
        <f>IF(Q321&lt;0.01,0,Inputs!$E$23)</f>
        <v>0</v>
      </c>
      <c r="T321" s="6">
        <f t="shared" si="64"/>
        <v>0</v>
      </c>
      <c r="U321" s="6">
        <f>IF(D321=0,0,Inputs!$E$18*Inputs!$E$21-Q321+T321)</f>
        <v>0</v>
      </c>
      <c r="V321" s="6">
        <f>IF(D321=0,0,IF(U321&gt;Inputs!$E$22,Inputs!$E$22,0))</f>
        <v>0</v>
      </c>
      <c r="W321" s="6">
        <f t="shared" si="65"/>
        <v>0</v>
      </c>
      <c r="X321" s="6">
        <f>Q321*(Inputs!$E$19/(12*30))*Inputs!$E$20</f>
        <v>0</v>
      </c>
      <c r="Y321" s="6">
        <f t="shared" si="66"/>
        <v>0</v>
      </c>
      <c r="Z321" s="15">
        <f>Y321/Inputs!$E$18</f>
        <v>0</v>
      </c>
      <c r="AA321" s="6">
        <f t="shared" si="74"/>
        <v>4557.9478648128306</v>
      </c>
      <c r="AC321" s="6">
        <f t="shared" si="67"/>
        <v>48434.955651560507</v>
      </c>
    </row>
    <row r="322" spans="2:29" ht="13" x14ac:dyDescent="0.3">
      <c r="B322" s="13">
        <f t="shared" si="68"/>
        <v>318</v>
      </c>
      <c r="C322" s="14">
        <f t="shared" si="69"/>
        <v>55519</v>
      </c>
      <c r="D322" s="6">
        <f t="shared" si="70"/>
        <v>0</v>
      </c>
      <c r="E322" s="6">
        <f>Mortagage!E322</f>
        <v>2118.3906208299832</v>
      </c>
      <c r="F322" s="6">
        <f>IF(D322&lt;0.01,0,D322*Inputs!$E$7/12)</f>
        <v>0</v>
      </c>
      <c r="G322" s="6">
        <f t="shared" si="60"/>
        <v>2118.3906208299832</v>
      </c>
      <c r="H322" s="6">
        <f t="shared" si="61"/>
        <v>0</v>
      </c>
      <c r="I322" s="6">
        <f t="shared" si="62"/>
        <v>2118.3906208299832</v>
      </c>
      <c r="J322" s="6">
        <f t="shared" si="71"/>
        <v>958771.20963719185</v>
      </c>
      <c r="K322" s="6">
        <f t="shared" si="72"/>
        <v>43877.007786747679</v>
      </c>
      <c r="L322" s="6">
        <f t="shared" si="63"/>
        <v>0</v>
      </c>
      <c r="M322" s="6">
        <f>IF(N322&gt;Inputs!$E$12,Inputs!$E$10*Inputs!$E$5/12,0)</f>
        <v>0</v>
      </c>
      <c r="N322" s="15">
        <f>D322/Inputs!$E$5</f>
        <v>0</v>
      </c>
      <c r="Q322" s="6">
        <f t="shared" si="73"/>
        <v>0</v>
      </c>
      <c r="R322" s="6">
        <f>IF(Q322&lt;0.01,0,Inputs!$E$24)</f>
        <v>0</v>
      </c>
      <c r="S322" s="6">
        <f>IF(Q322&lt;0.01,0,Inputs!$E$23)</f>
        <v>0</v>
      </c>
      <c r="T322" s="6">
        <f t="shared" si="64"/>
        <v>0</v>
      </c>
      <c r="U322" s="6">
        <f>IF(D322=0,0,Inputs!$E$18*Inputs!$E$21-Q322+T322)</f>
        <v>0</v>
      </c>
      <c r="V322" s="6">
        <f>IF(D322=0,0,IF(U322&gt;Inputs!$E$22,Inputs!$E$22,0))</f>
        <v>0</v>
      </c>
      <c r="W322" s="6">
        <f t="shared" si="65"/>
        <v>0</v>
      </c>
      <c r="X322" s="6">
        <f>Q322*(Inputs!$E$19/(12*30))*Inputs!$E$20</f>
        <v>0</v>
      </c>
      <c r="Y322" s="6">
        <f t="shared" si="66"/>
        <v>0</v>
      </c>
      <c r="Z322" s="15">
        <f>Y322/Inputs!$E$18</f>
        <v>0</v>
      </c>
      <c r="AA322" s="6">
        <f t="shared" si="74"/>
        <v>4557.9478648128306</v>
      </c>
      <c r="AC322" s="6">
        <f t="shared" si="67"/>
        <v>48434.955651560507</v>
      </c>
    </row>
    <row r="323" spans="2:29" ht="13" x14ac:dyDescent="0.3">
      <c r="B323" s="13">
        <f t="shared" si="68"/>
        <v>319</v>
      </c>
      <c r="C323" s="14">
        <f t="shared" si="69"/>
        <v>55550</v>
      </c>
      <c r="D323" s="6">
        <f t="shared" si="70"/>
        <v>0</v>
      </c>
      <c r="E323" s="6">
        <f>Mortagage!E323</f>
        <v>2118.3906208299832</v>
      </c>
      <c r="F323" s="6">
        <f>IF(D323&lt;0.01,0,D323*Inputs!$E$7/12)</f>
        <v>0</v>
      </c>
      <c r="G323" s="6">
        <f t="shared" si="60"/>
        <v>2118.3906208299832</v>
      </c>
      <c r="H323" s="6">
        <f t="shared" si="61"/>
        <v>0</v>
      </c>
      <c r="I323" s="6">
        <f t="shared" si="62"/>
        <v>2118.3906208299832</v>
      </c>
      <c r="J323" s="6">
        <f t="shared" si="71"/>
        <v>960889.60025802185</v>
      </c>
      <c r="K323" s="6">
        <f t="shared" si="72"/>
        <v>43877.007786747679</v>
      </c>
      <c r="L323" s="6">
        <f t="shared" si="63"/>
        <v>0</v>
      </c>
      <c r="M323" s="6">
        <f>IF(N323&gt;Inputs!$E$12,Inputs!$E$10*Inputs!$E$5/12,0)</f>
        <v>0</v>
      </c>
      <c r="N323" s="15">
        <f>D323/Inputs!$E$5</f>
        <v>0</v>
      </c>
      <c r="Q323" s="6">
        <f t="shared" si="73"/>
        <v>0</v>
      </c>
      <c r="R323" s="6">
        <f>IF(Q323&lt;0.01,0,Inputs!$E$24)</f>
        <v>0</v>
      </c>
      <c r="S323" s="6">
        <f>IF(Q323&lt;0.01,0,Inputs!$E$23)</f>
        <v>0</v>
      </c>
      <c r="T323" s="6">
        <f t="shared" si="64"/>
        <v>0</v>
      </c>
      <c r="U323" s="6">
        <f>IF(D323=0,0,Inputs!$E$18*Inputs!$E$21-Q323+T323)</f>
        <v>0</v>
      </c>
      <c r="V323" s="6">
        <f>IF(D323=0,0,IF(U323&gt;Inputs!$E$22,Inputs!$E$22,0))</f>
        <v>0</v>
      </c>
      <c r="W323" s="6">
        <f t="shared" si="65"/>
        <v>0</v>
      </c>
      <c r="X323" s="6">
        <f>Q323*(Inputs!$E$19/(12*30))*Inputs!$E$20</f>
        <v>0</v>
      </c>
      <c r="Y323" s="6">
        <f t="shared" si="66"/>
        <v>0</v>
      </c>
      <c r="Z323" s="15">
        <f>Y323/Inputs!$E$18</f>
        <v>0</v>
      </c>
      <c r="AA323" s="6">
        <f t="shared" si="74"/>
        <v>4557.9478648128306</v>
      </c>
      <c r="AC323" s="6">
        <f t="shared" si="67"/>
        <v>48434.955651560507</v>
      </c>
    </row>
    <row r="324" spans="2:29" ht="13" x14ac:dyDescent="0.3">
      <c r="B324" s="13">
        <f t="shared" si="68"/>
        <v>320</v>
      </c>
      <c r="C324" s="14">
        <f t="shared" si="69"/>
        <v>55579</v>
      </c>
      <c r="D324" s="6">
        <f t="shared" si="70"/>
        <v>0</v>
      </c>
      <c r="E324" s="6">
        <f>Mortagage!E324</f>
        <v>2118.3906208299832</v>
      </c>
      <c r="F324" s="6">
        <f>IF(D324&lt;0.01,0,D324*Inputs!$E$7/12)</f>
        <v>0</v>
      </c>
      <c r="G324" s="6">
        <f t="shared" si="60"/>
        <v>2118.3906208299832</v>
      </c>
      <c r="H324" s="6">
        <f t="shared" si="61"/>
        <v>0</v>
      </c>
      <c r="I324" s="6">
        <f t="shared" si="62"/>
        <v>2118.3906208299832</v>
      </c>
      <c r="J324" s="6">
        <f t="shared" si="71"/>
        <v>963007.99087885185</v>
      </c>
      <c r="K324" s="6">
        <f t="shared" si="72"/>
        <v>43877.007786747679</v>
      </c>
      <c r="L324" s="6">
        <f t="shared" si="63"/>
        <v>0</v>
      </c>
      <c r="M324" s="6">
        <f>IF(N324&gt;Inputs!$E$12,Inputs!$E$10*Inputs!$E$5/12,0)</f>
        <v>0</v>
      </c>
      <c r="N324" s="15">
        <f>D324/Inputs!$E$5</f>
        <v>0</v>
      </c>
      <c r="Q324" s="6">
        <f t="shared" si="73"/>
        <v>0</v>
      </c>
      <c r="R324" s="6">
        <f>IF(Q324&lt;0.01,0,Inputs!$E$24)</f>
        <v>0</v>
      </c>
      <c r="S324" s="6">
        <f>IF(Q324&lt;0.01,0,Inputs!$E$23)</f>
        <v>0</v>
      </c>
      <c r="T324" s="6">
        <f t="shared" si="64"/>
        <v>0</v>
      </c>
      <c r="U324" s="6">
        <f>IF(D324=0,0,Inputs!$E$18*Inputs!$E$21-Q324+T324)</f>
        <v>0</v>
      </c>
      <c r="V324" s="6">
        <f>IF(D324=0,0,IF(U324&gt;Inputs!$E$22,Inputs!$E$22,0))</f>
        <v>0</v>
      </c>
      <c r="W324" s="6">
        <f t="shared" si="65"/>
        <v>0</v>
      </c>
      <c r="X324" s="6">
        <f>Q324*(Inputs!$E$19/(12*30))*Inputs!$E$20</f>
        <v>0</v>
      </c>
      <c r="Y324" s="6">
        <f t="shared" si="66"/>
        <v>0</v>
      </c>
      <c r="Z324" s="15">
        <f>Y324/Inputs!$E$18</f>
        <v>0</v>
      </c>
      <c r="AA324" s="6">
        <f t="shared" si="74"/>
        <v>4557.9478648128306</v>
      </c>
      <c r="AC324" s="6">
        <f t="shared" si="67"/>
        <v>48434.955651560507</v>
      </c>
    </row>
    <row r="325" spans="2:29" ht="13" x14ac:dyDescent="0.3">
      <c r="B325" s="13">
        <f t="shared" si="68"/>
        <v>321</v>
      </c>
      <c r="C325" s="14">
        <f t="shared" si="69"/>
        <v>55610</v>
      </c>
      <c r="D325" s="6">
        <f t="shared" si="70"/>
        <v>0</v>
      </c>
      <c r="E325" s="6">
        <f>Mortagage!E325</f>
        <v>2118.3906208299832</v>
      </c>
      <c r="F325" s="6">
        <f>IF(D325&lt;0.01,0,D325*Inputs!$E$7/12)</f>
        <v>0</v>
      </c>
      <c r="G325" s="6">
        <f t="shared" si="60"/>
        <v>2118.3906208299832</v>
      </c>
      <c r="H325" s="6">
        <f t="shared" si="61"/>
        <v>0</v>
      </c>
      <c r="I325" s="6">
        <f t="shared" si="62"/>
        <v>2118.3906208299832</v>
      </c>
      <c r="J325" s="6">
        <f t="shared" si="71"/>
        <v>965126.38149968185</v>
      </c>
      <c r="K325" s="6">
        <f t="shared" si="72"/>
        <v>43877.007786747679</v>
      </c>
      <c r="L325" s="6">
        <f t="shared" si="63"/>
        <v>0</v>
      </c>
      <c r="M325" s="6">
        <f>IF(N325&gt;Inputs!$E$12,Inputs!$E$10*Inputs!$E$5/12,0)</f>
        <v>0</v>
      </c>
      <c r="N325" s="15">
        <f>D325/Inputs!$E$5</f>
        <v>0</v>
      </c>
      <c r="Q325" s="6">
        <f t="shared" si="73"/>
        <v>0</v>
      </c>
      <c r="R325" s="6">
        <f>IF(Q325&lt;0.01,0,Inputs!$E$24)</f>
        <v>0</v>
      </c>
      <c r="S325" s="6">
        <f>IF(Q325&lt;0.01,0,Inputs!$E$23)</f>
        <v>0</v>
      </c>
      <c r="T325" s="6">
        <f t="shared" si="64"/>
        <v>0</v>
      </c>
      <c r="U325" s="6">
        <f>IF(D325=0,0,Inputs!$E$18*Inputs!$E$21-Q325+T325)</f>
        <v>0</v>
      </c>
      <c r="V325" s="6">
        <f>IF(D325=0,0,IF(U325&gt;Inputs!$E$22,Inputs!$E$22,0))</f>
        <v>0</v>
      </c>
      <c r="W325" s="6">
        <f t="shared" si="65"/>
        <v>0</v>
      </c>
      <c r="X325" s="6">
        <f>Q325*(Inputs!$E$19/(12*30))*Inputs!$E$20</f>
        <v>0</v>
      </c>
      <c r="Y325" s="6">
        <f t="shared" si="66"/>
        <v>0</v>
      </c>
      <c r="Z325" s="15">
        <f>Y325/Inputs!$E$18</f>
        <v>0</v>
      </c>
      <c r="AA325" s="6">
        <f t="shared" si="74"/>
        <v>4557.9478648128306</v>
      </c>
      <c r="AC325" s="6">
        <f t="shared" si="67"/>
        <v>48434.955651560507</v>
      </c>
    </row>
    <row r="326" spans="2:29" ht="13" x14ac:dyDescent="0.3">
      <c r="B326" s="13">
        <f t="shared" si="68"/>
        <v>322</v>
      </c>
      <c r="C326" s="14">
        <f t="shared" si="69"/>
        <v>55640</v>
      </c>
      <c r="D326" s="6">
        <f t="shared" si="70"/>
        <v>0</v>
      </c>
      <c r="E326" s="6">
        <f>Mortagage!E326</f>
        <v>2118.3906208299832</v>
      </c>
      <c r="F326" s="6">
        <f>IF(D326&lt;0.01,0,D326*Inputs!$E$7/12)</f>
        <v>0</v>
      </c>
      <c r="G326" s="6">
        <f t="shared" ref="G326:G364" si="75">E326-F326</f>
        <v>2118.3906208299832</v>
      </c>
      <c r="H326" s="6">
        <f t="shared" ref="H326:H364" si="76">V326</f>
        <v>0</v>
      </c>
      <c r="I326" s="6">
        <f t="shared" ref="I326:I364" si="77">H326+G326</f>
        <v>2118.3906208299832</v>
      </c>
      <c r="J326" s="6">
        <f t="shared" si="71"/>
        <v>967244.77212051186</v>
      </c>
      <c r="K326" s="6">
        <f t="shared" si="72"/>
        <v>43877.007786747679</v>
      </c>
      <c r="L326" s="6">
        <f t="shared" ref="L326:L364" si="78">IF(D326-G326-H326&lt;0.01,0,D326-G326-H326)</f>
        <v>0</v>
      </c>
      <c r="M326" s="6">
        <f>IF(N326&gt;Inputs!$E$12,Inputs!$E$10*Inputs!$E$5/12,0)</f>
        <v>0</v>
      </c>
      <c r="N326" s="15">
        <f>D326/Inputs!$E$5</f>
        <v>0</v>
      </c>
      <c r="Q326" s="6">
        <f t="shared" si="73"/>
        <v>0</v>
      </c>
      <c r="R326" s="6">
        <f>IF(Q326&lt;0.01,0,Inputs!$E$24)</f>
        <v>0</v>
      </c>
      <c r="S326" s="6">
        <f>IF(Q326&lt;0.01,0,Inputs!$E$23)</f>
        <v>0</v>
      </c>
      <c r="T326" s="6">
        <f t="shared" ref="T326:T364" si="79">R326-S326</f>
        <v>0</v>
      </c>
      <c r="U326" s="6">
        <f>IF(D326=0,0,Inputs!$E$18*Inputs!$E$21-Q326+T326)</f>
        <v>0</v>
      </c>
      <c r="V326" s="6">
        <f>IF(D326=0,0,IF(U326&gt;Inputs!$E$22,Inputs!$E$22,0))</f>
        <v>0</v>
      </c>
      <c r="W326" s="6">
        <f t="shared" ref="W326:W364" si="80">(R326-S326-V326)*-1</f>
        <v>0</v>
      </c>
      <c r="X326" s="6">
        <f>Q326*(Inputs!$E$19/(12*30))*Inputs!$E$20</f>
        <v>0</v>
      </c>
      <c r="Y326" s="6">
        <f t="shared" ref="Y326:Y364" si="81">IF((Q326+W326+X326)&lt;0,0,Q326+W326+X326)</f>
        <v>0</v>
      </c>
      <c r="Z326" s="15">
        <f>Y326/Inputs!$E$18</f>
        <v>0</v>
      </c>
      <c r="AA326" s="6">
        <f t="shared" si="74"/>
        <v>4557.9478648128306</v>
      </c>
      <c r="AC326" s="6">
        <f t="shared" ref="AC326:AC364" si="82">AA326+K326</f>
        <v>48434.955651560507</v>
      </c>
    </row>
    <row r="327" spans="2:29" ht="13" x14ac:dyDescent="0.3">
      <c r="B327" s="13">
        <f t="shared" ref="B327:B364" si="83">B326+1</f>
        <v>323</v>
      </c>
      <c r="C327" s="14">
        <f t="shared" ref="C327:C364" si="84">EDATE(C326,1)</f>
        <v>55671</v>
      </c>
      <c r="D327" s="6">
        <f t="shared" ref="D327:D364" si="85">L326</f>
        <v>0</v>
      </c>
      <c r="E327" s="6">
        <f>Mortagage!E327</f>
        <v>2118.3906208299832</v>
      </c>
      <c r="F327" s="6">
        <f>IF(D327&lt;0.01,0,D327*Inputs!$E$7/12)</f>
        <v>0</v>
      </c>
      <c r="G327" s="6">
        <f t="shared" si="75"/>
        <v>2118.3906208299832</v>
      </c>
      <c r="H327" s="6">
        <f t="shared" si="76"/>
        <v>0</v>
      </c>
      <c r="I327" s="6">
        <f t="shared" si="77"/>
        <v>2118.3906208299832</v>
      </c>
      <c r="J327" s="6">
        <f t="shared" ref="J327:J364" si="86">J326+I327</f>
        <v>969363.16274134186</v>
      </c>
      <c r="K327" s="6">
        <f t="shared" ref="K327:K364" si="87">K326+F327</f>
        <v>43877.007786747679</v>
      </c>
      <c r="L327" s="6">
        <f t="shared" si="78"/>
        <v>0</v>
      </c>
      <c r="M327" s="6">
        <f>IF(N327&gt;Inputs!$E$12,Inputs!$E$10*Inputs!$E$5/12,0)</f>
        <v>0</v>
      </c>
      <c r="N327" s="15">
        <f>D327/Inputs!$E$5</f>
        <v>0</v>
      </c>
      <c r="Q327" s="6">
        <f t="shared" ref="Q327:Q364" si="88">Y326</f>
        <v>0</v>
      </c>
      <c r="R327" s="6">
        <f>IF(Q327&lt;0.01,0,Inputs!$E$24)</f>
        <v>0</v>
      </c>
      <c r="S327" s="6">
        <f>IF(Q327&lt;0.01,0,Inputs!$E$23)</f>
        <v>0</v>
      </c>
      <c r="T327" s="6">
        <f t="shared" si="79"/>
        <v>0</v>
      </c>
      <c r="U327" s="6">
        <f>IF(D327=0,0,Inputs!$E$18*Inputs!$E$21-Q327+T327)</f>
        <v>0</v>
      </c>
      <c r="V327" s="6">
        <f>IF(D327=0,0,IF(U327&gt;Inputs!$E$22,Inputs!$E$22,0))</f>
        <v>0</v>
      </c>
      <c r="W327" s="6">
        <f t="shared" si="80"/>
        <v>0</v>
      </c>
      <c r="X327" s="6">
        <f>Q327*(Inputs!$E$19/(12*30))*Inputs!$E$20</f>
        <v>0</v>
      </c>
      <c r="Y327" s="6">
        <f t="shared" si="81"/>
        <v>0</v>
      </c>
      <c r="Z327" s="15">
        <f>Y327/Inputs!$E$18</f>
        <v>0</v>
      </c>
      <c r="AA327" s="6">
        <f t="shared" ref="AA327:AA364" si="89">X327+AA326</f>
        <v>4557.9478648128306</v>
      </c>
      <c r="AC327" s="6">
        <f t="shared" si="82"/>
        <v>48434.955651560507</v>
      </c>
    </row>
    <row r="328" spans="2:29" ht="13" x14ac:dyDescent="0.3">
      <c r="B328" s="13">
        <f t="shared" si="83"/>
        <v>324</v>
      </c>
      <c r="C328" s="14">
        <f t="shared" si="84"/>
        <v>55701</v>
      </c>
      <c r="D328" s="6">
        <f t="shared" si="85"/>
        <v>0</v>
      </c>
      <c r="E328" s="6">
        <f>Mortagage!E328</f>
        <v>2118.3906208299832</v>
      </c>
      <c r="F328" s="6">
        <f>IF(D328&lt;0.01,0,D328*Inputs!$E$7/12)</f>
        <v>0</v>
      </c>
      <c r="G328" s="6">
        <f t="shared" si="75"/>
        <v>2118.3906208299832</v>
      </c>
      <c r="H328" s="6">
        <f t="shared" si="76"/>
        <v>0</v>
      </c>
      <c r="I328" s="6">
        <f t="shared" si="77"/>
        <v>2118.3906208299832</v>
      </c>
      <c r="J328" s="6">
        <f t="shared" si="86"/>
        <v>971481.55336217186</v>
      </c>
      <c r="K328" s="6">
        <f t="shared" si="87"/>
        <v>43877.007786747679</v>
      </c>
      <c r="L328" s="6">
        <f t="shared" si="78"/>
        <v>0</v>
      </c>
      <c r="M328" s="6">
        <f>IF(N328&gt;Inputs!$E$12,Inputs!$E$10*Inputs!$E$5/12,0)</f>
        <v>0</v>
      </c>
      <c r="N328" s="15">
        <f>D328/Inputs!$E$5</f>
        <v>0</v>
      </c>
      <c r="Q328" s="6">
        <f t="shared" si="88"/>
        <v>0</v>
      </c>
      <c r="R328" s="6">
        <f>IF(Q328&lt;0.01,0,Inputs!$E$24)</f>
        <v>0</v>
      </c>
      <c r="S328" s="6">
        <f>IF(Q328&lt;0.01,0,Inputs!$E$23)</f>
        <v>0</v>
      </c>
      <c r="T328" s="6">
        <f t="shared" si="79"/>
        <v>0</v>
      </c>
      <c r="U328" s="6">
        <f>IF(D328=0,0,Inputs!$E$18*Inputs!$E$21-Q328+T328)</f>
        <v>0</v>
      </c>
      <c r="V328" s="6">
        <f>IF(D328=0,0,IF(U328&gt;Inputs!$E$22,Inputs!$E$22,0))</f>
        <v>0</v>
      </c>
      <c r="W328" s="6">
        <f t="shared" si="80"/>
        <v>0</v>
      </c>
      <c r="X328" s="6">
        <f>Q328*(Inputs!$E$19/(12*30))*Inputs!$E$20</f>
        <v>0</v>
      </c>
      <c r="Y328" s="6">
        <f t="shared" si="81"/>
        <v>0</v>
      </c>
      <c r="Z328" s="15">
        <f>Y328/Inputs!$E$18</f>
        <v>0</v>
      </c>
      <c r="AA328" s="6">
        <f t="shared" si="89"/>
        <v>4557.9478648128306</v>
      </c>
      <c r="AC328" s="6">
        <f t="shared" si="82"/>
        <v>48434.955651560507</v>
      </c>
    </row>
    <row r="329" spans="2:29" ht="13" x14ac:dyDescent="0.3">
      <c r="B329" s="13">
        <f t="shared" si="83"/>
        <v>325</v>
      </c>
      <c r="C329" s="14">
        <f t="shared" si="84"/>
        <v>55732</v>
      </c>
      <c r="D329" s="6">
        <f t="shared" si="85"/>
        <v>0</v>
      </c>
      <c r="E329" s="6">
        <f>Mortagage!E329</f>
        <v>2118.3906208299832</v>
      </c>
      <c r="F329" s="6">
        <f>IF(D329&lt;0.01,0,D329*Inputs!$E$7/12)</f>
        <v>0</v>
      </c>
      <c r="G329" s="6">
        <f t="shared" si="75"/>
        <v>2118.3906208299832</v>
      </c>
      <c r="H329" s="6">
        <f t="shared" si="76"/>
        <v>0</v>
      </c>
      <c r="I329" s="6">
        <f t="shared" si="77"/>
        <v>2118.3906208299832</v>
      </c>
      <c r="J329" s="6">
        <f t="shared" si="86"/>
        <v>973599.94398300187</v>
      </c>
      <c r="K329" s="6">
        <f t="shared" si="87"/>
        <v>43877.007786747679</v>
      </c>
      <c r="L329" s="6">
        <f t="shared" si="78"/>
        <v>0</v>
      </c>
      <c r="M329" s="6">
        <f>IF(N329&gt;Inputs!$E$12,Inputs!$E$10*Inputs!$E$5/12,0)</f>
        <v>0</v>
      </c>
      <c r="N329" s="15">
        <f>D329/Inputs!$E$5</f>
        <v>0</v>
      </c>
      <c r="Q329" s="6">
        <f t="shared" si="88"/>
        <v>0</v>
      </c>
      <c r="R329" s="6">
        <f>IF(Q329&lt;0.01,0,Inputs!$E$24)</f>
        <v>0</v>
      </c>
      <c r="S329" s="6">
        <f>IF(Q329&lt;0.01,0,Inputs!$E$23)</f>
        <v>0</v>
      </c>
      <c r="T329" s="6">
        <f t="shared" si="79"/>
        <v>0</v>
      </c>
      <c r="U329" s="6">
        <f>IF(D329=0,0,Inputs!$E$18*Inputs!$E$21-Q329+T329)</f>
        <v>0</v>
      </c>
      <c r="V329" s="6">
        <f>IF(D329=0,0,IF(U329&gt;Inputs!$E$22,Inputs!$E$22,0))</f>
        <v>0</v>
      </c>
      <c r="W329" s="6">
        <f t="shared" si="80"/>
        <v>0</v>
      </c>
      <c r="X329" s="6">
        <f>Q329*(Inputs!$E$19/(12*30))*Inputs!$E$20</f>
        <v>0</v>
      </c>
      <c r="Y329" s="6">
        <f t="shared" si="81"/>
        <v>0</v>
      </c>
      <c r="Z329" s="15">
        <f>Y329/Inputs!$E$18</f>
        <v>0</v>
      </c>
      <c r="AA329" s="6">
        <f t="shared" si="89"/>
        <v>4557.9478648128306</v>
      </c>
      <c r="AC329" s="6">
        <f t="shared" si="82"/>
        <v>48434.955651560507</v>
      </c>
    </row>
    <row r="330" spans="2:29" ht="13" x14ac:dyDescent="0.3">
      <c r="B330" s="13">
        <f t="shared" si="83"/>
        <v>326</v>
      </c>
      <c r="C330" s="14">
        <f t="shared" si="84"/>
        <v>55763</v>
      </c>
      <c r="D330" s="6">
        <f t="shared" si="85"/>
        <v>0</v>
      </c>
      <c r="E330" s="6">
        <f>Mortagage!E330</f>
        <v>2118.3906208299832</v>
      </c>
      <c r="F330" s="6">
        <f>IF(D330&lt;0.01,0,D330*Inputs!$E$7/12)</f>
        <v>0</v>
      </c>
      <c r="G330" s="6">
        <f t="shared" si="75"/>
        <v>2118.3906208299832</v>
      </c>
      <c r="H330" s="6">
        <f t="shared" si="76"/>
        <v>0</v>
      </c>
      <c r="I330" s="6">
        <f t="shared" si="77"/>
        <v>2118.3906208299832</v>
      </c>
      <c r="J330" s="6">
        <f t="shared" si="86"/>
        <v>975718.33460383187</v>
      </c>
      <c r="K330" s="6">
        <f t="shared" si="87"/>
        <v>43877.007786747679</v>
      </c>
      <c r="L330" s="6">
        <f t="shared" si="78"/>
        <v>0</v>
      </c>
      <c r="M330" s="6">
        <f>IF(N330&gt;Inputs!$E$12,Inputs!$E$10*Inputs!$E$5/12,0)</f>
        <v>0</v>
      </c>
      <c r="N330" s="15">
        <f>D330/Inputs!$E$5</f>
        <v>0</v>
      </c>
      <c r="Q330" s="6">
        <f t="shared" si="88"/>
        <v>0</v>
      </c>
      <c r="R330" s="6">
        <f>IF(Q330&lt;0.01,0,Inputs!$E$24)</f>
        <v>0</v>
      </c>
      <c r="S330" s="6">
        <f>IF(Q330&lt;0.01,0,Inputs!$E$23)</f>
        <v>0</v>
      </c>
      <c r="T330" s="6">
        <f t="shared" si="79"/>
        <v>0</v>
      </c>
      <c r="U330" s="6">
        <f>IF(D330=0,0,Inputs!$E$18*Inputs!$E$21-Q330+T330)</f>
        <v>0</v>
      </c>
      <c r="V330" s="6">
        <f>IF(D330=0,0,IF(U330&gt;Inputs!$E$22,Inputs!$E$22,0))</f>
        <v>0</v>
      </c>
      <c r="W330" s="6">
        <f t="shared" si="80"/>
        <v>0</v>
      </c>
      <c r="X330" s="6">
        <f>Q330*(Inputs!$E$19/(12*30))*Inputs!$E$20</f>
        <v>0</v>
      </c>
      <c r="Y330" s="6">
        <f t="shared" si="81"/>
        <v>0</v>
      </c>
      <c r="Z330" s="15">
        <f>Y330/Inputs!$E$18</f>
        <v>0</v>
      </c>
      <c r="AA330" s="6">
        <f t="shared" si="89"/>
        <v>4557.9478648128306</v>
      </c>
      <c r="AC330" s="6">
        <f t="shared" si="82"/>
        <v>48434.955651560507</v>
      </c>
    </row>
    <row r="331" spans="2:29" ht="13" x14ac:dyDescent="0.3">
      <c r="B331" s="13">
        <f t="shared" si="83"/>
        <v>327</v>
      </c>
      <c r="C331" s="14">
        <f t="shared" si="84"/>
        <v>55793</v>
      </c>
      <c r="D331" s="6">
        <f t="shared" si="85"/>
        <v>0</v>
      </c>
      <c r="E331" s="6">
        <f>Mortagage!E331</f>
        <v>2118.3906208299832</v>
      </c>
      <c r="F331" s="6">
        <f>IF(D331&lt;0.01,0,D331*Inputs!$E$7/12)</f>
        <v>0</v>
      </c>
      <c r="G331" s="6">
        <f t="shared" si="75"/>
        <v>2118.3906208299832</v>
      </c>
      <c r="H331" s="6">
        <f t="shared" si="76"/>
        <v>0</v>
      </c>
      <c r="I331" s="6">
        <f t="shared" si="77"/>
        <v>2118.3906208299832</v>
      </c>
      <c r="J331" s="6">
        <f t="shared" si="86"/>
        <v>977836.72522466187</v>
      </c>
      <c r="K331" s="6">
        <f t="shared" si="87"/>
        <v>43877.007786747679</v>
      </c>
      <c r="L331" s="6">
        <f t="shared" si="78"/>
        <v>0</v>
      </c>
      <c r="M331" s="6">
        <f>IF(N331&gt;Inputs!$E$12,Inputs!$E$10*Inputs!$E$5/12,0)</f>
        <v>0</v>
      </c>
      <c r="N331" s="15">
        <f>D331/Inputs!$E$5</f>
        <v>0</v>
      </c>
      <c r="Q331" s="6">
        <f t="shared" si="88"/>
        <v>0</v>
      </c>
      <c r="R331" s="6">
        <f>IF(Q331&lt;0.01,0,Inputs!$E$24)</f>
        <v>0</v>
      </c>
      <c r="S331" s="6">
        <f>IF(Q331&lt;0.01,0,Inputs!$E$23)</f>
        <v>0</v>
      </c>
      <c r="T331" s="6">
        <f t="shared" si="79"/>
        <v>0</v>
      </c>
      <c r="U331" s="6">
        <f>IF(D331=0,0,Inputs!$E$18*Inputs!$E$21-Q331+T331)</f>
        <v>0</v>
      </c>
      <c r="V331" s="6">
        <f>IF(D331=0,0,IF(U331&gt;Inputs!$E$22,Inputs!$E$22,0))</f>
        <v>0</v>
      </c>
      <c r="W331" s="6">
        <f t="shared" si="80"/>
        <v>0</v>
      </c>
      <c r="X331" s="6">
        <f>Q331*(Inputs!$E$19/(12*30))*Inputs!$E$20</f>
        <v>0</v>
      </c>
      <c r="Y331" s="6">
        <f t="shared" si="81"/>
        <v>0</v>
      </c>
      <c r="Z331" s="15">
        <f>Y331/Inputs!$E$18</f>
        <v>0</v>
      </c>
      <c r="AA331" s="6">
        <f t="shared" si="89"/>
        <v>4557.9478648128306</v>
      </c>
      <c r="AC331" s="6">
        <f t="shared" si="82"/>
        <v>48434.955651560507</v>
      </c>
    </row>
    <row r="332" spans="2:29" ht="13" x14ac:dyDescent="0.3">
      <c r="B332" s="13">
        <f t="shared" si="83"/>
        <v>328</v>
      </c>
      <c r="C332" s="14">
        <f t="shared" si="84"/>
        <v>55824</v>
      </c>
      <c r="D332" s="6">
        <f t="shared" si="85"/>
        <v>0</v>
      </c>
      <c r="E332" s="6">
        <f>Mortagage!E332</f>
        <v>2118.3906208299832</v>
      </c>
      <c r="F332" s="6">
        <f>IF(D332&lt;0.01,0,D332*Inputs!$E$7/12)</f>
        <v>0</v>
      </c>
      <c r="G332" s="6">
        <f t="shared" si="75"/>
        <v>2118.3906208299832</v>
      </c>
      <c r="H332" s="6">
        <f t="shared" si="76"/>
        <v>0</v>
      </c>
      <c r="I332" s="6">
        <f t="shared" si="77"/>
        <v>2118.3906208299832</v>
      </c>
      <c r="J332" s="6">
        <f t="shared" si="86"/>
        <v>979955.11584549188</v>
      </c>
      <c r="K332" s="6">
        <f t="shared" si="87"/>
        <v>43877.007786747679</v>
      </c>
      <c r="L332" s="6">
        <f t="shared" si="78"/>
        <v>0</v>
      </c>
      <c r="M332" s="6">
        <f>IF(N332&gt;Inputs!$E$12,Inputs!$E$10*Inputs!$E$5/12,0)</f>
        <v>0</v>
      </c>
      <c r="N332" s="15">
        <f>D332/Inputs!$E$5</f>
        <v>0</v>
      </c>
      <c r="Q332" s="6">
        <f t="shared" si="88"/>
        <v>0</v>
      </c>
      <c r="R332" s="6">
        <f>IF(Q332&lt;0.01,0,Inputs!$E$24)</f>
        <v>0</v>
      </c>
      <c r="S332" s="6">
        <f>IF(Q332&lt;0.01,0,Inputs!$E$23)</f>
        <v>0</v>
      </c>
      <c r="T332" s="6">
        <f t="shared" si="79"/>
        <v>0</v>
      </c>
      <c r="U332" s="6">
        <f>IF(D332=0,0,Inputs!$E$18*Inputs!$E$21-Q332+T332)</f>
        <v>0</v>
      </c>
      <c r="V332" s="6">
        <f>IF(D332=0,0,IF(U332&gt;Inputs!$E$22,Inputs!$E$22,0))</f>
        <v>0</v>
      </c>
      <c r="W332" s="6">
        <f t="shared" si="80"/>
        <v>0</v>
      </c>
      <c r="X332" s="6">
        <f>Q332*(Inputs!$E$19/(12*30))*Inputs!$E$20</f>
        <v>0</v>
      </c>
      <c r="Y332" s="6">
        <f t="shared" si="81"/>
        <v>0</v>
      </c>
      <c r="Z332" s="15">
        <f>Y332/Inputs!$E$18</f>
        <v>0</v>
      </c>
      <c r="AA332" s="6">
        <f t="shared" si="89"/>
        <v>4557.9478648128306</v>
      </c>
      <c r="AC332" s="6">
        <f t="shared" si="82"/>
        <v>48434.955651560507</v>
      </c>
    </row>
    <row r="333" spans="2:29" ht="13" x14ac:dyDescent="0.3">
      <c r="B333" s="13">
        <f t="shared" si="83"/>
        <v>329</v>
      </c>
      <c r="C333" s="14">
        <f t="shared" si="84"/>
        <v>55854</v>
      </c>
      <c r="D333" s="6">
        <f t="shared" si="85"/>
        <v>0</v>
      </c>
      <c r="E333" s="6">
        <f>Mortagage!E333</f>
        <v>2118.3906208299832</v>
      </c>
      <c r="F333" s="6">
        <f>IF(D333&lt;0.01,0,D333*Inputs!$E$7/12)</f>
        <v>0</v>
      </c>
      <c r="G333" s="6">
        <f t="shared" si="75"/>
        <v>2118.3906208299832</v>
      </c>
      <c r="H333" s="6">
        <f t="shared" si="76"/>
        <v>0</v>
      </c>
      <c r="I333" s="6">
        <f t="shared" si="77"/>
        <v>2118.3906208299832</v>
      </c>
      <c r="J333" s="6">
        <f t="shared" si="86"/>
        <v>982073.50646632188</v>
      </c>
      <c r="K333" s="6">
        <f t="shared" si="87"/>
        <v>43877.007786747679</v>
      </c>
      <c r="L333" s="6">
        <f t="shared" si="78"/>
        <v>0</v>
      </c>
      <c r="M333" s="6">
        <f>IF(N333&gt;Inputs!$E$12,Inputs!$E$10*Inputs!$E$5/12,0)</f>
        <v>0</v>
      </c>
      <c r="N333" s="15">
        <f>D333/Inputs!$E$5</f>
        <v>0</v>
      </c>
      <c r="Q333" s="6">
        <f t="shared" si="88"/>
        <v>0</v>
      </c>
      <c r="R333" s="6">
        <f>IF(Q333&lt;0.01,0,Inputs!$E$24)</f>
        <v>0</v>
      </c>
      <c r="S333" s="6">
        <f>IF(Q333&lt;0.01,0,Inputs!$E$23)</f>
        <v>0</v>
      </c>
      <c r="T333" s="6">
        <f t="shared" si="79"/>
        <v>0</v>
      </c>
      <c r="U333" s="6">
        <f>IF(D333=0,0,Inputs!$E$18*Inputs!$E$21-Q333+T333)</f>
        <v>0</v>
      </c>
      <c r="V333" s="6">
        <f>IF(D333=0,0,IF(U333&gt;Inputs!$E$22,Inputs!$E$22,0))</f>
        <v>0</v>
      </c>
      <c r="W333" s="6">
        <f t="shared" si="80"/>
        <v>0</v>
      </c>
      <c r="X333" s="6">
        <f>Q333*(Inputs!$E$19/(12*30))*Inputs!$E$20</f>
        <v>0</v>
      </c>
      <c r="Y333" s="6">
        <f t="shared" si="81"/>
        <v>0</v>
      </c>
      <c r="Z333" s="15">
        <f>Y333/Inputs!$E$18</f>
        <v>0</v>
      </c>
      <c r="AA333" s="6">
        <f t="shared" si="89"/>
        <v>4557.9478648128306</v>
      </c>
      <c r="AC333" s="6">
        <f t="shared" si="82"/>
        <v>48434.955651560507</v>
      </c>
    </row>
    <row r="334" spans="2:29" ht="13" x14ac:dyDescent="0.3">
      <c r="B334" s="13">
        <f t="shared" si="83"/>
        <v>330</v>
      </c>
      <c r="C334" s="14">
        <f t="shared" si="84"/>
        <v>55885</v>
      </c>
      <c r="D334" s="6">
        <f t="shared" si="85"/>
        <v>0</v>
      </c>
      <c r="E334" s="6">
        <f>Mortagage!E334</f>
        <v>2118.3906208299832</v>
      </c>
      <c r="F334" s="6">
        <f>IF(D334&lt;0.01,0,D334*Inputs!$E$7/12)</f>
        <v>0</v>
      </c>
      <c r="G334" s="6">
        <f t="shared" si="75"/>
        <v>2118.3906208299832</v>
      </c>
      <c r="H334" s="6">
        <f t="shared" si="76"/>
        <v>0</v>
      </c>
      <c r="I334" s="6">
        <f t="shared" si="77"/>
        <v>2118.3906208299832</v>
      </c>
      <c r="J334" s="6">
        <f t="shared" si="86"/>
        <v>984191.89708715188</v>
      </c>
      <c r="K334" s="6">
        <f t="shared" si="87"/>
        <v>43877.007786747679</v>
      </c>
      <c r="L334" s="6">
        <f t="shared" si="78"/>
        <v>0</v>
      </c>
      <c r="M334" s="6">
        <f>IF(N334&gt;Inputs!$E$12,Inputs!$E$10*Inputs!$E$5/12,0)</f>
        <v>0</v>
      </c>
      <c r="N334" s="15">
        <f>D334/Inputs!$E$5</f>
        <v>0</v>
      </c>
      <c r="Q334" s="6">
        <f t="shared" si="88"/>
        <v>0</v>
      </c>
      <c r="R334" s="6">
        <f>IF(Q334&lt;0.01,0,Inputs!$E$24)</f>
        <v>0</v>
      </c>
      <c r="S334" s="6">
        <f>IF(Q334&lt;0.01,0,Inputs!$E$23)</f>
        <v>0</v>
      </c>
      <c r="T334" s="6">
        <f t="shared" si="79"/>
        <v>0</v>
      </c>
      <c r="U334" s="6">
        <f>IF(D334=0,0,Inputs!$E$18*Inputs!$E$21-Q334+T334)</f>
        <v>0</v>
      </c>
      <c r="V334" s="6">
        <f>IF(D334=0,0,IF(U334&gt;Inputs!$E$22,Inputs!$E$22,0))</f>
        <v>0</v>
      </c>
      <c r="W334" s="6">
        <f t="shared" si="80"/>
        <v>0</v>
      </c>
      <c r="X334" s="6">
        <f>Q334*(Inputs!$E$19/(12*30))*Inputs!$E$20</f>
        <v>0</v>
      </c>
      <c r="Y334" s="6">
        <f t="shared" si="81"/>
        <v>0</v>
      </c>
      <c r="Z334" s="15">
        <f>Y334/Inputs!$E$18</f>
        <v>0</v>
      </c>
      <c r="AA334" s="6">
        <f t="shared" si="89"/>
        <v>4557.9478648128306</v>
      </c>
      <c r="AC334" s="6">
        <f t="shared" si="82"/>
        <v>48434.955651560507</v>
      </c>
    </row>
    <row r="335" spans="2:29" ht="13" x14ac:dyDescent="0.3">
      <c r="B335" s="13">
        <f t="shared" si="83"/>
        <v>331</v>
      </c>
      <c r="C335" s="14">
        <f t="shared" si="84"/>
        <v>55916</v>
      </c>
      <c r="D335" s="6">
        <f t="shared" si="85"/>
        <v>0</v>
      </c>
      <c r="E335" s="6">
        <f>Mortagage!E335</f>
        <v>2118.3906208299832</v>
      </c>
      <c r="F335" s="6">
        <f>IF(D335&lt;0.01,0,D335*Inputs!$E$7/12)</f>
        <v>0</v>
      </c>
      <c r="G335" s="6">
        <f t="shared" si="75"/>
        <v>2118.3906208299832</v>
      </c>
      <c r="H335" s="6">
        <f t="shared" si="76"/>
        <v>0</v>
      </c>
      <c r="I335" s="6">
        <f t="shared" si="77"/>
        <v>2118.3906208299832</v>
      </c>
      <c r="J335" s="6">
        <f t="shared" si="86"/>
        <v>986310.28770798189</v>
      </c>
      <c r="K335" s="6">
        <f t="shared" si="87"/>
        <v>43877.007786747679</v>
      </c>
      <c r="L335" s="6">
        <f t="shared" si="78"/>
        <v>0</v>
      </c>
      <c r="M335" s="6">
        <f>IF(N335&gt;Inputs!$E$12,Inputs!$E$10*Inputs!$E$5/12,0)</f>
        <v>0</v>
      </c>
      <c r="N335" s="15">
        <f>D335/Inputs!$E$5</f>
        <v>0</v>
      </c>
      <c r="Q335" s="6">
        <f t="shared" si="88"/>
        <v>0</v>
      </c>
      <c r="R335" s="6">
        <f>IF(Q335&lt;0.01,0,Inputs!$E$24)</f>
        <v>0</v>
      </c>
      <c r="S335" s="6">
        <f>IF(Q335&lt;0.01,0,Inputs!$E$23)</f>
        <v>0</v>
      </c>
      <c r="T335" s="6">
        <f t="shared" si="79"/>
        <v>0</v>
      </c>
      <c r="U335" s="6">
        <f>IF(D335=0,0,Inputs!$E$18*Inputs!$E$21-Q335+T335)</f>
        <v>0</v>
      </c>
      <c r="V335" s="6">
        <f>IF(D335=0,0,IF(U335&gt;Inputs!$E$22,Inputs!$E$22,0))</f>
        <v>0</v>
      </c>
      <c r="W335" s="6">
        <f t="shared" si="80"/>
        <v>0</v>
      </c>
      <c r="X335" s="6">
        <f>Q335*(Inputs!$E$19/(12*30))*Inputs!$E$20</f>
        <v>0</v>
      </c>
      <c r="Y335" s="6">
        <f t="shared" si="81"/>
        <v>0</v>
      </c>
      <c r="Z335" s="15">
        <f>Y335/Inputs!$E$18</f>
        <v>0</v>
      </c>
      <c r="AA335" s="6">
        <f t="shared" si="89"/>
        <v>4557.9478648128306</v>
      </c>
      <c r="AC335" s="6">
        <f t="shared" si="82"/>
        <v>48434.955651560507</v>
      </c>
    </row>
    <row r="336" spans="2:29" ht="13" x14ac:dyDescent="0.3">
      <c r="B336" s="13">
        <f t="shared" si="83"/>
        <v>332</v>
      </c>
      <c r="C336" s="14">
        <f t="shared" si="84"/>
        <v>55944</v>
      </c>
      <c r="D336" s="6">
        <f t="shared" si="85"/>
        <v>0</v>
      </c>
      <c r="E336" s="6">
        <f>Mortagage!E336</f>
        <v>2118.3906208299832</v>
      </c>
      <c r="F336" s="6">
        <f>IF(D336&lt;0.01,0,D336*Inputs!$E$7/12)</f>
        <v>0</v>
      </c>
      <c r="G336" s="6">
        <f t="shared" si="75"/>
        <v>2118.3906208299832</v>
      </c>
      <c r="H336" s="6">
        <f t="shared" si="76"/>
        <v>0</v>
      </c>
      <c r="I336" s="6">
        <f t="shared" si="77"/>
        <v>2118.3906208299832</v>
      </c>
      <c r="J336" s="6">
        <f t="shared" si="86"/>
        <v>988428.67832881189</v>
      </c>
      <c r="K336" s="6">
        <f t="shared" si="87"/>
        <v>43877.007786747679</v>
      </c>
      <c r="L336" s="6">
        <f t="shared" si="78"/>
        <v>0</v>
      </c>
      <c r="M336" s="6">
        <f>IF(N336&gt;Inputs!$E$12,Inputs!$E$10*Inputs!$E$5/12,0)</f>
        <v>0</v>
      </c>
      <c r="N336" s="15">
        <f>D336/Inputs!$E$5</f>
        <v>0</v>
      </c>
      <c r="Q336" s="6">
        <f t="shared" si="88"/>
        <v>0</v>
      </c>
      <c r="R336" s="6">
        <f>IF(Q336&lt;0.01,0,Inputs!$E$24)</f>
        <v>0</v>
      </c>
      <c r="S336" s="6">
        <f>IF(Q336&lt;0.01,0,Inputs!$E$23)</f>
        <v>0</v>
      </c>
      <c r="T336" s="6">
        <f t="shared" si="79"/>
        <v>0</v>
      </c>
      <c r="U336" s="6">
        <f>IF(D336=0,0,Inputs!$E$18*Inputs!$E$21-Q336+T336)</f>
        <v>0</v>
      </c>
      <c r="V336" s="6">
        <f>IF(D336=0,0,IF(U336&gt;Inputs!$E$22,Inputs!$E$22,0))</f>
        <v>0</v>
      </c>
      <c r="W336" s="6">
        <f t="shared" si="80"/>
        <v>0</v>
      </c>
      <c r="X336" s="6">
        <f>Q336*(Inputs!$E$19/(12*30))*Inputs!$E$20</f>
        <v>0</v>
      </c>
      <c r="Y336" s="6">
        <f t="shared" si="81"/>
        <v>0</v>
      </c>
      <c r="Z336" s="15">
        <f>Y336/Inputs!$E$18</f>
        <v>0</v>
      </c>
      <c r="AA336" s="6">
        <f t="shared" si="89"/>
        <v>4557.9478648128306</v>
      </c>
      <c r="AC336" s="6">
        <f t="shared" si="82"/>
        <v>48434.955651560507</v>
      </c>
    </row>
    <row r="337" spans="2:29" ht="13" x14ac:dyDescent="0.3">
      <c r="B337" s="13">
        <f t="shared" si="83"/>
        <v>333</v>
      </c>
      <c r="C337" s="14">
        <f t="shared" si="84"/>
        <v>55975</v>
      </c>
      <c r="D337" s="6">
        <f t="shared" si="85"/>
        <v>0</v>
      </c>
      <c r="E337" s="6">
        <f>Mortagage!E337</f>
        <v>2118.3906208299832</v>
      </c>
      <c r="F337" s="6">
        <f>IF(D337&lt;0.01,0,D337*Inputs!$E$7/12)</f>
        <v>0</v>
      </c>
      <c r="G337" s="6">
        <f t="shared" si="75"/>
        <v>2118.3906208299832</v>
      </c>
      <c r="H337" s="6">
        <f t="shared" si="76"/>
        <v>0</v>
      </c>
      <c r="I337" s="6">
        <f t="shared" si="77"/>
        <v>2118.3906208299832</v>
      </c>
      <c r="J337" s="6">
        <f t="shared" si="86"/>
        <v>990547.06894964189</v>
      </c>
      <c r="K337" s="6">
        <f t="shared" si="87"/>
        <v>43877.007786747679</v>
      </c>
      <c r="L337" s="6">
        <f t="shared" si="78"/>
        <v>0</v>
      </c>
      <c r="M337" s="6">
        <f>IF(N337&gt;Inputs!$E$12,Inputs!$E$10*Inputs!$E$5/12,0)</f>
        <v>0</v>
      </c>
      <c r="N337" s="15">
        <f>D337/Inputs!$E$5</f>
        <v>0</v>
      </c>
      <c r="Q337" s="6">
        <f t="shared" si="88"/>
        <v>0</v>
      </c>
      <c r="R337" s="6">
        <f>IF(Q337&lt;0.01,0,Inputs!$E$24)</f>
        <v>0</v>
      </c>
      <c r="S337" s="6">
        <f>IF(Q337&lt;0.01,0,Inputs!$E$23)</f>
        <v>0</v>
      </c>
      <c r="T337" s="6">
        <f t="shared" si="79"/>
        <v>0</v>
      </c>
      <c r="U337" s="6">
        <f>IF(D337=0,0,Inputs!$E$18*Inputs!$E$21-Q337+T337)</f>
        <v>0</v>
      </c>
      <c r="V337" s="6">
        <f>IF(D337=0,0,IF(U337&gt;Inputs!$E$22,Inputs!$E$22,0))</f>
        <v>0</v>
      </c>
      <c r="W337" s="6">
        <f t="shared" si="80"/>
        <v>0</v>
      </c>
      <c r="X337" s="6">
        <f>Q337*(Inputs!$E$19/(12*30))*Inputs!$E$20</f>
        <v>0</v>
      </c>
      <c r="Y337" s="6">
        <f t="shared" si="81"/>
        <v>0</v>
      </c>
      <c r="Z337" s="15">
        <f>Y337/Inputs!$E$18</f>
        <v>0</v>
      </c>
      <c r="AA337" s="6">
        <f t="shared" si="89"/>
        <v>4557.9478648128306</v>
      </c>
      <c r="AC337" s="6">
        <f t="shared" si="82"/>
        <v>48434.955651560507</v>
      </c>
    </row>
    <row r="338" spans="2:29" ht="13" x14ac:dyDescent="0.3">
      <c r="B338" s="13">
        <f t="shared" si="83"/>
        <v>334</v>
      </c>
      <c r="C338" s="14">
        <f t="shared" si="84"/>
        <v>56005</v>
      </c>
      <c r="D338" s="6">
        <f t="shared" si="85"/>
        <v>0</v>
      </c>
      <c r="E338" s="6">
        <f>Mortagage!E338</f>
        <v>2118.3906208299832</v>
      </c>
      <c r="F338" s="6">
        <f>IF(D338&lt;0.01,0,D338*Inputs!$E$7/12)</f>
        <v>0</v>
      </c>
      <c r="G338" s="6">
        <f t="shared" si="75"/>
        <v>2118.3906208299832</v>
      </c>
      <c r="H338" s="6">
        <f t="shared" si="76"/>
        <v>0</v>
      </c>
      <c r="I338" s="6">
        <f t="shared" si="77"/>
        <v>2118.3906208299832</v>
      </c>
      <c r="J338" s="6">
        <f t="shared" si="86"/>
        <v>992665.4595704719</v>
      </c>
      <c r="K338" s="6">
        <f t="shared" si="87"/>
        <v>43877.007786747679</v>
      </c>
      <c r="L338" s="6">
        <f t="shared" si="78"/>
        <v>0</v>
      </c>
      <c r="M338" s="6">
        <f>IF(N338&gt;Inputs!$E$12,Inputs!$E$10*Inputs!$E$5/12,0)</f>
        <v>0</v>
      </c>
      <c r="N338" s="15">
        <f>D338/Inputs!$E$5</f>
        <v>0</v>
      </c>
      <c r="Q338" s="6">
        <f t="shared" si="88"/>
        <v>0</v>
      </c>
      <c r="R338" s="6">
        <f>IF(Q338&lt;0.01,0,Inputs!$E$24)</f>
        <v>0</v>
      </c>
      <c r="S338" s="6">
        <f>IF(Q338&lt;0.01,0,Inputs!$E$23)</f>
        <v>0</v>
      </c>
      <c r="T338" s="6">
        <f t="shared" si="79"/>
        <v>0</v>
      </c>
      <c r="U338" s="6">
        <f>IF(D338=0,0,Inputs!$E$18*Inputs!$E$21-Q338+T338)</f>
        <v>0</v>
      </c>
      <c r="V338" s="6">
        <f>IF(D338=0,0,IF(U338&gt;Inputs!$E$22,Inputs!$E$22,0))</f>
        <v>0</v>
      </c>
      <c r="W338" s="6">
        <f t="shared" si="80"/>
        <v>0</v>
      </c>
      <c r="X338" s="6">
        <f>Q338*(Inputs!$E$19/(12*30))*Inputs!$E$20</f>
        <v>0</v>
      </c>
      <c r="Y338" s="6">
        <f t="shared" si="81"/>
        <v>0</v>
      </c>
      <c r="Z338" s="15">
        <f>Y338/Inputs!$E$18</f>
        <v>0</v>
      </c>
      <c r="AA338" s="6">
        <f t="shared" si="89"/>
        <v>4557.9478648128306</v>
      </c>
      <c r="AC338" s="6">
        <f t="shared" si="82"/>
        <v>48434.955651560507</v>
      </c>
    </row>
    <row r="339" spans="2:29" ht="13" x14ac:dyDescent="0.3">
      <c r="B339" s="13">
        <f t="shared" si="83"/>
        <v>335</v>
      </c>
      <c r="C339" s="14">
        <f t="shared" si="84"/>
        <v>56036</v>
      </c>
      <c r="D339" s="6">
        <f t="shared" si="85"/>
        <v>0</v>
      </c>
      <c r="E339" s="6">
        <f>Mortagage!E339</f>
        <v>2118.3906208299832</v>
      </c>
      <c r="F339" s="6">
        <f>IF(D339&lt;0.01,0,D339*Inputs!$E$7/12)</f>
        <v>0</v>
      </c>
      <c r="G339" s="6">
        <f t="shared" si="75"/>
        <v>2118.3906208299832</v>
      </c>
      <c r="H339" s="6">
        <f t="shared" si="76"/>
        <v>0</v>
      </c>
      <c r="I339" s="6">
        <f t="shared" si="77"/>
        <v>2118.3906208299832</v>
      </c>
      <c r="J339" s="6">
        <f t="shared" si="86"/>
        <v>994783.8501913019</v>
      </c>
      <c r="K339" s="6">
        <f t="shared" si="87"/>
        <v>43877.007786747679</v>
      </c>
      <c r="L339" s="6">
        <f t="shared" si="78"/>
        <v>0</v>
      </c>
      <c r="M339" s="6">
        <f>IF(N339&gt;Inputs!$E$12,Inputs!$E$10*Inputs!$E$5/12,0)</f>
        <v>0</v>
      </c>
      <c r="N339" s="15">
        <f>D339/Inputs!$E$5</f>
        <v>0</v>
      </c>
      <c r="Q339" s="6">
        <f t="shared" si="88"/>
        <v>0</v>
      </c>
      <c r="R339" s="6">
        <f>IF(Q339&lt;0.01,0,Inputs!$E$24)</f>
        <v>0</v>
      </c>
      <c r="S339" s="6">
        <f>IF(Q339&lt;0.01,0,Inputs!$E$23)</f>
        <v>0</v>
      </c>
      <c r="T339" s="6">
        <f t="shared" si="79"/>
        <v>0</v>
      </c>
      <c r="U339" s="6">
        <f>IF(D339=0,0,Inputs!$E$18*Inputs!$E$21-Q339+T339)</f>
        <v>0</v>
      </c>
      <c r="V339" s="6">
        <f>IF(D339=0,0,IF(U339&gt;Inputs!$E$22,Inputs!$E$22,0))</f>
        <v>0</v>
      </c>
      <c r="W339" s="6">
        <f t="shared" si="80"/>
        <v>0</v>
      </c>
      <c r="X339" s="6">
        <f>Q339*(Inputs!$E$19/(12*30))*Inputs!$E$20</f>
        <v>0</v>
      </c>
      <c r="Y339" s="6">
        <f t="shared" si="81"/>
        <v>0</v>
      </c>
      <c r="Z339" s="15">
        <f>Y339/Inputs!$E$18</f>
        <v>0</v>
      </c>
      <c r="AA339" s="6">
        <f t="shared" si="89"/>
        <v>4557.9478648128306</v>
      </c>
      <c r="AC339" s="6">
        <f t="shared" si="82"/>
        <v>48434.955651560507</v>
      </c>
    </row>
    <row r="340" spans="2:29" ht="13" x14ac:dyDescent="0.3">
      <c r="B340" s="13">
        <f t="shared" si="83"/>
        <v>336</v>
      </c>
      <c r="C340" s="14">
        <f t="shared" si="84"/>
        <v>56066</v>
      </c>
      <c r="D340" s="6">
        <f t="shared" si="85"/>
        <v>0</v>
      </c>
      <c r="E340" s="6">
        <f>Mortagage!E340</f>
        <v>2118.3906208299832</v>
      </c>
      <c r="F340" s="6">
        <f>IF(D340&lt;0.01,0,D340*Inputs!$E$7/12)</f>
        <v>0</v>
      </c>
      <c r="G340" s="6">
        <f t="shared" si="75"/>
        <v>2118.3906208299832</v>
      </c>
      <c r="H340" s="6">
        <f t="shared" si="76"/>
        <v>0</v>
      </c>
      <c r="I340" s="6">
        <f t="shared" si="77"/>
        <v>2118.3906208299832</v>
      </c>
      <c r="J340" s="6">
        <f t="shared" si="86"/>
        <v>996902.2408121319</v>
      </c>
      <c r="K340" s="6">
        <f t="shared" si="87"/>
        <v>43877.007786747679</v>
      </c>
      <c r="L340" s="6">
        <f t="shared" si="78"/>
        <v>0</v>
      </c>
      <c r="M340" s="6">
        <f>IF(N340&gt;Inputs!$E$12,Inputs!$E$10*Inputs!$E$5/12,0)</f>
        <v>0</v>
      </c>
      <c r="N340" s="15">
        <f>D340/Inputs!$E$5</f>
        <v>0</v>
      </c>
      <c r="Q340" s="6">
        <f t="shared" si="88"/>
        <v>0</v>
      </c>
      <c r="R340" s="6">
        <f>IF(Q340&lt;0.01,0,Inputs!$E$24)</f>
        <v>0</v>
      </c>
      <c r="S340" s="6">
        <f>IF(Q340&lt;0.01,0,Inputs!$E$23)</f>
        <v>0</v>
      </c>
      <c r="T340" s="6">
        <f t="shared" si="79"/>
        <v>0</v>
      </c>
      <c r="U340" s="6">
        <f>IF(D340=0,0,Inputs!$E$18*Inputs!$E$21-Q340+T340)</f>
        <v>0</v>
      </c>
      <c r="V340" s="6">
        <f>IF(D340=0,0,IF(U340&gt;Inputs!$E$22,Inputs!$E$22,0))</f>
        <v>0</v>
      </c>
      <c r="W340" s="6">
        <f t="shared" si="80"/>
        <v>0</v>
      </c>
      <c r="X340" s="6">
        <f>Q340*(Inputs!$E$19/(12*30))*Inputs!$E$20</f>
        <v>0</v>
      </c>
      <c r="Y340" s="6">
        <f t="shared" si="81"/>
        <v>0</v>
      </c>
      <c r="Z340" s="15">
        <f>Y340/Inputs!$E$18</f>
        <v>0</v>
      </c>
      <c r="AA340" s="6">
        <f t="shared" si="89"/>
        <v>4557.9478648128306</v>
      </c>
      <c r="AC340" s="6">
        <f t="shared" si="82"/>
        <v>48434.955651560507</v>
      </c>
    </row>
    <row r="341" spans="2:29" ht="13" x14ac:dyDescent="0.3">
      <c r="B341" s="13">
        <f t="shared" si="83"/>
        <v>337</v>
      </c>
      <c r="C341" s="14">
        <f t="shared" si="84"/>
        <v>56097</v>
      </c>
      <c r="D341" s="6">
        <f t="shared" si="85"/>
        <v>0</v>
      </c>
      <c r="E341" s="6">
        <f>Mortagage!E341</f>
        <v>2118.3906208299832</v>
      </c>
      <c r="F341" s="6">
        <f>IF(D341&lt;0.01,0,D341*Inputs!$E$7/12)</f>
        <v>0</v>
      </c>
      <c r="G341" s="6">
        <f t="shared" si="75"/>
        <v>2118.3906208299832</v>
      </c>
      <c r="H341" s="6">
        <f t="shared" si="76"/>
        <v>0</v>
      </c>
      <c r="I341" s="6">
        <f t="shared" si="77"/>
        <v>2118.3906208299832</v>
      </c>
      <c r="J341" s="6">
        <f t="shared" si="86"/>
        <v>999020.63143296191</v>
      </c>
      <c r="K341" s="6">
        <f t="shared" si="87"/>
        <v>43877.007786747679</v>
      </c>
      <c r="L341" s="6">
        <f t="shared" si="78"/>
        <v>0</v>
      </c>
      <c r="M341" s="6">
        <f>IF(N341&gt;Inputs!$E$12,Inputs!$E$10*Inputs!$E$5/12,0)</f>
        <v>0</v>
      </c>
      <c r="N341" s="15">
        <f>D341/Inputs!$E$5</f>
        <v>0</v>
      </c>
      <c r="Q341" s="6">
        <f t="shared" si="88"/>
        <v>0</v>
      </c>
      <c r="R341" s="6">
        <f>IF(Q341&lt;0.01,0,Inputs!$E$24)</f>
        <v>0</v>
      </c>
      <c r="S341" s="6">
        <f>IF(Q341&lt;0.01,0,Inputs!$E$23)</f>
        <v>0</v>
      </c>
      <c r="T341" s="6">
        <f t="shared" si="79"/>
        <v>0</v>
      </c>
      <c r="U341" s="6">
        <f>IF(D341=0,0,Inputs!$E$18*Inputs!$E$21-Q341+T341)</f>
        <v>0</v>
      </c>
      <c r="V341" s="6">
        <f>IF(D341=0,0,IF(U341&gt;Inputs!$E$22,Inputs!$E$22,0))</f>
        <v>0</v>
      </c>
      <c r="W341" s="6">
        <f t="shared" si="80"/>
        <v>0</v>
      </c>
      <c r="X341" s="6">
        <f>Q341*(Inputs!$E$19/(12*30))*Inputs!$E$20</f>
        <v>0</v>
      </c>
      <c r="Y341" s="6">
        <f t="shared" si="81"/>
        <v>0</v>
      </c>
      <c r="Z341" s="15">
        <f>Y341/Inputs!$E$18</f>
        <v>0</v>
      </c>
      <c r="AA341" s="6">
        <f t="shared" si="89"/>
        <v>4557.9478648128306</v>
      </c>
      <c r="AC341" s="6">
        <f t="shared" si="82"/>
        <v>48434.955651560507</v>
      </c>
    </row>
    <row r="342" spans="2:29" ht="13" x14ac:dyDescent="0.3">
      <c r="B342" s="13">
        <f t="shared" si="83"/>
        <v>338</v>
      </c>
      <c r="C342" s="14">
        <f t="shared" si="84"/>
        <v>56128</v>
      </c>
      <c r="D342" s="6">
        <f t="shared" si="85"/>
        <v>0</v>
      </c>
      <c r="E342" s="6">
        <f>Mortagage!E342</f>
        <v>2118.3906208299832</v>
      </c>
      <c r="F342" s="6">
        <f>IF(D342&lt;0.01,0,D342*Inputs!$E$7/12)</f>
        <v>0</v>
      </c>
      <c r="G342" s="6">
        <f t="shared" si="75"/>
        <v>2118.3906208299832</v>
      </c>
      <c r="H342" s="6">
        <f t="shared" si="76"/>
        <v>0</v>
      </c>
      <c r="I342" s="6">
        <f t="shared" si="77"/>
        <v>2118.3906208299832</v>
      </c>
      <c r="J342" s="6">
        <f t="shared" si="86"/>
        <v>1001139.0220537919</v>
      </c>
      <c r="K342" s="6">
        <f t="shared" si="87"/>
        <v>43877.007786747679</v>
      </c>
      <c r="L342" s="6">
        <f t="shared" si="78"/>
        <v>0</v>
      </c>
      <c r="M342" s="6">
        <f>IF(N342&gt;Inputs!$E$12,Inputs!$E$10*Inputs!$E$5/12,0)</f>
        <v>0</v>
      </c>
      <c r="N342" s="15">
        <f>D342/Inputs!$E$5</f>
        <v>0</v>
      </c>
      <c r="Q342" s="6">
        <f t="shared" si="88"/>
        <v>0</v>
      </c>
      <c r="R342" s="6">
        <f>IF(Q342&lt;0.01,0,Inputs!$E$24)</f>
        <v>0</v>
      </c>
      <c r="S342" s="6">
        <f>IF(Q342&lt;0.01,0,Inputs!$E$23)</f>
        <v>0</v>
      </c>
      <c r="T342" s="6">
        <f t="shared" si="79"/>
        <v>0</v>
      </c>
      <c r="U342" s="6">
        <f>IF(D342=0,0,Inputs!$E$18*Inputs!$E$21-Q342+T342)</f>
        <v>0</v>
      </c>
      <c r="V342" s="6">
        <f>IF(D342=0,0,IF(U342&gt;Inputs!$E$22,Inputs!$E$22,0))</f>
        <v>0</v>
      </c>
      <c r="W342" s="6">
        <f t="shared" si="80"/>
        <v>0</v>
      </c>
      <c r="X342" s="6">
        <f>Q342*(Inputs!$E$19/(12*30))*Inputs!$E$20</f>
        <v>0</v>
      </c>
      <c r="Y342" s="6">
        <f t="shared" si="81"/>
        <v>0</v>
      </c>
      <c r="Z342" s="15">
        <f>Y342/Inputs!$E$18</f>
        <v>0</v>
      </c>
      <c r="AA342" s="6">
        <f t="shared" si="89"/>
        <v>4557.9478648128306</v>
      </c>
      <c r="AC342" s="6">
        <f t="shared" si="82"/>
        <v>48434.955651560507</v>
      </c>
    </row>
    <row r="343" spans="2:29" ht="13" x14ac:dyDescent="0.3">
      <c r="B343" s="13">
        <f t="shared" si="83"/>
        <v>339</v>
      </c>
      <c r="C343" s="14">
        <f t="shared" si="84"/>
        <v>56158</v>
      </c>
      <c r="D343" s="6">
        <f t="shared" si="85"/>
        <v>0</v>
      </c>
      <c r="E343" s="6">
        <f>Mortagage!E343</f>
        <v>2118.3906208299832</v>
      </c>
      <c r="F343" s="6">
        <f>IF(D343&lt;0.01,0,D343*Inputs!$E$7/12)</f>
        <v>0</v>
      </c>
      <c r="G343" s="6">
        <f t="shared" si="75"/>
        <v>2118.3906208299832</v>
      </c>
      <c r="H343" s="6">
        <f t="shared" si="76"/>
        <v>0</v>
      </c>
      <c r="I343" s="6">
        <f t="shared" si="77"/>
        <v>2118.3906208299832</v>
      </c>
      <c r="J343" s="6">
        <f t="shared" si="86"/>
        <v>1003257.4126746219</v>
      </c>
      <c r="K343" s="6">
        <f t="shared" si="87"/>
        <v>43877.007786747679</v>
      </c>
      <c r="L343" s="6">
        <f t="shared" si="78"/>
        <v>0</v>
      </c>
      <c r="M343" s="6">
        <f>IF(N343&gt;Inputs!$E$12,Inputs!$E$10*Inputs!$E$5/12,0)</f>
        <v>0</v>
      </c>
      <c r="N343" s="15">
        <f>D343/Inputs!$E$5</f>
        <v>0</v>
      </c>
      <c r="Q343" s="6">
        <f t="shared" si="88"/>
        <v>0</v>
      </c>
      <c r="R343" s="6">
        <f>IF(Q343&lt;0.01,0,Inputs!$E$24)</f>
        <v>0</v>
      </c>
      <c r="S343" s="6">
        <f>IF(Q343&lt;0.01,0,Inputs!$E$23)</f>
        <v>0</v>
      </c>
      <c r="T343" s="6">
        <f t="shared" si="79"/>
        <v>0</v>
      </c>
      <c r="U343" s="6">
        <f>IF(D343=0,0,Inputs!$E$18*Inputs!$E$21-Q343+T343)</f>
        <v>0</v>
      </c>
      <c r="V343" s="6">
        <f>IF(D343=0,0,IF(U343&gt;Inputs!$E$22,Inputs!$E$22,0))</f>
        <v>0</v>
      </c>
      <c r="W343" s="6">
        <f t="shared" si="80"/>
        <v>0</v>
      </c>
      <c r="X343" s="6">
        <f>Q343*(Inputs!$E$19/(12*30))*Inputs!$E$20</f>
        <v>0</v>
      </c>
      <c r="Y343" s="6">
        <f t="shared" si="81"/>
        <v>0</v>
      </c>
      <c r="Z343" s="15">
        <f>Y343/Inputs!$E$18</f>
        <v>0</v>
      </c>
      <c r="AA343" s="6">
        <f t="shared" si="89"/>
        <v>4557.9478648128306</v>
      </c>
      <c r="AC343" s="6">
        <f t="shared" si="82"/>
        <v>48434.955651560507</v>
      </c>
    </row>
    <row r="344" spans="2:29" ht="13" x14ac:dyDescent="0.3">
      <c r="B344" s="13">
        <f t="shared" si="83"/>
        <v>340</v>
      </c>
      <c r="C344" s="14">
        <f t="shared" si="84"/>
        <v>56189</v>
      </c>
      <c r="D344" s="6">
        <f t="shared" si="85"/>
        <v>0</v>
      </c>
      <c r="E344" s="6">
        <f>Mortagage!E344</f>
        <v>2118.3906208299832</v>
      </c>
      <c r="F344" s="6">
        <f>IF(D344&lt;0.01,0,D344*Inputs!$E$7/12)</f>
        <v>0</v>
      </c>
      <c r="G344" s="6">
        <f t="shared" si="75"/>
        <v>2118.3906208299832</v>
      </c>
      <c r="H344" s="6">
        <f t="shared" si="76"/>
        <v>0</v>
      </c>
      <c r="I344" s="6">
        <f t="shared" si="77"/>
        <v>2118.3906208299832</v>
      </c>
      <c r="J344" s="6">
        <f t="shared" si="86"/>
        <v>1005375.8032954519</v>
      </c>
      <c r="K344" s="6">
        <f t="shared" si="87"/>
        <v>43877.007786747679</v>
      </c>
      <c r="L344" s="6">
        <f t="shared" si="78"/>
        <v>0</v>
      </c>
      <c r="M344" s="6">
        <f>IF(N344&gt;Inputs!$E$12,Inputs!$E$10*Inputs!$E$5/12,0)</f>
        <v>0</v>
      </c>
      <c r="N344" s="15">
        <f>D344/Inputs!$E$5</f>
        <v>0</v>
      </c>
      <c r="Q344" s="6">
        <f t="shared" si="88"/>
        <v>0</v>
      </c>
      <c r="R344" s="6">
        <f>IF(Q344&lt;0.01,0,Inputs!$E$24)</f>
        <v>0</v>
      </c>
      <c r="S344" s="6">
        <f>IF(Q344&lt;0.01,0,Inputs!$E$23)</f>
        <v>0</v>
      </c>
      <c r="T344" s="6">
        <f t="shared" si="79"/>
        <v>0</v>
      </c>
      <c r="U344" s="6">
        <f>IF(D344=0,0,Inputs!$E$18*Inputs!$E$21-Q344+T344)</f>
        <v>0</v>
      </c>
      <c r="V344" s="6">
        <f>IF(D344=0,0,IF(U344&gt;Inputs!$E$22,Inputs!$E$22,0))</f>
        <v>0</v>
      </c>
      <c r="W344" s="6">
        <f t="shared" si="80"/>
        <v>0</v>
      </c>
      <c r="X344" s="6">
        <f>Q344*(Inputs!$E$19/(12*30))*Inputs!$E$20</f>
        <v>0</v>
      </c>
      <c r="Y344" s="6">
        <f t="shared" si="81"/>
        <v>0</v>
      </c>
      <c r="Z344" s="15">
        <f>Y344/Inputs!$E$18</f>
        <v>0</v>
      </c>
      <c r="AA344" s="6">
        <f t="shared" si="89"/>
        <v>4557.9478648128306</v>
      </c>
      <c r="AC344" s="6">
        <f t="shared" si="82"/>
        <v>48434.955651560507</v>
      </c>
    </row>
    <row r="345" spans="2:29" ht="13" x14ac:dyDescent="0.3">
      <c r="B345" s="13">
        <f t="shared" si="83"/>
        <v>341</v>
      </c>
      <c r="C345" s="14">
        <f t="shared" si="84"/>
        <v>56219</v>
      </c>
      <c r="D345" s="6">
        <f t="shared" si="85"/>
        <v>0</v>
      </c>
      <c r="E345" s="6">
        <f>Mortagage!E345</f>
        <v>2118.3906208299832</v>
      </c>
      <c r="F345" s="6">
        <f>IF(D345&lt;0.01,0,D345*Inputs!$E$7/12)</f>
        <v>0</v>
      </c>
      <c r="G345" s="6">
        <f t="shared" si="75"/>
        <v>2118.3906208299832</v>
      </c>
      <c r="H345" s="6">
        <f t="shared" si="76"/>
        <v>0</v>
      </c>
      <c r="I345" s="6">
        <f t="shared" si="77"/>
        <v>2118.3906208299832</v>
      </c>
      <c r="J345" s="6">
        <f t="shared" si="86"/>
        <v>1007494.1939162819</v>
      </c>
      <c r="K345" s="6">
        <f t="shared" si="87"/>
        <v>43877.007786747679</v>
      </c>
      <c r="L345" s="6">
        <f t="shared" si="78"/>
        <v>0</v>
      </c>
      <c r="M345" s="6">
        <f>IF(N345&gt;Inputs!$E$12,Inputs!$E$10*Inputs!$E$5/12,0)</f>
        <v>0</v>
      </c>
      <c r="N345" s="15">
        <f>D345/Inputs!$E$5</f>
        <v>0</v>
      </c>
      <c r="Q345" s="6">
        <f t="shared" si="88"/>
        <v>0</v>
      </c>
      <c r="R345" s="6">
        <f>IF(Q345&lt;0.01,0,Inputs!$E$24)</f>
        <v>0</v>
      </c>
      <c r="S345" s="6">
        <f>IF(Q345&lt;0.01,0,Inputs!$E$23)</f>
        <v>0</v>
      </c>
      <c r="T345" s="6">
        <f t="shared" si="79"/>
        <v>0</v>
      </c>
      <c r="U345" s="6">
        <f>IF(D345=0,0,Inputs!$E$18*Inputs!$E$21-Q345+T345)</f>
        <v>0</v>
      </c>
      <c r="V345" s="6">
        <f>IF(D345=0,0,IF(U345&gt;Inputs!$E$22,Inputs!$E$22,0))</f>
        <v>0</v>
      </c>
      <c r="W345" s="6">
        <f t="shared" si="80"/>
        <v>0</v>
      </c>
      <c r="X345" s="6">
        <f>Q345*(Inputs!$E$19/(12*30))*Inputs!$E$20</f>
        <v>0</v>
      </c>
      <c r="Y345" s="6">
        <f t="shared" si="81"/>
        <v>0</v>
      </c>
      <c r="Z345" s="15">
        <f>Y345/Inputs!$E$18</f>
        <v>0</v>
      </c>
      <c r="AA345" s="6">
        <f t="shared" si="89"/>
        <v>4557.9478648128306</v>
      </c>
      <c r="AC345" s="6">
        <f t="shared" si="82"/>
        <v>48434.955651560507</v>
      </c>
    </row>
    <row r="346" spans="2:29" ht="13" x14ac:dyDescent="0.3">
      <c r="B346" s="13">
        <f t="shared" si="83"/>
        <v>342</v>
      </c>
      <c r="C346" s="14">
        <f t="shared" si="84"/>
        <v>56250</v>
      </c>
      <c r="D346" s="6">
        <f t="shared" si="85"/>
        <v>0</v>
      </c>
      <c r="E346" s="6">
        <f>Mortagage!E346</f>
        <v>2118.3906208299832</v>
      </c>
      <c r="F346" s="6">
        <f>IF(D346&lt;0.01,0,D346*Inputs!$E$7/12)</f>
        <v>0</v>
      </c>
      <c r="G346" s="6">
        <f t="shared" si="75"/>
        <v>2118.3906208299832</v>
      </c>
      <c r="H346" s="6">
        <f t="shared" si="76"/>
        <v>0</v>
      </c>
      <c r="I346" s="6">
        <f t="shared" si="77"/>
        <v>2118.3906208299832</v>
      </c>
      <c r="J346" s="6">
        <f t="shared" si="86"/>
        <v>1009612.5845371119</v>
      </c>
      <c r="K346" s="6">
        <f t="shared" si="87"/>
        <v>43877.007786747679</v>
      </c>
      <c r="L346" s="6">
        <f t="shared" si="78"/>
        <v>0</v>
      </c>
      <c r="M346" s="6">
        <f>IF(N346&gt;Inputs!$E$12,Inputs!$E$10*Inputs!$E$5/12,0)</f>
        <v>0</v>
      </c>
      <c r="N346" s="15">
        <f>D346/Inputs!$E$5</f>
        <v>0</v>
      </c>
      <c r="Q346" s="6">
        <f t="shared" si="88"/>
        <v>0</v>
      </c>
      <c r="R346" s="6">
        <f>IF(Q346&lt;0.01,0,Inputs!$E$24)</f>
        <v>0</v>
      </c>
      <c r="S346" s="6">
        <f>IF(Q346&lt;0.01,0,Inputs!$E$23)</f>
        <v>0</v>
      </c>
      <c r="T346" s="6">
        <f t="shared" si="79"/>
        <v>0</v>
      </c>
      <c r="U346" s="6">
        <f>IF(D346=0,0,Inputs!$E$18*Inputs!$E$21-Q346+T346)</f>
        <v>0</v>
      </c>
      <c r="V346" s="6">
        <f>IF(D346=0,0,IF(U346&gt;Inputs!$E$22,Inputs!$E$22,0))</f>
        <v>0</v>
      </c>
      <c r="W346" s="6">
        <f t="shared" si="80"/>
        <v>0</v>
      </c>
      <c r="X346" s="6">
        <f>Q346*(Inputs!$E$19/(12*30))*Inputs!$E$20</f>
        <v>0</v>
      </c>
      <c r="Y346" s="6">
        <f t="shared" si="81"/>
        <v>0</v>
      </c>
      <c r="Z346" s="15">
        <f>Y346/Inputs!$E$18</f>
        <v>0</v>
      </c>
      <c r="AA346" s="6">
        <f t="shared" si="89"/>
        <v>4557.9478648128306</v>
      </c>
      <c r="AC346" s="6">
        <f t="shared" si="82"/>
        <v>48434.955651560507</v>
      </c>
    </row>
    <row r="347" spans="2:29" ht="13" x14ac:dyDescent="0.3">
      <c r="B347" s="13">
        <f t="shared" si="83"/>
        <v>343</v>
      </c>
      <c r="C347" s="14">
        <f t="shared" si="84"/>
        <v>56281</v>
      </c>
      <c r="D347" s="6">
        <f t="shared" si="85"/>
        <v>0</v>
      </c>
      <c r="E347" s="6">
        <f>Mortagage!E347</f>
        <v>2118.3906208299832</v>
      </c>
      <c r="F347" s="6">
        <f>IF(D347&lt;0.01,0,D347*Inputs!$E$7/12)</f>
        <v>0</v>
      </c>
      <c r="G347" s="6">
        <f t="shared" si="75"/>
        <v>2118.3906208299832</v>
      </c>
      <c r="H347" s="6">
        <f t="shared" si="76"/>
        <v>0</v>
      </c>
      <c r="I347" s="6">
        <f t="shared" si="77"/>
        <v>2118.3906208299832</v>
      </c>
      <c r="J347" s="6">
        <f t="shared" si="86"/>
        <v>1011730.9751579419</v>
      </c>
      <c r="K347" s="6">
        <f t="shared" si="87"/>
        <v>43877.007786747679</v>
      </c>
      <c r="L347" s="6">
        <f t="shared" si="78"/>
        <v>0</v>
      </c>
      <c r="M347" s="6">
        <f>IF(N347&gt;Inputs!$E$12,Inputs!$E$10*Inputs!$E$5/12,0)</f>
        <v>0</v>
      </c>
      <c r="N347" s="15">
        <f>D347/Inputs!$E$5</f>
        <v>0</v>
      </c>
      <c r="Q347" s="6">
        <f t="shared" si="88"/>
        <v>0</v>
      </c>
      <c r="R347" s="6">
        <f>IF(Q347&lt;0.01,0,Inputs!$E$24)</f>
        <v>0</v>
      </c>
      <c r="S347" s="6">
        <f>IF(Q347&lt;0.01,0,Inputs!$E$23)</f>
        <v>0</v>
      </c>
      <c r="T347" s="6">
        <f t="shared" si="79"/>
        <v>0</v>
      </c>
      <c r="U347" s="6">
        <f>IF(D347=0,0,Inputs!$E$18*Inputs!$E$21-Q347+T347)</f>
        <v>0</v>
      </c>
      <c r="V347" s="6">
        <f>IF(D347=0,0,IF(U347&gt;Inputs!$E$22,Inputs!$E$22,0))</f>
        <v>0</v>
      </c>
      <c r="W347" s="6">
        <f t="shared" si="80"/>
        <v>0</v>
      </c>
      <c r="X347" s="6">
        <f>Q347*(Inputs!$E$19/(12*30))*Inputs!$E$20</f>
        <v>0</v>
      </c>
      <c r="Y347" s="6">
        <f t="shared" si="81"/>
        <v>0</v>
      </c>
      <c r="Z347" s="15">
        <f>Y347/Inputs!$E$18</f>
        <v>0</v>
      </c>
      <c r="AA347" s="6">
        <f t="shared" si="89"/>
        <v>4557.9478648128306</v>
      </c>
      <c r="AC347" s="6">
        <f t="shared" si="82"/>
        <v>48434.955651560507</v>
      </c>
    </row>
    <row r="348" spans="2:29" ht="13" x14ac:dyDescent="0.3">
      <c r="B348" s="13">
        <f t="shared" si="83"/>
        <v>344</v>
      </c>
      <c r="C348" s="14">
        <f t="shared" si="84"/>
        <v>56309</v>
      </c>
      <c r="D348" s="6">
        <f t="shared" si="85"/>
        <v>0</v>
      </c>
      <c r="E348" s="6">
        <f>Mortagage!E348</f>
        <v>2118.3906208299832</v>
      </c>
      <c r="F348" s="6">
        <f>IF(D348&lt;0.01,0,D348*Inputs!$E$7/12)</f>
        <v>0</v>
      </c>
      <c r="G348" s="6">
        <f t="shared" si="75"/>
        <v>2118.3906208299832</v>
      </c>
      <c r="H348" s="6">
        <f t="shared" si="76"/>
        <v>0</v>
      </c>
      <c r="I348" s="6">
        <f t="shared" si="77"/>
        <v>2118.3906208299832</v>
      </c>
      <c r="J348" s="6">
        <f t="shared" si="86"/>
        <v>1013849.3657787719</v>
      </c>
      <c r="K348" s="6">
        <f t="shared" si="87"/>
        <v>43877.007786747679</v>
      </c>
      <c r="L348" s="6">
        <f t="shared" si="78"/>
        <v>0</v>
      </c>
      <c r="M348" s="6">
        <f>IF(N348&gt;Inputs!$E$12,Inputs!$E$10*Inputs!$E$5/12,0)</f>
        <v>0</v>
      </c>
      <c r="N348" s="15">
        <f>D348/Inputs!$E$5</f>
        <v>0</v>
      </c>
      <c r="Q348" s="6">
        <f t="shared" si="88"/>
        <v>0</v>
      </c>
      <c r="R348" s="6">
        <f>IF(Q348&lt;0.01,0,Inputs!$E$24)</f>
        <v>0</v>
      </c>
      <c r="S348" s="6">
        <f>IF(Q348&lt;0.01,0,Inputs!$E$23)</f>
        <v>0</v>
      </c>
      <c r="T348" s="6">
        <f t="shared" si="79"/>
        <v>0</v>
      </c>
      <c r="U348" s="6">
        <f>IF(D348=0,0,Inputs!$E$18*Inputs!$E$21-Q348+T348)</f>
        <v>0</v>
      </c>
      <c r="V348" s="6">
        <f>IF(D348=0,0,IF(U348&gt;Inputs!$E$22,Inputs!$E$22,0))</f>
        <v>0</v>
      </c>
      <c r="W348" s="6">
        <f t="shared" si="80"/>
        <v>0</v>
      </c>
      <c r="X348" s="6">
        <f>Q348*(Inputs!$E$19/(12*30))*Inputs!$E$20</f>
        <v>0</v>
      </c>
      <c r="Y348" s="6">
        <f t="shared" si="81"/>
        <v>0</v>
      </c>
      <c r="Z348" s="15">
        <f>Y348/Inputs!$E$18</f>
        <v>0</v>
      </c>
      <c r="AA348" s="6">
        <f t="shared" si="89"/>
        <v>4557.9478648128306</v>
      </c>
      <c r="AC348" s="6">
        <f t="shared" si="82"/>
        <v>48434.955651560507</v>
      </c>
    </row>
    <row r="349" spans="2:29" ht="13" x14ac:dyDescent="0.3">
      <c r="B349" s="13">
        <f t="shared" si="83"/>
        <v>345</v>
      </c>
      <c r="C349" s="14">
        <f t="shared" si="84"/>
        <v>56340</v>
      </c>
      <c r="D349" s="6">
        <f t="shared" si="85"/>
        <v>0</v>
      </c>
      <c r="E349" s="6">
        <f>Mortagage!E349</f>
        <v>2118.3906208299832</v>
      </c>
      <c r="F349" s="6">
        <f>IF(D349&lt;0.01,0,D349*Inputs!$E$7/12)</f>
        <v>0</v>
      </c>
      <c r="G349" s="6">
        <f t="shared" si="75"/>
        <v>2118.3906208299832</v>
      </c>
      <c r="H349" s="6">
        <f t="shared" si="76"/>
        <v>0</v>
      </c>
      <c r="I349" s="6">
        <f t="shared" si="77"/>
        <v>2118.3906208299832</v>
      </c>
      <c r="J349" s="6">
        <f t="shared" si="86"/>
        <v>1015967.7563996019</v>
      </c>
      <c r="K349" s="6">
        <f t="shared" si="87"/>
        <v>43877.007786747679</v>
      </c>
      <c r="L349" s="6">
        <f t="shared" si="78"/>
        <v>0</v>
      </c>
      <c r="M349" s="6">
        <f>IF(N349&gt;Inputs!$E$12,Inputs!$E$10*Inputs!$E$5/12,0)</f>
        <v>0</v>
      </c>
      <c r="N349" s="15">
        <f>D349/Inputs!$E$5</f>
        <v>0</v>
      </c>
      <c r="Q349" s="6">
        <f t="shared" si="88"/>
        <v>0</v>
      </c>
      <c r="R349" s="6">
        <f>IF(Q349&lt;0.01,0,Inputs!$E$24)</f>
        <v>0</v>
      </c>
      <c r="S349" s="6">
        <f>IF(Q349&lt;0.01,0,Inputs!$E$23)</f>
        <v>0</v>
      </c>
      <c r="T349" s="6">
        <f t="shared" si="79"/>
        <v>0</v>
      </c>
      <c r="U349" s="6">
        <f>IF(D349=0,0,Inputs!$E$18*Inputs!$E$21-Q349+T349)</f>
        <v>0</v>
      </c>
      <c r="V349" s="6">
        <f>IF(D349=0,0,IF(U349&gt;Inputs!$E$22,Inputs!$E$22,0))</f>
        <v>0</v>
      </c>
      <c r="W349" s="6">
        <f t="shared" si="80"/>
        <v>0</v>
      </c>
      <c r="X349" s="6">
        <f>Q349*(Inputs!$E$19/(12*30))*Inputs!$E$20</f>
        <v>0</v>
      </c>
      <c r="Y349" s="6">
        <f t="shared" si="81"/>
        <v>0</v>
      </c>
      <c r="Z349" s="15">
        <f>Y349/Inputs!$E$18</f>
        <v>0</v>
      </c>
      <c r="AA349" s="6">
        <f t="shared" si="89"/>
        <v>4557.9478648128306</v>
      </c>
      <c r="AC349" s="6">
        <f t="shared" si="82"/>
        <v>48434.955651560507</v>
      </c>
    </row>
    <row r="350" spans="2:29" ht="13" x14ac:dyDescent="0.3">
      <c r="B350" s="13">
        <f t="shared" si="83"/>
        <v>346</v>
      </c>
      <c r="C350" s="14">
        <f t="shared" si="84"/>
        <v>56370</v>
      </c>
      <c r="D350" s="6">
        <f t="shared" si="85"/>
        <v>0</v>
      </c>
      <c r="E350" s="6">
        <f>Mortagage!E350</f>
        <v>2118.3906208299832</v>
      </c>
      <c r="F350" s="6">
        <f>IF(D350&lt;0.01,0,D350*Inputs!$E$7/12)</f>
        <v>0</v>
      </c>
      <c r="G350" s="6">
        <f t="shared" si="75"/>
        <v>2118.3906208299832</v>
      </c>
      <c r="H350" s="6">
        <f t="shared" si="76"/>
        <v>0</v>
      </c>
      <c r="I350" s="6">
        <f t="shared" si="77"/>
        <v>2118.3906208299832</v>
      </c>
      <c r="J350" s="6">
        <f t="shared" si="86"/>
        <v>1018086.1470204319</v>
      </c>
      <c r="K350" s="6">
        <f t="shared" si="87"/>
        <v>43877.007786747679</v>
      </c>
      <c r="L350" s="6">
        <f t="shared" si="78"/>
        <v>0</v>
      </c>
      <c r="M350" s="6">
        <f>IF(N350&gt;Inputs!$E$12,Inputs!$E$10*Inputs!$E$5/12,0)</f>
        <v>0</v>
      </c>
      <c r="N350" s="15">
        <f>D350/Inputs!$E$5</f>
        <v>0</v>
      </c>
      <c r="Q350" s="6">
        <f t="shared" si="88"/>
        <v>0</v>
      </c>
      <c r="R350" s="6">
        <f>IF(Q350&lt;0.01,0,Inputs!$E$24)</f>
        <v>0</v>
      </c>
      <c r="S350" s="6">
        <f>IF(Q350&lt;0.01,0,Inputs!$E$23)</f>
        <v>0</v>
      </c>
      <c r="T350" s="6">
        <f t="shared" si="79"/>
        <v>0</v>
      </c>
      <c r="U350" s="6">
        <f>IF(D350=0,0,Inputs!$E$18*Inputs!$E$21-Q350+T350)</f>
        <v>0</v>
      </c>
      <c r="V350" s="6">
        <f>IF(D350=0,0,IF(U350&gt;Inputs!$E$22,Inputs!$E$22,0))</f>
        <v>0</v>
      </c>
      <c r="W350" s="6">
        <f t="shared" si="80"/>
        <v>0</v>
      </c>
      <c r="X350" s="6">
        <f>Q350*(Inputs!$E$19/(12*30))*Inputs!$E$20</f>
        <v>0</v>
      </c>
      <c r="Y350" s="6">
        <f t="shared" si="81"/>
        <v>0</v>
      </c>
      <c r="Z350" s="15">
        <f>Y350/Inputs!$E$18</f>
        <v>0</v>
      </c>
      <c r="AA350" s="6">
        <f t="shared" si="89"/>
        <v>4557.9478648128306</v>
      </c>
      <c r="AC350" s="6">
        <f t="shared" si="82"/>
        <v>48434.955651560507</v>
      </c>
    </row>
    <row r="351" spans="2:29" ht="13" x14ac:dyDescent="0.3">
      <c r="B351" s="13">
        <f t="shared" si="83"/>
        <v>347</v>
      </c>
      <c r="C351" s="14">
        <f t="shared" si="84"/>
        <v>56401</v>
      </c>
      <c r="D351" s="6">
        <f t="shared" si="85"/>
        <v>0</v>
      </c>
      <c r="E351" s="6">
        <f>Mortagage!E351</f>
        <v>2118.3906208299832</v>
      </c>
      <c r="F351" s="6">
        <f>IF(D351&lt;0.01,0,D351*Inputs!$E$7/12)</f>
        <v>0</v>
      </c>
      <c r="G351" s="6">
        <f t="shared" si="75"/>
        <v>2118.3906208299832</v>
      </c>
      <c r="H351" s="6">
        <f t="shared" si="76"/>
        <v>0</v>
      </c>
      <c r="I351" s="6">
        <f t="shared" si="77"/>
        <v>2118.3906208299832</v>
      </c>
      <c r="J351" s="6">
        <f t="shared" si="86"/>
        <v>1020204.5376412619</v>
      </c>
      <c r="K351" s="6">
        <f t="shared" si="87"/>
        <v>43877.007786747679</v>
      </c>
      <c r="L351" s="6">
        <f t="shared" si="78"/>
        <v>0</v>
      </c>
      <c r="M351" s="6">
        <f>IF(N351&gt;Inputs!$E$12,Inputs!$E$10*Inputs!$E$5/12,0)</f>
        <v>0</v>
      </c>
      <c r="N351" s="15">
        <f>D351/Inputs!$E$5</f>
        <v>0</v>
      </c>
      <c r="Q351" s="6">
        <f t="shared" si="88"/>
        <v>0</v>
      </c>
      <c r="R351" s="6">
        <f>IF(Q351&lt;0.01,0,Inputs!$E$24)</f>
        <v>0</v>
      </c>
      <c r="S351" s="6">
        <f>IF(Q351&lt;0.01,0,Inputs!$E$23)</f>
        <v>0</v>
      </c>
      <c r="T351" s="6">
        <f t="shared" si="79"/>
        <v>0</v>
      </c>
      <c r="U351" s="6">
        <f>IF(D351=0,0,Inputs!$E$18*Inputs!$E$21-Q351+T351)</f>
        <v>0</v>
      </c>
      <c r="V351" s="6">
        <f>IF(D351=0,0,IF(U351&gt;Inputs!$E$22,Inputs!$E$22,0))</f>
        <v>0</v>
      </c>
      <c r="W351" s="6">
        <f t="shared" si="80"/>
        <v>0</v>
      </c>
      <c r="X351" s="6">
        <f>Q351*(Inputs!$E$19/(12*30))*Inputs!$E$20</f>
        <v>0</v>
      </c>
      <c r="Y351" s="6">
        <f t="shared" si="81"/>
        <v>0</v>
      </c>
      <c r="Z351" s="15">
        <f>Y351/Inputs!$E$18</f>
        <v>0</v>
      </c>
      <c r="AA351" s="6">
        <f t="shared" si="89"/>
        <v>4557.9478648128306</v>
      </c>
      <c r="AC351" s="6">
        <f t="shared" si="82"/>
        <v>48434.955651560507</v>
      </c>
    </row>
    <row r="352" spans="2:29" ht="13" x14ac:dyDescent="0.3">
      <c r="B352" s="13">
        <f t="shared" si="83"/>
        <v>348</v>
      </c>
      <c r="C352" s="14">
        <f t="shared" si="84"/>
        <v>56431</v>
      </c>
      <c r="D352" s="6">
        <f t="shared" si="85"/>
        <v>0</v>
      </c>
      <c r="E352" s="6">
        <f>Mortagage!E352</f>
        <v>2118.3906208299832</v>
      </c>
      <c r="F352" s="6">
        <f>IF(D352&lt;0.01,0,D352*Inputs!$E$7/12)</f>
        <v>0</v>
      </c>
      <c r="G352" s="6">
        <f t="shared" si="75"/>
        <v>2118.3906208299832</v>
      </c>
      <c r="H352" s="6">
        <f t="shared" si="76"/>
        <v>0</v>
      </c>
      <c r="I352" s="6">
        <f t="shared" si="77"/>
        <v>2118.3906208299832</v>
      </c>
      <c r="J352" s="6">
        <f t="shared" si="86"/>
        <v>1022322.9282620919</v>
      </c>
      <c r="K352" s="6">
        <f t="shared" si="87"/>
        <v>43877.007786747679</v>
      </c>
      <c r="L352" s="6">
        <f t="shared" si="78"/>
        <v>0</v>
      </c>
      <c r="M352" s="6">
        <f>IF(N352&gt;Inputs!$E$12,Inputs!$E$10*Inputs!$E$5/12,0)</f>
        <v>0</v>
      </c>
      <c r="N352" s="15">
        <f>D352/Inputs!$E$5</f>
        <v>0</v>
      </c>
      <c r="Q352" s="6">
        <f t="shared" si="88"/>
        <v>0</v>
      </c>
      <c r="R352" s="6">
        <f>IF(Q352&lt;0.01,0,Inputs!$E$24)</f>
        <v>0</v>
      </c>
      <c r="S352" s="6">
        <f>IF(Q352&lt;0.01,0,Inputs!$E$23)</f>
        <v>0</v>
      </c>
      <c r="T352" s="6">
        <f t="shared" si="79"/>
        <v>0</v>
      </c>
      <c r="U352" s="6">
        <f>IF(D352=0,0,Inputs!$E$18*Inputs!$E$21-Q352+T352)</f>
        <v>0</v>
      </c>
      <c r="V352" s="6">
        <f>IF(D352=0,0,IF(U352&gt;Inputs!$E$22,Inputs!$E$22,0))</f>
        <v>0</v>
      </c>
      <c r="W352" s="6">
        <f t="shared" si="80"/>
        <v>0</v>
      </c>
      <c r="X352" s="6">
        <f>Q352*(Inputs!$E$19/(12*30))*Inputs!$E$20</f>
        <v>0</v>
      </c>
      <c r="Y352" s="6">
        <f t="shared" si="81"/>
        <v>0</v>
      </c>
      <c r="Z352" s="15">
        <f>Y352/Inputs!$E$18</f>
        <v>0</v>
      </c>
      <c r="AA352" s="6">
        <f t="shared" si="89"/>
        <v>4557.9478648128306</v>
      </c>
      <c r="AC352" s="6">
        <f t="shared" si="82"/>
        <v>48434.955651560507</v>
      </c>
    </row>
    <row r="353" spans="2:29" ht="13" x14ac:dyDescent="0.3">
      <c r="B353" s="13">
        <f t="shared" si="83"/>
        <v>349</v>
      </c>
      <c r="C353" s="14">
        <f t="shared" si="84"/>
        <v>56462</v>
      </c>
      <c r="D353" s="6">
        <f t="shared" si="85"/>
        <v>0</v>
      </c>
      <c r="E353" s="6">
        <f>Mortagage!E353</f>
        <v>2118.3906208299832</v>
      </c>
      <c r="F353" s="6">
        <f>IF(D353&lt;0.01,0,D353*Inputs!$E$7/12)</f>
        <v>0</v>
      </c>
      <c r="G353" s="6">
        <f t="shared" si="75"/>
        <v>2118.3906208299832</v>
      </c>
      <c r="H353" s="6">
        <f t="shared" si="76"/>
        <v>0</v>
      </c>
      <c r="I353" s="6">
        <f t="shared" si="77"/>
        <v>2118.3906208299832</v>
      </c>
      <c r="J353" s="6">
        <f t="shared" si="86"/>
        <v>1024441.3188829219</v>
      </c>
      <c r="K353" s="6">
        <f t="shared" si="87"/>
        <v>43877.007786747679</v>
      </c>
      <c r="L353" s="6">
        <f t="shared" si="78"/>
        <v>0</v>
      </c>
      <c r="M353" s="6">
        <f>IF(N353&gt;Inputs!$E$12,Inputs!$E$10*Inputs!$E$5/12,0)</f>
        <v>0</v>
      </c>
      <c r="N353" s="15">
        <f>D353/Inputs!$E$5</f>
        <v>0</v>
      </c>
      <c r="Q353" s="6">
        <f t="shared" si="88"/>
        <v>0</v>
      </c>
      <c r="R353" s="6">
        <f>IF(Q353&lt;0.01,0,Inputs!$E$24)</f>
        <v>0</v>
      </c>
      <c r="S353" s="6">
        <f>IF(Q353&lt;0.01,0,Inputs!$E$23)</f>
        <v>0</v>
      </c>
      <c r="T353" s="6">
        <f t="shared" si="79"/>
        <v>0</v>
      </c>
      <c r="U353" s="6">
        <f>IF(D353=0,0,Inputs!$E$18*Inputs!$E$21-Q353+T353)</f>
        <v>0</v>
      </c>
      <c r="V353" s="6">
        <f>IF(D353=0,0,IF(U353&gt;Inputs!$E$22,Inputs!$E$22,0))</f>
        <v>0</v>
      </c>
      <c r="W353" s="6">
        <f t="shared" si="80"/>
        <v>0</v>
      </c>
      <c r="X353" s="6">
        <f>Q353*(Inputs!$E$19/(12*30))*Inputs!$E$20</f>
        <v>0</v>
      </c>
      <c r="Y353" s="6">
        <f t="shared" si="81"/>
        <v>0</v>
      </c>
      <c r="Z353" s="15">
        <f>Y353/Inputs!$E$18</f>
        <v>0</v>
      </c>
      <c r="AA353" s="6">
        <f t="shared" si="89"/>
        <v>4557.9478648128306</v>
      </c>
      <c r="AC353" s="6">
        <f t="shared" si="82"/>
        <v>48434.955651560507</v>
      </c>
    </row>
    <row r="354" spans="2:29" ht="13" x14ac:dyDescent="0.3">
      <c r="B354" s="13">
        <f t="shared" si="83"/>
        <v>350</v>
      </c>
      <c r="C354" s="14">
        <f t="shared" si="84"/>
        <v>56493</v>
      </c>
      <c r="D354" s="6">
        <f t="shared" si="85"/>
        <v>0</v>
      </c>
      <c r="E354" s="6">
        <f>Mortagage!E354</f>
        <v>2118.3906208299832</v>
      </c>
      <c r="F354" s="6">
        <f>IF(D354&lt;0.01,0,D354*Inputs!$E$7/12)</f>
        <v>0</v>
      </c>
      <c r="G354" s="6">
        <f t="shared" si="75"/>
        <v>2118.3906208299832</v>
      </c>
      <c r="H354" s="6">
        <f t="shared" si="76"/>
        <v>0</v>
      </c>
      <c r="I354" s="6">
        <f t="shared" si="77"/>
        <v>2118.3906208299832</v>
      </c>
      <c r="J354" s="6">
        <f t="shared" si="86"/>
        <v>1026559.7095037519</v>
      </c>
      <c r="K354" s="6">
        <f t="shared" si="87"/>
        <v>43877.007786747679</v>
      </c>
      <c r="L354" s="6">
        <f t="shared" si="78"/>
        <v>0</v>
      </c>
      <c r="M354" s="6">
        <f>IF(N354&gt;Inputs!$E$12,Inputs!$E$10*Inputs!$E$5/12,0)</f>
        <v>0</v>
      </c>
      <c r="N354" s="15">
        <f>D354/Inputs!$E$5</f>
        <v>0</v>
      </c>
      <c r="Q354" s="6">
        <f t="shared" si="88"/>
        <v>0</v>
      </c>
      <c r="R354" s="6">
        <f>IF(Q354&lt;0.01,0,Inputs!$E$24)</f>
        <v>0</v>
      </c>
      <c r="S354" s="6">
        <f>IF(Q354&lt;0.01,0,Inputs!$E$23)</f>
        <v>0</v>
      </c>
      <c r="T354" s="6">
        <f t="shared" si="79"/>
        <v>0</v>
      </c>
      <c r="U354" s="6">
        <f>IF(D354=0,0,Inputs!$E$18*Inputs!$E$21-Q354+T354)</f>
        <v>0</v>
      </c>
      <c r="V354" s="6">
        <f>IF(D354=0,0,IF(U354&gt;Inputs!$E$22,Inputs!$E$22,0))</f>
        <v>0</v>
      </c>
      <c r="W354" s="6">
        <f t="shared" si="80"/>
        <v>0</v>
      </c>
      <c r="X354" s="6">
        <f>Q354*(Inputs!$E$19/(12*30))*Inputs!$E$20</f>
        <v>0</v>
      </c>
      <c r="Y354" s="6">
        <f t="shared" si="81"/>
        <v>0</v>
      </c>
      <c r="Z354" s="15">
        <f>Y354/Inputs!$E$18</f>
        <v>0</v>
      </c>
      <c r="AA354" s="6">
        <f t="shared" si="89"/>
        <v>4557.9478648128306</v>
      </c>
      <c r="AC354" s="6">
        <f t="shared" si="82"/>
        <v>48434.955651560507</v>
      </c>
    </row>
    <row r="355" spans="2:29" ht="13" x14ac:dyDescent="0.3">
      <c r="B355" s="13">
        <f t="shared" si="83"/>
        <v>351</v>
      </c>
      <c r="C355" s="14">
        <f t="shared" si="84"/>
        <v>56523</v>
      </c>
      <c r="D355" s="6">
        <f t="shared" si="85"/>
        <v>0</v>
      </c>
      <c r="E355" s="6">
        <f>Mortagage!E355</f>
        <v>2118.3906208299832</v>
      </c>
      <c r="F355" s="6">
        <f>IF(D355&lt;0.01,0,D355*Inputs!$E$7/12)</f>
        <v>0</v>
      </c>
      <c r="G355" s="6">
        <f t="shared" si="75"/>
        <v>2118.3906208299832</v>
      </c>
      <c r="H355" s="6">
        <f t="shared" si="76"/>
        <v>0</v>
      </c>
      <c r="I355" s="6">
        <f t="shared" si="77"/>
        <v>2118.3906208299832</v>
      </c>
      <c r="J355" s="6">
        <f t="shared" si="86"/>
        <v>1028678.1001245819</v>
      </c>
      <c r="K355" s="6">
        <f t="shared" si="87"/>
        <v>43877.007786747679</v>
      </c>
      <c r="L355" s="6">
        <f t="shared" si="78"/>
        <v>0</v>
      </c>
      <c r="M355" s="6">
        <f>IF(N355&gt;Inputs!$E$12,Inputs!$E$10*Inputs!$E$5/12,0)</f>
        <v>0</v>
      </c>
      <c r="N355" s="15">
        <f>D355/Inputs!$E$5</f>
        <v>0</v>
      </c>
      <c r="Q355" s="6">
        <f t="shared" si="88"/>
        <v>0</v>
      </c>
      <c r="R355" s="6">
        <f>IF(Q355&lt;0.01,0,Inputs!$E$24)</f>
        <v>0</v>
      </c>
      <c r="S355" s="6">
        <f>IF(Q355&lt;0.01,0,Inputs!$E$23)</f>
        <v>0</v>
      </c>
      <c r="T355" s="6">
        <f t="shared" si="79"/>
        <v>0</v>
      </c>
      <c r="U355" s="6">
        <f>IF(D355=0,0,Inputs!$E$18*Inputs!$E$21-Q355+T355)</f>
        <v>0</v>
      </c>
      <c r="V355" s="6">
        <f>IF(D355=0,0,IF(U355&gt;Inputs!$E$22,Inputs!$E$22,0))</f>
        <v>0</v>
      </c>
      <c r="W355" s="6">
        <f t="shared" si="80"/>
        <v>0</v>
      </c>
      <c r="X355" s="6">
        <f>Q355*(Inputs!$E$19/(12*30))*Inputs!$E$20</f>
        <v>0</v>
      </c>
      <c r="Y355" s="6">
        <f t="shared" si="81"/>
        <v>0</v>
      </c>
      <c r="Z355" s="15">
        <f>Y355/Inputs!$E$18</f>
        <v>0</v>
      </c>
      <c r="AA355" s="6">
        <f t="shared" si="89"/>
        <v>4557.9478648128306</v>
      </c>
      <c r="AC355" s="6">
        <f t="shared" si="82"/>
        <v>48434.955651560507</v>
      </c>
    </row>
    <row r="356" spans="2:29" ht="13" x14ac:dyDescent="0.3">
      <c r="B356" s="13">
        <f t="shared" si="83"/>
        <v>352</v>
      </c>
      <c r="C356" s="14">
        <f t="shared" si="84"/>
        <v>56554</v>
      </c>
      <c r="D356" s="6">
        <f t="shared" si="85"/>
        <v>0</v>
      </c>
      <c r="E356" s="6">
        <f>Mortagage!E356</f>
        <v>2118.3906208299832</v>
      </c>
      <c r="F356" s="6">
        <f>IF(D356&lt;0.01,0,D356*Inputs!$E$7/12)</f>
        <v>0</v>
      </c>
      <c r="G356" s="6">
        <f t="shared" si="75"/>
        <v>2118.3906208299832</v>
      </c>
      <c r="H356" s="6">
        <f t="shared" si="76"/>
        <v>0</v>
      </c>
      <c r="I356" s="6">
        <f t="shared" si="77"/>
        <v>2118.3906208299832</v>
      </c>
      <c r="J356" s="6">
        <f t="shared" si="86"/>
        <v>1030796.490745412</v>
      </c>
      <c r="K356" s="6">
        <f t="shared" si="87"/>
        <v>43877.007786747679</v>
      </c>
      <c r="L356" s="6">
        <f t="shared" si="78"/>
        <v>0</v>
      </c>
      <c r="M356" s="6">
        <f>IF(N356&gt;Inputs!$E$12,Inputs!$E$10*Inputs!$E$5/12,0)</f>
        <v>0</v>
      </c>
      <c r="N356" s="15">
        <f>D356/Inputs!$E$5</f>
        <v>0</v>
      </c>
      <c r="Q356" s="6">
        <f t="shared" si="88"/>
        <v>0</v>
      </c>
      <c r="R356" s="6">
        <f>IF(Q356&lt;0.01,0,Inputs!$E$24)</f>
        <v>0</v>
      </c>
      <c r="S356" s="6">
        <f>IF(Q356&lt;0.01,0,Inputs!$E$23)</f>
        <v>0</v>
      </c>
      <c r="T356" s="6">
        <f t="shared" si="79"/>
        <v>0</v>
      </c>
      <c r="U356" s="6">
        <f>IF(D356=0,0,Inputs!$E$18*Inputs!$E$21-Q356+T356)</f>
        <v>0</v>
      </c>
      <c r="V356" s="6">
        <f>IF(D356=0,0,IF(U356&gt;Inputs!$E$22,Inputs!$E$22,0))</f>
        <v>0</v>
      </c>
      <c r="W356" s="6">
        <f t="shared" si="80"/>
        <v>0</v>
      </c>
      <c r="X356" s="6">
        <f>Q356*(Inputs!$E$19/(12*30))*Inputs!$E$20</f>
        <v>0</v>
      </c>
      <c r="Y356" s="6">
        <f t="shared" si="81"/>
        <v>0</v>
      </c>
      <c r="Z356" s="15">
        <f>Y356/Inputs!$E$18</f>
        <v>0</v>
      </c>
      <c r="AA356" s="6">
        <f t="shared" si="89"/>
        <v>4557.9478648128306</v>
      </c>
      <c r="AC356" s="6">
        <f t="shared" si="82"/>
        <v>48434.955651560507</v>
      </c>
    </row>
    <row r="357" spans="2:29" ht="13" x14ac:dyDescent="0.3">
      <c r="B357" s="13">
        <f t="shared" si="83"/>
        <v>353</v>
      </c>
      <c r="C357" s="14">
        <f t="shared" si="84"/>
        <v>56584</v>
      </c>
      <c r="D357" s="6">
        <f t="shared" si="85"/>
        <v>0</v>
      </c>
      <c r="E357" s="6">
        <f>Mortagage!E357</f>
        <v>2118.3906208299832</v>
      </c>
      <c r="F357" s="6">
        <f>IF(D357&lt;0.01,0,D357*Inputs!$E$7/12)</f>
        <v>0</v>
      </c>
      <c r="G357" s="6">
        <f t="shared" si="75"/>
        <v>2118.3906208299832</v>
      </c>
      <c r="H357" s="6">
        <f t="shared" si="76"/>
        <v>0</v>
      </c>
      <c r="I357" s="6">
        <f t="shared" si="77"/>
        <v>2118.3906208299832</v>
      </c>
      <c r="J357" s="6">
        <f t="shared" si="86"/>
        <v>1032914.881366242</v>
      </c>
      <c r="K357" s="6">
        <f t="shared" si="87"/>
        <v>43877.007786747679</v>
      </c>
      <c r="L357" s="6">
        <f t="shared" si="78"/>
        <v>0</v>
      </c>
      <c r="M357" s="6">
        <f>IF(N357&gt;Inputs!$E$12,Inputs!$E$10*Inputs!$E$5/12,0)</f>
        <v>0</v>
      </c>
      <c r="N357" s="15">
        <f>D357/Inputs!$E$5</f>
        <v>0</v>
      </c>
      <c r="Q357" s="6">
        <f t="shared" si="88"/>
        <v>0</v>
      </c>
      <c r="R357" s="6">
        <f>IF(Q357&lt;0.01,0,Inputs!$E$24)</f>
        <v>0</v>
      </c>
      <c r="S357" s="6">
        <f>IF(Q357&lt;0.01,0,Inputs!$E$23)</f>
        <v>0</v>
      </c>
      <c r="T357" s="6">
        <f t="shared" si="79"/>
        <v>0</v>
      </c>
      <c r="U357" s="6">
        <f>IF(D357=0,0,Inputs!$E$18*Inputs!$E$21-Q357+T357)</f>
        <v>0</v>
      </c>
      <c r="V357" s="6">
        <f>IF(D357=0,0,IF(U357&gt;Inputs!$E$22,Inputs!$E$22,0))</f>
        <v>0</v>
      </c>
      <c r="W357" s="6">
        <f t="shared" si="80"/>
        <v>0</v>
      </c>
      <c r="X357" s="6">
        <f>Q357*(Inputs!$E$19/(12*30))*Inputs!$E$20</f>
        <v>0</v>
      </c>
      <c r="Y357" s="6">
        <f t="shared" si="81"/>
        <v>0</v>
      </c>
      <c r="Z357" s="15">
        <f>Y357/Inputs!$E$18</f>
        <v>0</v>
      </c>
      <c r="AA357" s="6">
        <f t="shared" si="89"/>
        <v>4557.9478648128306</v>
      </c>
      <c r="AC357" s="6">
        <f t="shared" si="82"/>
        <v>48434.955651560507</v>
      </c>
    </row>
    <row r="358" spans="2:29" ht="13" x14ac:dyDescent="0.3">
      <c r="B358" s="13">
        <f t="shared" si="83"/>
        <v>354</v>
      </c>
      <c r="C358" s="14">
        <f t="shared" si="84"/>
        <v>56615</v>
      </c>
      <c r="D358" s="6">
        <f t="shared" si="85"/>
        <v>0</v>
      </c>
      <c r="E358" s="6">
        <f>Mortagage!E358</f>
        <v>2118.3906208299832</v>
      </c>
      <c r="F358" s="6">
        <f>IF(D358&lt;0.01,0,D358*Inputs!$E$7/12)</f>
        <v>0</v>
      </c>
      <c r="G358" s="6">
        <f t="shared" si="75"/>
        <v>2118.3906208299832</v>
      </c>
      <c r="H358" s="6">
        <f t="shared" si="76"/>
        <v>0</v>
      </c>
      <c r="I358" s="6">
        <f t="shared" si="77"/>
        <v>2118.3906208299832</v>
      </c>
      <c r="J358" s="6">
        <f t="shared" si="86"/>
        <v>1035033.271987072</v>
      </c>
      <c r="K358" s="6">
        <f t="shared" si="87"/>
        <v>43877.007786747679</v>
      </c>
      <c r="L358" s="6">
        <f t="shared" si="78"/>
        <v>0</v>
      </c>
      <c r="M358" s="6">
        <f>IF(N358&gt;Inputs!$E$12,Inputs!$E$10*Inputs!$E$5/12,0)</f>
        <v>0</v>
      </c>
      <c r="N358" s="15">
        <f>D358/Inputs!$E$5</f>
        <v>0</v>
      </c>
      <c r="Q358" s="6">
        <f t="shared" si="88"/>
        <v>0</v>
      </c>
      <c r="R358" s="6">
        <f>IF(Q358&lt;0.01,0,Inputs!$E$24)</f>
        <v>0</v>
      </c>
      <c r="S358" s="6">
        <f>IF(Q358&lt;0.01,0,Inputs!$E$23)</f>
        <v>0</v>
      </c>
      <c r="T358" s="6">
        <f t="shared" si="79"/>
        <v>0</v>
      </c>
      <c r="U358" s="6">
        <f>IF(D358=0,0,Inputs!$E$18*Inputs!$E$21-Q358+T358)</f>
        <v>0</v>
      </c>
      <c r="V358" s="6">
        <f>IF(D358=0,0,IF(U358&gt;Inputs!$E$22,Inputs!$E$22,0))</f>
        <v>0</v>
      </c>
      <c r="W358" s="6">
        <f t="shared" si="80"/>
        <v>0</v>
      </c>
      <c r="X358" s="6">
        <f>Q358*(Inputs!$E$19/(12*30))*Inputs!$E$20</f>
        <v>0</v>
      </c>
      <c r="Y358" s="6">
        <f t="shared" si="81"/>
        <v>0</v>
      </c>
      <c r="Z358" s="15">
        <f>Y358/Inputs!$E$18</f>
        <v>0</v>
      </c>
      <c r="AA358" s="6">
        <f t="shared" si="89"/>
        <v>4557.9478648128306</v>
      </c>
      <c r="AC358" s="6">
        <f t="shared" si="82"/>
        <v>48434.955651560507</v>
      </c>
    </row>
    <row r="359" spans="2:29" ht="13" x14ac:dyDescent="0.3">
      <c r="B359" s="13">
        <f t="shared" si="83"/>
        <v>355</v>
      </c>
      <c r="C359" s="14">
        <f t="shared" si="84"/>
        <v>56646</v>
      </c>
      <c r="D359" s="6">
        <f t="shared" si="85"/>
        <v>0</v>
      </c>
      <c r="E359" s="6">
        <f>Mortagage!E359</f>
        <v>2118.3906208299832</v>
      </c>
      <c r="F359" s="6">
        <f>IF(D359&lt;0.01,0,D359*Inputs!$E$7/12)</f>
        <v>0</v>
      </c>
      <c r="G359" s="6">
        <f t="shared" si="75"/>
        <v>2118.3906208299832</v>
      </c>
      <c r="H359" s="6">
        <f t="shared" si="76"/>
        <v>0</v>
      </c>
      <c r="I359" s="6">
        <f t="shared" si="77"/>
        <v>2118.3906208299832</v>
      </c>
      <c r="J359" s="6">
        <f t="shared" si="86"/>
        <v>1037151.662607902</v>
      </c>
      <c r="K359" s="6">
        <f t="shared" si="87"/>
        <v>43877.007786747679</v>
      </c>
      <c r="L359" s="6">
        <f t="shared" si="78"/>
        <v>0</v>
      </c>
      <c r="M359" s="6">
        <f>IF(N359&gt;Inputs!$E$12,Inputs!$E$10*Inputs!$E$5/12,0)</f>
        <v>0</v>
      </c>
      <c r="N359" s="15">
        <f>D359/Inputs!$E$5</f>
        <v>0</v>
      </c>
      <c r="Q359" s="6">
        <f t="shared" si="88"/>
        <v>0</v>
      </c>
      <c r="R359" s="6">
        <f>IF(Q359&lt;0.01,0,Inputs!$E$24)</f>
        <v>0</v>
      </c>
      <c r="S359" s="6">
        <f>IF(Q359&lt;0.01,0,Inputs!$E$23)</f>
        <v>0</v>
      </c>
      <c r="T359" s="6">
        <f t="shared" si="79"/>
        <v>0</v>
      </c>
      <c r="U359" s="6">
        <f>IF(D359=0,0,Inputs!$E$18*Inputs!$E$21-Q359+T359)</f>
        <v>0</v>
      </c>
      <c r="V359" s="6">
        <f>IF(D359=0,0,IF(U359&gt;Inputs!$E$22,Inputs!$E$22,0))</f>
        <v>0</v>
      </c>
      <c r="W359" s="6">
        <f t="shared" si="80"/>
        <v>0</v>
      </c>
      <c r="X359" s="6">
        <f>Q359*(Inputs!$E$19/(12*30))*Inputs!$E$20</f>
        <v>0</v>
      </c>
      <c r="Y359" s="6">
        <f t="shared" si="81"/>
        <v>0</v>
      </c>
      <c r="Z359" s="15">
        <f>Y359/Inputs!$E$18</f>
        <v>0</v>
      </c>
      <c r="AA359" s="6">
        <f t="shared" si="89"/>
        <v>4557.9478648128306</v>
      </c>
      <c r="AC359" s="6">
        <f t="shared" si="82"/>
        <v>48434.955651560507</v>
      </c>
    </row>
    <row r="360" spans="2:29" ht="13" x14ac:dyDescent="0.3">
      <c r="B360" s="13">
        <f t="shared" si="83"/>
        <v>356</v>
      </c>
      <c r="C360" s="14">
        <f t="shared" si="84"/>
        <v>56674</v>
      </c>
      <c r="D360" s="6">
        <f t="shared" si="85"/>
        <v>0</v>
      </c>
      <c r="E360" s="6">
        <f>Mortagage!E360</f>
        <v>2118.3906208299832</v>
      </c>
      <c r="F360" s="6">
        <f>IF(D360&lt;0.01,0,D360*Inputs!$E$7/12)</f>
        <v>0</v>
      </c>
      <c r="G360" s="6">
        <f t="shared" si="75"/>
        <v>2118.3906208299832</v>
      </c>
      <c r="H360" s="6">
        <f t="shared" si="76"/>
        <v>0</v>
      </c>
      <c r="I360" s="6">
        <f t="shared" si="77"/>
        <v>2118.3906208299832</v>
      </c>
      <c r="J360" s="6">
        <f t="shared" si="86"/>
        <v>1039270.053228732</v>
      </c>
      <c r="K360" s="6">
        <f t="shared" si="87"/>
        <v>43877.007786747679</v>
      </c>
      <c r="L360" s="6">
        <f t="shared" si="78"/>
        <v>0</v>
      </c>
      <c r="M360" s="6">
        <f>IF(N360&gt;Inputs!$E$12,Inputs!$E$10*Inputs!$E$5/12,0)</f>
        <v>0</v>
      </c>
      <c r="N360" s="15">
        <f>D360/Inputs!$E$5</f>
        <v>0</v>
      </c>
      <c r="Q360" s="6">
        <f t="shared" si="88"/>
        <v>0</v>
      </c>
      <c r="R360" s="6">
        <f>IF(Q360&lt;0.01,0,Inputs!$E$24)</f>
        <v>0</v>
      </c>
      <c r="S360" s="6">
        <f>IF(Q360&lt;0.01,0,Inputs!$E$23)</f>
        <v>0</v>
      </c>
      <c r="T360" s="6">
        <f t="shared" si="79"/>
        <v>0</v>
      </c>
      <c r="U360" s="6">
        <f>IF(D360=0,0,Inputs!$E$18*Inputs!$E$21-Q360+T360)</f>
        <v>0</v>
      </c>
      <c r="V360" s="6">
        <f>IF(D360=0,0,IF(U360&gt;Inputs!$E$22,Inputs!$E$22,0))</f>
        <v>0</v>
      </c>
      <c r="W360" s="6">
        <f t="shared" si="80"/>
        <v>0</v>
      </c>
      <c r="X360" s="6">
        <f>Q360*(Inputs!$E$19/(12*30))*Inputs!$E$20</f>
        <v>0</v>
      </c>
      <c r="Y360" s="6">
        <f t="shared" si="81"/>
        <v>0</v>
      </c>
      <c r="Z360" s="15">
        <f>Y360/Inputs!$E$18</f>
        <v>0</v>
      </c>
      <c r="AA360" s="6">
        <f t="shared" si="89"/>
        <v>4557.9478648128306</v>
      </c>
      <c r="AC360" s="6">
        <f t="shared" si="82"/>
        <v>48434.955651560507</v>
      </c>
    </row>
    <row r="361" spans="2:29" ht="13" x14ac:dyDescent="0.3">
      <c r="B361" s="13">
        <f t="shared" si="83"/>
        <v>357</v>
      </c>
      <c r="C361" s="14">
        <f t="shared" si="84"/>
        <v>56705</v>
      </c>
      <c r="D361" s="6">
        <f t="shared" si="85"/>
        <v>0</v>
      </c>
      <c r="E361" s="6">
        <f>Mortagage!E361</f>
        <v>2118.3906208299832</v>
      </c>
      <c r="F361" s="6">
        <f>IF(D361&lt;0.01,0,D361*Inputs!$E$7/12)</f>
        <v>0</v>
      </c>
      <c r="G361" s="6">
        <f t="shared" si="75"/>
        <v>2118.3906208299832</v>
      </c>
      <c r="H361" s="6">
        <f t="shared" si="76"/>
        <v>0</v>
      </c>
      <c r="I361" s="6">
        <f t="shared" si="77"/>
        <v>2118.3906208299832</v>
      </c>
      <c r="J361" s="6">
        <f t="shared" si="86"/>
        <v>1041388.443849562</v>
      </c>
      <c r="K361" s="6">
        <f t="shared" si="87"/>
        <v>43877.007786747679</v>
      </c>
      <c r="L361" s="6">
        <f t="shared" si="78"/>
        <v>0</v>
      </c>
      <c r="M361" s="6">
        <f>IF(N361&gt;Inputs!$E$12,Inputs!$E$10*Inputs!$E$5/12,0)</f>
        <v>0</v>
      </c>
      <c r="N361" s="15">
        <f>D361/Inputs!$E$5</f>
        <v>0</v>
      </c>
      <c r="Q361" s="6">
        <f t="shared" si="88"/>
        <v>0</v>
      </c>
      <c r="R361" s="6">
        <f>IF(Q361&lt;0.01,0,Inputs!$E$24)</f>
        <v>0</v>
      </c>
      <c r="S361" s="6">
        <f>IF(Q361&lt;0.01,0,Inputs!$E$23)</f>
        <v>0</v>
      </c>
      <c r="T361" s="6">
        <f t="shared" si="79"/>
        <v>0</v>
      </c>
      <c r="U361" s="6">
        <f>IF(D361=0,0,Inputs!$E$18*Inputs!$E$21-Q361+T361)</f>
        <v>0</v>
      </c>
      <c r="V361" s="6">
        <f>IF(D361=0,0,IF(U361&gt;Inputs!$E$22,Inputs!$E$22,0))</f>
        <v>0</v>
      </c>
      <c r="W361" s="6">
        <f t="shared" si="80"/>
        <v>0</v>
      </c>
      <c r="X361" s="6">
        <f>Q361*(Inputs!$E$19/(12*30))*Inputs!$E$20</f>
        <v>0</v>
      </c>
      <c r="Y361" s="6">
        <f t="shared" si="81"/>
        <v>0</v>
      </c>
      <c r="Z361" s="15">
        <f>Y361/Inputs!$E$18</f>
        <v>0</v>
      </c>
      <c r="AA361" s="6">
        <f t="shared" si="89"/>
        <v>4557.9478648128306</v>
      </c>
      <c r="AC361" s="6">
        <f t="shared" si="82"/>
        <v>48434.955651560507</v>
      </c>
    </row>
    <row r="362" spans="2:29" ht="13" x14ac:dyDescent="0.3">
      <c r="B362" s="13">
        <f t="shared" si="83"/>
        <v>358</v>
      </c>
      <c r="C362" s="14">
        <f t="shared" si="84"/>
        <v>56735</v>
      </c>
      <c r="D362" s="6">
        <f t="shared" si="85"/>
        <v>0</v>
      </c>
      <c r="E362" s="6">
        <f>Mortagage!E362</f>
        <v>2118.3906208299832</v>
      </c>
      <c r="F362" s="6">
        <f>IF(D362&lt;0.01,0,D362*Inputs!$E$7/12)</f>
        <v>0</v>
      </c>
      <c r="G362" s="6">
        <f t="shared" si="75"/>
        <v>2118.3906208299832</v>
      </c>
      <c r="H362" s="6">
        <f t="shared" si="76"/>
        <v>0</v>
      </c>
      <c r="I362" s="6">
        <f t="shared" si="77"/>
        <v>2118.3906208299832</v>
      </c>
      <c r="J362" s="6">
        <f t="shared" si="86"/>
        <v>1043506.834470392</v>
      </c>
      <c r="K362" s="6">
        <f t="shared" si="87"/>
        <v>43877.007786747679</v>
      </c>
      <c r="L362" s="6">
        <f t="shared" si="78"/>
        <v>0</v>
      </c>
      <c r="M362" s="6">
        <f>IF(N362&gt;Inputs!$E$12,Inputs!$E$10*Inputs!$E$5/12,0)</f>
        <v>0</v>
      </c>
      <c r="N362" s="15">
        <f>D362/Inputs!$E$5</f>
        <v>0</v>
      </c>
      <c r="Q362" s="6">
        <f t="shared" si="88"/>
        <v>0</v>
      </c>
      <c r="R362" s="6">
        <f>IF(Q362&lt;0.01,0,Inputs!$E$24)</f>
        <v>0</v>
      </c>
      <c r="S362" s="6">
        <f>IF(Q362&lt;0.01,0,Inputs!$E$23)</f>
        <v>0</v>
      </c>
      <c r="T362" s="6">
        <f t="shared" si="79"/>
        <v>0</v>
      </c>
      <c r="U362" s="6">
        <f>IF(D362=0,0,Inputs!$E$18*Inputs!$E$21-Q362+T362)</f>
        <v>0</v>
      </c>
      <c r="V362" s="6">
        <f>IF(D362=0,0,IF(U362&gt;Inputs!$E$22,Inputs!$E$22,0))</f>
        <v>0</v>
      </c>
      <c r="W362" s="6">
        <f t="shared" si="80"/>
        <v>0</v>
      </c>
      <c r="X362" s="6">
        <f>Q362*(Inputs!$E$19/(12*30))*Inputs!$E$20</f>
        <v>0</v>
      </c>
      <c r="Y362" s="6">
        <f t="shared" si="81"/>
        <v>0</v>
      </c>
      <c r="Z362" s="15">
        <f>Y362/Inputs!$E$18</f>
        <v>0</v>
      </c>
      <c r="AA362" s="6">
        <f t="shared" si="89"/>
        <v>4557.9478648128306</v>
      </c>
      <c r="AC362" s="6">
        <f t="shared" si="82"/>
        <v>48434.955651560507</v>
      </c>
    </row>
    <row r="363" spans="2:29" ht="13" x14ac:dyDescent="0.3">
      <c r="B363" s="13">
        <f t="shared" si="83"/>
        <v>359</v>
      </c>
      <c r="C363" s="14">
        <f t="shared" si="84"/>
        <v>56766</v>
      </c>
      <c r="D363" s="6">
        <f t="shared" si="85"/>
        <v>0</v>
      </c>
      <c r="E363" s="6">
        <f>Mortagage!E363</f>
        <v>2118.3906208299832</v>
      </c>
      <c r="F363" s="6">
        <f>IF(D363&lt;0.01,0,D363*Inputs!$E$7/12)</f>
        <v>0</v>
      </c>
      <c r="G363" s="6">
        <f t="shared" si="75"/>
        <v>2118.3906208299832</v>
      </c>
      <c r="H363" s="6">
        <f t="shared" si="76"/>
        <v>0</v>
      </c>
      <c r="I363" s="6">
        <f t="shared" si="77"/>
        <v>2118.3906208299832</v>
      </c>
      <c r="J363" s="6">
        <f t="shared" si="86"/>
        <v>1045625.225091222</v>
      </c>
      <c r="K363" s="6">
        <f t="shared" si="87"/>
        <v>43877.007786747679</v>
      </c>
      <c r="L363" s="6">
        <f t="shared" si="78"/>
        <v>0</v>
      </c>
      <c r="M363" s="6">
        <f>IF(N363&gt;Inputs!$E$12,Inputs!$E$10*Inputs!$E$5/12,0)</f>
        <v>0</v>
      </c>
      <c r="N363" s="15">
        <f>D363/Inputs!$E$5</f>
        <v>0</v>
      </c>
      <c r="Q363" s="6">
        <f t="shared" si="88"/>
        <v>0</v>
      </c>
      <c r="R363" s="6">
        <f>IF(Q363&lt;0.01,0,Inputs!$E$24)</f>
        <v>0</v>
      </c>
      <c r="S363" s="6">
        <f>IF(Q363&lt;0.01,0,Inputs!$E$23)</f>
        <v>0</v>
      </c>
      <c r="T363" s="6">
        <f t="shared" si="79"/>
        <v>0</v>
      </c>
      <c r="U363" s="6">
        <f>IF(D363=0,0,Inputs!$E$18*Inputs!$E$21-Q363+T363)</f>
        <v>0</v>
      </c>
      <c r="V363" s="6">
        <f>IF(D363=0,0,IF(U363&gt;Inputs!$E$22,Inputs!$E$22,0))</f>
        <v>0</v>
      </c>
      <c r="W363" s="6">
        <f t="shared" si="80"/>
        <v>0</v>
      </c>
      <c r="X363" s="6">
        <f>Q363*(Inputs!$E$19/(12*30))*Inputs!$E$20</f>
        <v>0</v>
      </c>
      <c r="Y363" s="6">
        <f t="shared" si="81"/>
        <v>0</v>
      </c>
      <c r="Z363" s="15">
        <f>Y363/Inputs!$E$18</f>
        <v>0</v>
      </c>
      <c r="AA363" s="6">
        <f t="shared" si="89"/>
        <v>4557.9478648128306</v>
      </c>
      <c r="AC363" s="6">
        <f t="shared" si="82"/>
        <v>48434.955651560507</v>
      </c>
    </row>
    <row r="364" spans="2:29" ht="13" x14ac:dyDescent="0.3">
      <c r="B364" s="13">
        <f t="shared" si="83"/>
        <v>360</v>
      </c>
      <c r="C364" s="14">
        <f t="shared" si="84"/>
        <v>56796</v>
      </c>
      <c r="D364" s="6">
        <f t="shared" si="85"/>
        <v>0</v>
      </c>
      <c r="E364" s="6">
        <f>Mortagage!E364</f>
        <v>2118.3906208299832</v>
      </c>
      <c r="F364" s="6">
        <f>IF(D364&lt;0.01,0,D364*Inputs!$E$7/12)</f>
        <v>0</v>
      </c>
      <c r="G364" s="6">
        <f t="shared" si="75"/>
        <v>2118.3906208299832</v>
      </c>
      <c r="H364" s="6">
        <f t="shared" si="76"/>
        <v>0</v>
      </c>
      <c r="I364" s="6">
        <f t="shared" si="77"/>
        <v>2118.3906208299832</v>
      </c>
      <c r="J364" s="6">
        <f t="shared" si="86"/>
        <v>1047743.615712052</v>
      </c>
      <c r="K364" s="6">
        <f t="shared" si="87"/>
        <v>43877.007786747679</v>
      </c>
      <c r="L364" s="6">
        <f t="shared" si="78"/>
        <v>0</v>
      </c>
      <c r="M364" s="6">
        <f>IF(N364&gt;Inputs!$E$12,Inputs!$E$10*Inputs!$E$5/12,0)</f>
        <v>0</v>
      </c>
      <c r="N364" s="15">
        <f>D364/Inputs!$E$5</f>
        <v>0</v>
      </c>
      <c r="Q364" s="6">
        <f t="shared" si="88"/>
        <v>0</v>
      </c>
      <c r="R364" s="6">
        <f>IF(Q364&lt;0.01,0,Inputs!$E$24)</f>
        <v>0</v>
      </c>
      <c r="S364" s="6">
        <f>IF(Q364&lt;0.01,0,Inputs!$E$23)</f>
        <v>0</v>
      </c>
      <c r="T364" s="6">
        <f t="shared" si="79"/>
        <v>0</v>
      </c>
      <c r="U364" s="6">
        <f>IF(D364=0,0,Inputs!$E$18*Inputs!$E$21-Q364+T364)</f>
        <v>0</v>
      </c>
      <c r="V364" s="6">
        <f>IF(D364=0,0,IF(U364&gt;Inputs!$E$22,Inputs!$E$22,0))</f>
        <v>0</v>
      </c>
      <c r="W364" s="6">
        <f t="shared" si="80"/>
        <v>0</v>
      </c>
      <c r="X364" s="6">
        <f>Q364*(Inputs!$E$19/(12*30))*Inputs!$E$20</f>
        <v>0</v>
      </c>
      <c r="Y364" s="6">
        <f t="shared" si="81"/>
        <v>0</v>
      </c>
      <c r="Z364" s="15">
        <f>Y364/Inputs!$E$18</f>
        <v>0</v>
      </c>
      <c r="AA364" s="6">
        <f t="shared" si="89"/>
        <v>4557.9478648128306</v>
      </c>
      <c r="AC364" s="6">
        <f t="shared" si="82"/>
        <v>48434.955651560507</v>
      </c>
    </row>
  </sheetData>
  <mergeCells count="2">
    <mergeCell ref="B2:N2"/>
    <mergeCell ref="Q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43AB-D316-4D5F-B41C-E4E49AC6AC9F}">
  <dimension ref="B3:D12"/>
  <sheetViews>
    <sheetView topLeftCell="A118" workbookViewId="0">
      <selection activeCell="D6" sqref="D6"/>
    </sheetView>
  </sheetViews>
  <sheetFormatPr defaultRowHeight="12.5" x14ac:dyDescent="0.25"/>
  <cols>
    <col min="2" max="2" width="30.81640625" customWidth="1"/>
    <col min="3" max="3" width="22.81640625" customWidth="1"/>
    <col min="4" max="4" width="26.36328125" bestFit="1" customWidth="1"/>
  </cols>
  <sheetData>
    <row r="3" spans="2:4" ht="13" x14ac:dyDescent="0.3">
      <c r="B3" s="20" t="s">
        <v>53</v>
      </c>
      <c r="C3" s="20" t="s">
        <v>54</v>
      </c>
      <c r="D3" s="20" t="s">
        <v>55</v>
      </c>
    </row>
    <row r="4" spans="2:4" ht="13" x14ac:dyDescent="0.3">
      <c r="B4" s="3" t="s">
        <v>56</v>
      </c>
      <c r="C4" s="6">
        <f>Inputs!E6</f>
        <v>428872</v>
      </c>
      <c r="D4" s="6">
        <f>C4</f>
        <v>428872</v>
      </c>
    </row>
    <row r="5" spans="2:4" ht="13" x14ac:dyDescent="0.3">
      <c r="B5" s="3" t="s">
        <v>61</v>
      </c>
      <c r="C5" s="6">
        <f>MAX(Mortagage!I5:I364)</f>
        <v>206645.18624899487</v>
      </c>
      <c r="D5" s="6">
        <f>MAX('Mortagage + HELOC'!K5:K364)</f>
        <v>43877.007786747679</v>
      </c>
    </row>
    <row r="6" spans="2:4" ht="13" x14ac:dyDescent="0.3">
      <c r="B6" s="3" t="s">
        <v>62</v>
      </c>
      <c r="C6" s="6">
        <v>0</v>
      </c>
      <c r="D6" s="6">
        <f>MAX('Mortagage + HELOC'!AA5:AA364)</f>
        <v>4557.9478648128306</v>
      </c>
    </row>
    <row r="7" spans="2:4" ht="13" x14ac:dyDescent="0.3">
      <c r="B7" s="3" t="s">
        <v>57</v>
      </c>
      <c r="C7" s="6">
        <f>C6+C5</f>
        <v>206645.18624899487</v>
      </c>
      <c r="D7" s="6">
        <f>D6+D5</f>
        <v>48434.955651560507</v>
      </c>
    </row>
    <row r="8" spans="2:4" ht="13" x14ac:dyDescent="0.3">
      <c r="B8" s="3" t="s">
        <v>63</v>
      </c>
      <c r="C8" s="15">
        <f>(C7/C4)/C9</f>
        <v>1.9273366995186895E-2</v>
      </c>
      <c r="D8" s="15">
        <f>(D5/D4)/D9</f>
        <v>1.7051322145359486E-2</v>
      </c>
    </row>
    <row r="9" spans="2:4" ht="13" x14ac:dyDescent="0.3">
      <c r="B9" s="3" t="s">
        <v>64</v>
      </c>
      <c r="C9" s="18">
        <f>(_xlfn.XLOOKUP(0,Mortagage!D5:D365,Mortagage!B5:B365)-1)/12</f>
        <v>25</v>
      </c>
      <c r="D9" s="19">
        <f>ROUND((_xlfn.XLOOKUP(0,'Mortagage + HELOC'!D5:D364,'Mortagage + HELOC'!B5:B364)-1)/12,1)</f>
        <v>6</v>
      </c>
    </row>
    <row r="10" spans="2:4" ht="13" x14ac:dyDescent="0.3">
      <c r="B10" s="3" t="s">
        <v>65</v>
      </c>
      <c r="C10" s="18">
        <v>0</v>
      </c>
      <c r="D10" s="19">
        <f>ROUND(_xlfn.XLOOKUP(0,'Mortagage + HELOC'!Q6:Q364,'Mortagage + HELOC'!B6:B364)/12,1)</f>
        <v>6.3</v>
      </c>
    </row>
    <row r="11" spans="2:4" ht="13" x14ac:dyDescent="0.3">
      <c r="B11" s="3" t="s">
        <v>58</v>
      </c>
      <c r="C11" s="6">
        <v>0</v>
      </c>
      <c r="D11" s="6">
        <f>C7-D7</f>
        <v>158210.23059743436</v>
      </c>
    </row>
    <row r="12" spans="2:4" ht="13" x14ac:dyDescent="0.3">
      <c r="B12" s="3" t="s">
        <v>59</v>
      </c>
      <c r="C12" s="4" t="s">
        <v>60</v>
      </c>
      <c r="D12" s="9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Mortagage</vt:lpstr>
      <vt:lpstr>Mortagage + HELOC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Campos</cp:lastModifiedBy>
  <dcterms:created xsi:type="dcterms:W3CDTF">2025-06-09T22:55:01Z</dcterms:created>
  <dcterms:modified xsi:type="dcterms:W3CDTF">2025-06-25T13:15:02Z</dcterms:modified>
</cp:coreProperties>
</file>