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latorre\Desktop\2017\LEAN FINANCE\MANUAL\Informes Lean Finance\DESCARGABLES HERRAMIENTAS\"/>
    </mc:Choice>
  </mc:AlternateContent>
  <xr:revisionPtr revIDLastSave="0" documentId="8_{3C9477D8-9AC1-4101-A925-540B6A5B1B1C}" xr6:coauthVersionLast="40" xr6:coauthVersionMax="40" xr10:uidLastSave="{00000000-0000-0000-0000-000000000000}"/>
  <bookViews>
    <workbookView xWindow="-120" yWindow="-120" windowWidth="20730" windowHeight="11160" tabRatio="725" xr2:uid="{00000000-000D-0000-FFFF-FFFF00000000}"/>
  </bookViews>
  <sheets>
    <sheet name="Constitución Compañía" sheetId="5" r:id="rId1"/>
    <sheet name="Ronda Pre-seed" sheetId="4" r:id="rId2"/>
    <sheet name="Ronda Seed" sheetId="3" r:id="rId3"/>
    <sheet name="Ronda VC" sheetId="2" r:id="rId4"/>
    <sheet name="Exit-Retorno VC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5" l="1"/>
  <c r="B12" i="5"/>
  <c r="B16" i="5" s="1"/>
  <c r="B17" i="5" s="1"/>
  <c r="B19" i="5" s="1"/>
  <c r="D11" i="5"/>
  <c r="D10" i="5"/>
  <c r="D9" i="5"/>
  <c r="D8" i="5"/>
  <c r="D7" i="5"/>
  <c r="D6" i="5"/>
  <c r="C6" i="5"/>
  <c r="D5" i="5"/>
  <c r="D12" i="5" s="1"/>
  <c r="G14" i="4"/>
  <c r="B14" i="4"/>
  <c r="G12" i="4"/>
  <c r="G16" i="4" s="1"/>
  <c r="G17" i="4" s="1"/>
  <c r="B12" i="4"/>
  <c r="B16" i="4" s="1"/>
  <c r="B17" i="4" s="1"/>
  <c r="B19" i="4" s="1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M14" i="3"/>
  <c r="G14" i="3"/>
  <c r="B14" i="3"/>
  <c r="M12" i="3"/>
  <c r="M16" i="3" s="1"/>
  <c r="M17" i="3" s="1"/>
  <c r="G12" i="3"/>
  <c r="G16" i="3" s="1"/>
  <c r="G17" i="3" s="1"/>
  <c r="B12" i="3"/>
  <c r="G19" i="3" s="1"/>
  <c r="F11" i="3"/>
  <c r="L11" i="3" s="1"/>
  <c r="D11" i="3"/>
  <c r="F10" i="3"/>
  <c r="L10" i="3" s="1"/>
  <c r="D10" i="3"/>
  <c r="F9" i="3"/>
  <c r="L9" i="3" s="1"/>
  <c r="D9" i="3"/>
  <c r="F8" i="3"/>
  <c r="L8" i="3" s="1"/>
  <c r="D8" i="3"/>
  <c r="C8" i="3"/>
  <c r="F7" i="3"/>
  <c r="L7" i="3" s="1"/>
  <c r="D7" i="3"/>
  <c r="F6" i="3"/>
  <c r="L6" i="3" s="1"/>
  <c r="D6" i="3"/>
  <c r="F5" i="3"/>
  <c r="L5" i="3" s="1"/>
  <c r="D5" i="3"/>
  <c r="D12" i="3" s="1"/>
  <c r="S14" i="2"/>
  <c r="M14" i="2"/>
  <c r="G14" i="2"/>
  <c r="B14" i="2"/>
  <c r="S12" i="2"/>
  <c r="S16" i="2" s="1"/>
  <c r="S17" i="2" s="1"/>
  <c r="M12" i="2"/>
  <c r="M16" i="2" s="1"/>
  <c r="M17" i="2" s="1"/>
  <c r="G12" i="2"/>
  <c r="G16" i="2" s="1"/>
  <c r="G17" i="2" s="1"/>
  <c r="B12" i="2"/>
  <c r="G19" i="2" s="1"/>
  <c r="F11" i="2"/>
  <c r="L11" i="2" s="1"/>
  <c r="R11" i="2" s="1"/>
  <c r="D11" i="2"/>
  <c r="F10" i="2"/>
  <c r="L10" i="2" s="1"/>
  <c r="R10" i="2" s="1"/>
  <c r="D10" i="2"/>
  <c r="C10" i="2"/>
  <c r="F9" i="2"/>
  <c r="L9" i="2" s="1"/>
  <c r="R9" i="2" s="1"/>
  <c r="D9" i="2"/>
  <c r="C9" i="2"/>
  <c r="F8" i="2"/>
  <c r="L8" i="2" s="1"/>
  <c r="R8" i="2" s="1"/>
  <c r="D8" i="2"/>
  <c r="C8" i="2"/>
  <c r="F7" i="2"/>
  <c r="L7" i="2" s="1"/>
  <c r="R7" i="2" s="1"/>
  <c r="D7" i="2"/>
  <c r="C7" i="2"/>
  <c r="F6" i="2"/>
  <c r="L6" i="2" s="1"/>
  <c r="R6" i="2" s="1"/>
  <c r="D6" i="2"/>
  <c r="C6" i="2"/>
  <c r="F5" i="2"/>
  <c r="L5" i="2" s="1"/>
  <c r="R5" i="2" s="1"/>
  <c r="D5" i="2"/>
  <c r="D12" i="2" s="1"/>
  <c r="C5" i="2"/>
  <c r="V11" i="1"/>
  <c r="C8" i="5" l="1"/>
  <c r="C10" i="5"/>
  <c r="C5" i="5"/>
  <c r="C7" i="5"/>
  <c r="C9" i="5"/>
  <c r="C11" i="5"/>
  <c r="B20" i="5"/>
  <c r="C6" i="4"/>
  <c r="C8" i="4"/>
  <c r="D12" i="4"/>
  <c r="C10" i="4"/>
  <c r="B20" i="4"/>
  <c r="G20" i="4" s="1"/>
  <c r="G19" i="4"/>
  <c r="G21" i="4" s="1"/>
  <c r="C5" i="4"/>
  <c r="C7" i="4"/>
  <c r="C9" i="4"/>
  <c r="C11" i="4"/>
  <c r="C7" i="3"/>
  <c r="C6" i="3"/>
  <c r="C10" i="3"/>
  <c r="C11" i="3"/>
  <c r="C5" i="3"/>
  <c r="C9" i="3"/>
  <c r="B16" i="3"/>
  <c r="B17" i="3" s="1"/>
  <c r="B19" i="3" s="1"/>
  <c r="H9" i="3" s="1"/>
  <c r="H11" i="3"/>
  <c r="H5" i="3"/>
  <c r="H10" i="3"/>
  <c r="H6" i="3"/>
  <c r="C11" i="2"/>
  <c r="C12" i="2" s="1"/>
  <c r="B16" i="2"/>
  <c r="B17" i="2" s="1"/>
  <c r="B19" i="2" s="1"/>
  <c r="C12" i="5" l="1"/>
  <c r="H6" i="4"/>
  <c r="H9" i="4"/>
  <c r="H8" i="4"/>
  <c r="J8" i="4" s="1"/>
  <c r="H7" i="4"/>
  <c r="H11" i="4"/>
  <c r="J11" i="4" s="1"/>
  <c r="H10" i="4"/>
  <c r="J10" i="4" s="1"/>
  <c r="H5" i="4"/>
  <c r="C12" i="4"/>
  <c r="H8" i="3"/>
  <c r="H7" i="3"/>
  <c r="B20" i="3"/>
  <c r="G20" i="3" s="1"/>
  <c r="M20" i="3" s="1"/>
  <c r="C12" i="3"/>
  <c r="H12" i="3"/>
  <c r="M19" i="3" s="1"/>
  <c r="G21" i="3"/>
  <c r="H5" i="2"/>
  <c r="H10" i="2"/>
  <c r="H8" i="2"/>
  <c r="H6" i="2"/>
  <c r="B20" i="2"/>
  <c r="G20" i="2" s="1"/>
  <c r="H11" i="2"/>
  <c r="H9" i="2"/>
  <c r="H7" i="2"/>
  <c r="J7" i="4" l="1"/>
  <c r="H12" i="4"/>
  <c r="I8" i="4" s="1"/>
  <c r="J5" i="4"/>
  <c r="I10" i="4"/>
  <c r="J6" i="4"/>
  <c r="J9" i="4"/>
  <c r="I7" i="3"/>
  <c r="I5" i="3"/>
  <c r="I6" i="3"/>
  <c r="I9" i="3"/>
  <c r="I11" i="3"/>
  <c r="I10" i="3"/>
  <c r="J10" i="3"/>
  <c r="J8" i="3"/>
  <c r="J6" i="3"/>
  <c r="J9" i="3"/>
  <c r="J11" i="3"/>
  <c r="J7" i="3"/>
  <c r="J5" i="3"/>
  <c r="M21" i="3"/>
  <c r="N9" i="3"/>
  <c r="N6" i="3"/>
  <c r="N7" i="3"/>
  <c r="N11" i="3"/>
  <c r="N10" i="3"/>
  <c r="N5" i="3"/>
  <c r="N8" i="3"/>
  <c r="I8" i="3"/>
  <c r="H12" i="2"/>
  <c r="M19" i="2" s="1"/>
  <c r="M20" i="2"/>
  <c r="S20" i="2" s="1"/>
  <c r="G21" i="2"/>
  <c r="I11" i="4" l="1"/>
  <c r="I5" i="4"/>
  <c r="I6" i="4"/>
  <c r="I9" i="4"/>
  <c r="J12" i="4"/>
  <c r="I7" i="4"/>
  <c r="I12" i="3"/>
  <c r="J12" i="3"/>
  <c r="O11" i="3"/>
  <c r="O7" i="3"/>
  <c r="N12" i="3"/>
  <c r="O9" i="3" s="1"/>
  <c r="O5" i="3"/>
  <c r="O8" i="3"/>
  <c r="P10" i="3"/>
  <c r="P8" i="3"/>
  <c r="P6" i="3"/>
  <c r="P5" i="3"/>
  <c r="P11" i="3"/>
  <c r="P9" i="3"/>
  <c r="P7" i="3"/>
  <c r="I7" i="2"/>
  <c r="I8" i="2"/>
  <c r="J5" i="2"/>
  <c r="J10" i="2"/>
  <c r="J6" i="2"/>
  <c r="J11" i="2"/>
  <c r="J9" i="2"/>
  <c r="J7" i="2"/>
  <c r="J8" i="2"/>
  <c r="I9" i="2"/>
  <c r="I11" i="2"/>
  <c r="I5" i="2"/>
  <c r="I6" i="2"/>
  <c r="M21" i="2"/>
  <c r="N6" i="2"/>
  <c r="N8" i="2"/>
  <c r="N7" i="2"/>
  <c r="N11" i="2"/>
  <c r="N9" i="2"/>
  <c r="N10" i="2"/>
  <c r="N5" i="2"/>
  <c r="I10" i="2"/>
  <c r="I12" i="4" l="1"/>
  <c r="P12" i="3"/>
  <c r="O10" i="3"/>
  <c r="O6" i="3"/>
  <c r="O12" i="3" s="1"/>
  <c r="N12" i="2"/>
  <c r="S19" i="2" s="1"/>
  <c r="P8" i="2"/>
  <c r="P11" i="2"/>
  <c r="P9" i="2"/>
  <c r="P7" i="2"/>
  <c r="P5" i="2"/>
  <c r="P10" i="2"/>
  <c r="P6" i="2"/>
  <c r="O10" i="2"/>
  <c r="O8" i="2"/>
  <c r="O7" i="2"/>
  <c r="O9" i="2"/>
  <c r="I12" i="2"/>
  <c r="O11" i="2"/>
  <c r="O6" i="2"/>
  <c r="J12" i="2"/>
  <c r="P12" i="2" l="1"/>
  <c r="O5" i="2"/>
  <c r="O12" i="2" s="1"/>
  <c r="S21" i="2"/>
  <c r="T11" i="2"/>
  <c r="T9" i="2"/>
  <c r="T7" i="2"/>
  <c r="T10" i="2"/>
  <c r="T6" i="2"/>
  <c r="T8" i="2"/>
  <c r="T5" i="2"/>
  <c r="V11" i="2" l="1"/>
  <c r="V5" i="2"/>
  <c r="V10" i="2"/>
  <c r="V8" i="2"/>
  <c r="V6" i="2"/>
  <c r="V9" i="2"/>
  <c r="V7" i="2"/>
  <c r="T12" i="2"/>
  <c r="U6" i="2" s="1"/>
  <c r="U7" i="2" l="1"/>
  <c r="U9" i="2"/>
  <c r="U11" i="2"/>
  <c r="V12" i="2"/>
  <c r="U8" i="2"/>
  <c r="U5" i="2"/>
  <c r="U10" i="2"/>
  <c r="U12" i="2" l="1"/>
  <c r="R6" i="1" l="1"/>
  <c r="R7" i="1"/>
  <c r="R8" i="1"/>
  <c r="R9" i="1"/>
  <c r="R10" i="1"/>
  <c r="R11" i="1"/>
  <c r="L8" i="1"/>
  <c r="L9" i="1"/>
  <c r="L10" i="1"/>
  <c r="L11" i="1"/>
  <c r="F6" i="1"/>
  <c r="F7" i="1"/>
  <c r="F8" i="1"/>
  <c r="F9" i="1"/>
  <c r="F10" i="1"/>
  <c r="F11" i="1"/>
  <c r="D6" i="1"/>
  <c r="D7" i="1"/>
  <c r="D8" i="1"/>
  <c r="D9" i="1"/>
  <c r="D10" i="1"/>
  <c r="D11" i="1"/>
  <c r="D5" i="1"/>
  <c r="Y16" i="1" l="1"/>
  <c r="S14" i="1" l="1"/>
  <c r="M14" i="1"/>
  <c r="G14" i="1"/>
  <c r="B14" i="1"/>
  <c r="S12" i="1"/>
  <c r="M12" i="1"/>
  <c r="M16" i="1" s="1"/>
  <c r="G12" i="1"/>
  <c r="G16" i="1" s="1"/>
  <c r="G17" i="1" s="1"/>
  <c r="L6" i="1"/>
  <c r="L7" i="1"/>
  <c r="F5" i="1"/>
  <c r="L5" i="1" s="1"/>
  <c r="R5" i="1" s="1"/>
  <c r="S16" i="1" l="1"/>
  <c r="S17" i="1" s="1"/>
  <c r="M17" i="1"/>
  <c r="D12" i="1"/>
  <c r="B12" i="1"/>
  <c r="G19" i="1" l="1"/>
  <c r="B16" i="1"/>
  <c r="B17" i="1" s="1"/>
  <c r="B19" i="1" s="1"/>
  <c r="C9" i="1"/>
  <c r="C10" i="1"/>
  <c r="C11" i="1"/>
  <c r="C5" i="1"/>
  <c r="C8" i="1"/>
  <c r="C6" i="1"/>
  <c r="C7" i="1"/>
  <c r="B20" i="1" l="1"/>
  <c r="G20" i="1" s="1"/>
  <c r="M20" i="1" s="1"/>
  <c r="S20" i="1" s="1"/>
  <c r="H7" i="1"/>
  <c r="H11" i="1"/>
  <c r="H9" i="1"/>
  <c r="H6" i="1"/>
  <c r="H10" i="1"/>
  <c r="H8" i="1"/>
  <c r="H5" i="1"/>
  <c r="G21" i="1"/>
  <c r="C12" i="1"/>
  <c r="J6" i="1" l="1"/>
  <c r="J10" i="1"/>
  <c r="J8" i="1"/>
  <c r="J5" i="1"/>
  <c r="J9" i="1"/>
  <c r="J7" i="1"/>
  <c r="J11" i="1"/>
  <c r="H12" i="1"/>
  <c r="M19" i="1" s="1"/>
  <c r="N7" i="1" l="1"/>
  <c r="N11" i="1"/>
  <c r="N8" i="1"/>
  <c r="N5" i="1"/>
  <c r="N9" i="1"/>
  <c r="N6" i="1"/>
  <c r="N10" i="1"/>
  <c r="I6" i="1"/>
  <c r="I7" i="1"/>
  <c r="I11" i="1"/>
  <c r="I8" i="1"/>
  <c r="M21" i="1"/>
  <c r="I5" i="1"/>
  <c r="I9" i="1"/>
  <c r="I10" i="1"/>
  <c r="J12" i="1"/>
  <c r="P6" i="1" l="1"/>
  <c r="P10" i="1"/>
  <c r="P7" i="1"/>
  <c r="P11" i="1"/>
  <c r="P8" i="1"/>
  <c r="P5" i="1"/>
  <c r="P9" i="1"/>
  <c r="N12" i="1"/>
  <c r="S19" i="1" s="1"/>
  <c r="T11" i="1" s="1"/>
  <c r="I12" i="1"/>
  <c r="P12" i="1"/>
  <c r="T10" i="1" l="1"/>
  <c r="T9" i="1"/>
  <c r="T6" i="1"/>
  <c r="T5" i="1"/>
  <c r="T7" i="1"/>
  <c r="T8" i="1"/>
  <c r="O7" i="1"/>
  <c r="O11" i="1"/>
  <c r="O8" i="1"/>
  <c r="O9" i="1"/>
  <c r="O6" i="1"/>
  <c r="O10" i="1"/>
  <c r="O5" i="1"/>
  <c r="O12" i="1" s="1"/>
  <c r="S21" i="1" l="1"/>
  <c r="T12" i="1"/>
  <c r="V8" i="1" l="1"/>
  <c r="V9" i="1"/>
  <c r="V10" i="1"/>
  <c r="V7" i="1"/>
  <c r="V6" i="1"/>
  <c r="V5" i="1"/>
  <c r="U6" i="1"/>
  <c r="U7" i="1"/>
  <c r="U11" i="1"/>
  <c r="U8" i="1"/>
  <c r="U5" i="1"/>
  <c r="U9" i="1"/>
  <c r="U10" i="1"/>
  <c r="Y17" i="1" s="1"/>
  <c r="Y18" i="1" s="1"/>
  <c r="V12" i="1" l="1"/>
  <c r="U12" i="1"/>
</calcChain>
</file>

<file path=xl/sharedStrings.xml><?xml version="1.0" encoding="utf-8"?>
<sst xmlns="http://schemas.openxmlformats.org/spreadsheetml/2006/main" count="225" uniqueCount="31">
  <si>
    <t>Accionista</t>
  </si>
  <si>
    <t>Capital</t>
  </si>
  <si>
    <t>%</t>
  </si>
  <si>
    <t>Prima E.</t>
  </si>
  <si>
    <t>EXIT</t>
  </si>
  <si>
    <t>Valor participaciones</t>
  </si>
  <si>
    <r>
      <t xml:space="preserve">EVOLUCIÓN DE UNA
</t>
    </r>
    <r>
      <rPr>
        <b/>
        <sz val="16"/>
        <color rgb="FFA3D3BC"/>
        <rFont val="Lato"/>
        <family val="2"/>
      </rPr>
      <t>CAP TABLE</t>
    </r>
  </si>
  <si>
    <t>Founder 1 - CEO</t>
  </si>
  <si>
    <t>Founder 1 - CTO</t>
  </si>
  <si>
    <t>Founder 1 - CMO</t>
  </si>
  <si>
    <t>CONSTITUCIÓN DE LA EMPRESA</t>
  </si>
  <si>
    <t>Prima Emisión</t>
  </si>
  <si>
    <t>RONDA PRESEED</t>
  </si>
  <si>
    <t>FFF</t>
  </si>
  <si>
    <t>Ampliación</t>
  </si>
  <si>
    <t>Capital Total</t>
  </si>
  <si>
    <t>Valoración pre-money</t>
  </si>
  <si>
    <t>Valoración post-money</t>
  </si>
  <si>
    <t>Valor nominal</t>
  </si>
  <si>
    <t>Prima emisión</t>
  </si>
  <si>
    <t>RONDA SEED</t>
  </si>
  <si>
    <t>BAs</t>
  </si>
  <si>
    <t>VC</t>
  </si>
  <si>
    <t>Momento</t>
  </si>
  <si>
    <t>Tasa de descuento Nota convertible</t>
  </si>
  <si>
    <t>Bas - Nota convertible (sin capitalización de intereses)</t>
  </si>
  <si>
    <t>Múltiplo exit</t>
  </si>
  <si>
    <t>% Participación</t>
  </si>
  <si>
    <t>Valoración Exit</t>
  </si>
  <si>
    <t>RONDA VC</t>
  </si>
  <si>
    <t>Última ampliación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</si>
</sst>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6" formatCode="#,##0.00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A3D3BC"/>
      <name val="Lato"/>
      <family val="2"/>
    </font>
    <font>
      <b/>
      <sz val="16"/>
      <color rgb="FFA3D3BC"/>
      <name val="Lato"/>
      <family val="2"/>
    </font>
    <font>
      <sz val="8"/>
      <color theme="1"/>
      <name val="Lato"/>
      <family val="2"/>
    </font>
    <font>
      <sz val="8"/>
      <color rgb="FF000000"/>
      <name val="Lato"/>
      <family val="2"/>
    </font>
    <font>
      <b/>
      <sz val="8"/>
      <color rgb="FF000000"/>
      <name val="Lato"/>
      <family val="2"/>
    </font>
    <font>
      <b/>
      <sz val="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A3D3B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0" fontId="5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/>
    <xf numFmtId="0" fontId="4" fillId="0" borderId="4" xfId="0" applyFont="1" applyBorder="1"/>
    <xf numFmtId="0" fontId="4" fillId="0" borderId="5" xfId="0" applyFont="1" applyBorder="1"/>
    <xf numFmtId="164" fontId="4" fillId="0" borderId="5" xfId="0" applyNumberFormat="1" applyFont="1" applyBorder="1"/>
    <xf numFmtId="9" fontId="4" fillId="0" borderId="5" xfId="1" applyFont="1" applyBorder="1"/>
    <xf numFmtId="0" fontId="5" fillId="2" borderId="1" xfId="0" applyFont="1" applyFill="1" applyBorder="1" applyAlignment="1">
      <alignment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vertical="center" wrapText="1"/>
    </xf>
    <xf numFmtId="0" fontId="7" fillId="0" borderId="5" xfId="0" applyFont="1" applyBorder="1"/>
    <xf numFmtId="164" fontId="7" fillId="0" borderId="5" xfId="0" applyNumberFormat="1" applyFont="1" applyBorder="1"/>
    <xf numFmtId="0" fontId="2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0" xfId="0" applyFont="1"/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0" fontId="6" fillId="0" borderId="3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right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vertical="center" wrapText="1"/>
    </xf>
    <xf numFmtId="164" fontId="4" fillId="0" borderId="3" xfId="0" applyNumberFormat="1" applyFont="1" applyFill="1" applyBorder="1" applyAlignment="1">
      <alignment wrapText="1"/>
    </xf>
    <xf numFmtId="10" fontId="5" fillId="0" borderId="3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166" fontId="4" fillId="0" borderId="0" xfId="0" applyNumberFormat="1" applyFont="1"/>
    <xf numFmtId="9" fontId="6" fillId="2" borderId="6" xfId="1" applyFont="1" applyFill="1" applyBorder="1" applyAlignment="1">
      <alignment vertical="center" wrapText="1"/>
    </xf>
    <xf numFmtId="0" fontId="4" fillId="0" borderId="5" xfId="0" applyFont="1" applyBorder="1" applyAlignment="1">
      <alignment wrapText="1"/>
    </xf>
    <xf numFmtId="164" fontId="4" fillId="0" borderId="5" xfId="0" applyNumberFormat="1" applyFont="1" applyFill="1" applyBorder="1"/>
    <xf numFmtId="1" fontId="6" fillId="2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A3D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02ACC-AD68-4CBD-BCC8-72F0EAF3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53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D7A893-545F-4CF7-B29B-A8F7A6901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59A3DF-CCAD-4A29-8FF8-A579557A2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3F6416C-06AD-455B-96B7-817EC263E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843DD7-F4AA-4DDF-95C0-63A712F65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ADD055-1779-456C-8052-F41B817FD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53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D02FE8-5756-49B6-9155-A05D5B1CD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8E29C4-5442-40B3-BA30-CCB8B695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457401-3556-4160-92D8-FC9FD6CA0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8C849A-F66A-4B52-8D7A-8576536B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53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045EE0-611B-43E5-8BB5-68B4B7F7E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B1B3DE-18A6-4DCF-BE18-32CA78E0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1A5745-6042-4C7C-9683-BAB6F361A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53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B8350D-FA08-4D41-9797-35E41CA60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439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798645</xdr:colOff>
      <xdr:row>1</xdr:row>
      <xdr:rowOff>72464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E30CE4-15B0-417E-B3C5-02DEC1C1B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645" cy="853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226D-465B-4863-83FA-515BC8514308}">
  <dimension ref="A1:D23"/>
  <sheetViews>
    <sheetView showGridLines="0" tabSelected="1" workbookViewId="0"/>
  </sheetViews>
  <sheetFormatPr baseColWidth="10" defaultColWidth="11.42578125" defaultRowHeight="10.5" x14ac:dyDescent="0.15"/>
  <cols>
    <col min="1" max="1" width="22.85546875" style="1" bestFit="1" customWidth="1"/>
    <col min="2" max="2" width="24" style="1" bestFit="1" customWidth="1"/>
    <col min="3" max="3" width="6.7109375" style="1" bestFit="1" customWidth="1"/>
    <col min="4" max="4" width="6.42578125" style="1" bestFit="1" customWidth="1"/>
    <col min="5" max="16384" width="11.42578125" style="1"/>
  </cols>
  <sheetData>
    <row r="1" spans="1:4" ht="61.15" customHeight="1" x14ac:dyDescent="0.15">
      <c r="B1" s="13" t="s">
        <v>6</v>
      </c>
      <c r="C1" s="13"/>
      <c r="D1" s="13"/>
    </row>
    <row r="3" spans="1:4" x14ac:dyDescent="0.15">
      <c r="A3" s="14" t="s">
        <v>10</v>
      </c>
      <c r="B3" s="14"/>
      <c r="C3" s="14"/>
      <c r="D3" s="14"/>
    </row>
    <row r="4" spans="1:4" s="18" customFormat="1" ht="21" x14ac:dyDescent="0.15">
      <c r="A4" s="16" t="s">
        <v>0</v>
      </c>
      <c r="B4" s="17" t="s">
        <v>1</v>
      </c>
      <c r="C4" s="17" t="s">
        <v>2</v>
      </c>
      <c r="D4" s="17" t="s">
        <v>11</v>
      </c>
    </row>
    <row r="5" spans="1:4" ht="13.15" customHeight="1" x14ac:dyDescent="0.15">
      <c r="A5" s="8" t="s">
        <v>7</v>
      </c>
      <c r="B5" s="9">
        <v>1000</v>
      </c>
      <c r="C5" s="2">
        <f>+B5/$B$12</f>
        <v>0.33333333333333331</v>
      </c>
      <c r="D5" s="27">
        <f>+$B$21*B5</f>
        <v>0</v>
      </c>
    </row>
    <row r="6" spans="1:4" ht="13.15" customHeight="1" x14ac:dyDescent="0.15">
      <c r="A6" s="8" t="s">
        <v>8</v>
      </c>
      <c r="B6" s="9">
        <v>1000</v>
      </c>
      <c r="C6" s="2">
        <f>+B6/$B$12</f>
        <v>0.33333333333333331</v>
      </c>
      <c r="D6" s="27">
        <f>+$B$21*B6</f>
        <v>0</v>
      </c>
    </row>
    <row r="7" spans="1:4" ht="13.15" customHeight="1" x14ac:dyDescent="0.15">
      <c r="A7" s="8" t="s">
        <v>9</v>
      </c>
      <c r="B7" s="9">
        <v>1000</v>
      </c>
      <c r="C7" s="2">
        <f>+B7/$B$12</f>
        <v>0.33333333333333331</v>
      </c>
      <c r="D7" s="27">
        <f>+$B$21*B7</f>
        <v>0</v>
      </c>
    </row>
    <row r="8" spans="1:4" x14ac:dyDescent="0.15">
      <c r="A8" s="8" t="s">
        <v>13</v>
      </c>
      <c r="B8" s="9">
        <v>0</v>
      </c>
      <c r="C8" s="2">
        <f>+B8/$B$12</f>
        <v>0</v>
      </c>
      <c r="D8" s="27">
        <f>+$B$21*B8</f>
        <v>0</v>
      </c>
    </row>
    <row r="9" spans="1:4" x14ac:dyDescent="0.15">
      <c r="A9" s="8" t="s">
        <v>21</v>
      </c>
      <c r="B9" s="9">
        <v>0</v>
      </c>
      <c r="C9" s="2">
        <f>+B9/$B$12</f>
        <v>0</v>
      </c>
      <c r="D9" s="27">
        <f>+$B$21*B9</f>
        <v>0</v>
      </c>
    </row>
    <row r="10" spans="1:4" x14ac:dyDescent="0.15">
      <c r="A10" s="8" t="s">
        <v>22</v>
      </c>
      <c r="B10" s="9">
        <v>0</v>
      </c>
      <c r="C10" s="2">
        <f>+B10/$B$12</f>
        <v>0</v>
      </c>
      <c r="D10" s="27">
        <f>+$B$21*B10</f>
        <v>0</v>
      </c>
    </row>
    <row r="11" spans="1:4" ht="21" x14ac:dyDescent="0.15">
      <c r="A11" s="8" t="s">
        <v>25</v>
      </c>
      <c r="B11" s="9">
        <v>0</v>
      </c>
      <c r="C11" s="2">
        <f>+B11/$B$12</f>
        <v>0</v>
      </c>
      <c r="D11" s="27">
        <f>+$B$21*B11</f>
        <v>0</v>
      </c>
    </row>
    <row r="12" spans="1:4" x14ac:dyDescent="0.15">
      <c r="B12" s="22">
        <f>+SUM(B5:B11)</f>
        <v>3000</v>
      </c>
      <c r="C12" s="23">
        <f>+SUM(C5:C11)</f>
        <v>1</v>
      </c>
      <c r="D12" s="22">
        <f>+SUM(D5:D11)</f>
        <v>0</v>
      </c>
    </row>
    <row r="14" spans="1:4" x14ac:dyDescent="0.15">
      <c r="A14" s="5" t="s">
        <v>23</v>
      </c>
      <c r="B14" s="5" t="str">
        <f>+A3</f>
        <v>CONSTITUCIÓN DE LA EMPRESA</v>
      </c>
    </row>
    <row r="15" spans="1:4" x14ac:dyDescent="0.15">
      <c r="A15" s="5" t="s">
        <v>16</v>
      </c>
      <c r="B15" s="6">
        <v>0</v>
      </c>
    </row>
    <row r="16" spans="1:4" x14ac:dyDescent="0.15">
      <c r="A16" s="5" t="s">
        <v>14</v>
      </c>
      <c r="B16" s="6">
        <f>+B12</f>
        <v>3000</v>
      </c>
    </row>
    <row r="17" spans="1:2" x14ac:dyDescent="0.15">
      <c r="A17" s="5" t="s">
        <v>17</v>
      </c>
      <c r="B17" s="6">
        <f>+SUM(B15:B16)</f>
        <v>3000</v>
      </c>
    </row>
    <row r="19" spans="1:2" x14ac:dyDescent="0.15">
      <c r="A19" s="5" t="s">
        <v>5</v>
      </c>
      <c r="B19" s="6">
        <f>+B17/B12</f>
        <v>1</v>
      </c>
    </row>
    <row r="20" spans="1:2" x14ac:dyDescent="0.15">
      <c r="A20" s="5" t="s">
        <v>18</v>
      </c>
      <c r="B20" s="6">
        <f>+B19</f>
        <v>1</v>
      </c>
    </row>
    <row r="21" spans="1:2" x14ac:dyDescent="0.15">
      <c r="A21" s="5" t="s">
        <v>19</v>
      </c>
      <c r="B21" s="6">
        <v>0</v>
      </c>
    </row>
    <row r="23" spans="1:2" s="4" customFormat="1" x14ac:dyDescent="0.15"/>
  </sheetData>
  <mergeCells count="2">
    <mergeCell ref="B1:D1"/>
    <mergeCell ref="A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9B2A-E54F-4EF6-8C64-A4260623E1A0}">
  <dimension ref="A1:J23"/>
  <sheetViews>
    <sheetView showGridLines="0" workbookViewId="0"/>
  </sheetViews>
  <sheetFormatPr baseColWidth="10" defaultColWidth="11.42578125" defaultRowHeight="10.5" x14ac:dyDescent="0.15"/>
  <cols>
    <col min="1" max="1" width="22.85546875" style="1" bestFit="1" customWidth="1"/>
    <col min="2" max="2" width="24" style="1" bestFit="1" customWidth="1"/>
    <col min="3" max="3" width="6.7109375" style="1" bestFit="1" customWidth="1"/>
    <col min="4" max="4" width="6.42578125" style="1" bestFit="1" customWidth="1"/>
    <col min="5" max="5" width="2.42578125" style="1" customWidth="1"/>
    <col min="6" max="6" width="20.7109375" style="1" bestFit="1" customWidth="1"/>
    <col min="7" max="7" width="13.42578125" style="1" bestFit="1" customWidth="1"/>
    <col min="8" max="8" width="9.7109375" style="1" bestFit="1" customWidth="1"/>
    <col min="9" max="9" width="6.7109375" style="1" bestFit="1" customWidth="1"/>
    <col min="10" max="10" width="9.5703125" style="1" bestFit="1" customWidth="1"/>
    <col min="11" max="16384" width="11.42578125" style="1"/>
  </cols>
  <sheetData>
    <row r="1" spans="1:10" ht="61.15" customHeight="1" x14ac:dyDescent="0.15">
      <c r="B1" s="13" t="s">
        <v>6</v>
      </c>
      <c r="C1" s="13"/>
      <c r="D1" s="13"/>
    </row>
    <row r="3" spans="1:10" x14ac:dyDescent="0.15">
      <c r="A3" s="14" t="s">
        <v>10</v>
      </c>
      <c r="B3" s="14"/>
      <c r="C3" s="14"/>
      <c r="D3" s="14"/>
      <c r="F3" s="14" t="s">
        <v>12</v>
      </c>
      <c r="G3" s="14"/>
      <c r="H3" s="14"/>
      <c r="I3" s="14"/>
      <c r="J3" s="14"/>
    </row>
    <row r="4" spans="1:10" s="18" customFormat="1" ht="21" x14ac:dyDescent="0.15">
      <c r="A4" s="16" t="s">
        <v>0</v>
      </c>
      <c r="B4" s="17" t="s">
        <v>1</v>
      </c>
      <c r="C4" s="17" t="s">
        <v>2</v>
      </c>
      <c r="D4" s="17" t="s">
        <v>11</v>
      </c>
      <c r="F4" s="19" t="s">
        <v>0</v>
      </c>
      <c r="G4" s="20" t="s">
        <v>14</v>
      </c>
      <c r="H4" s="21" t="s">
        <v>15</v>
      </c>
      <c r="I4" s="17" t="s">
        <v>2</v>
      </c>
      <c r="J4" s="17" t="s">
        <v>11</v>
      </c>
    </row>
    <row r="5" spans="1:10" ht="13.15" customHeight="1" x14ac:dyDescent="0.15">
      <c r="A5" s="8" t="s">
        <v>7</v>
      </c>
      <c r="B5" s="9">
        <v>1000</v>
      </c>
      <c r="C5" s="2">
        <f>+B5/$B$12</f>
        <v>0.33333333333333331</v>
      </c>
      <c r="D5" s="27">
        <f>+$B$21*B5</f>
        <v>0</v>
      </c>
      <c r="F5" s="15" t="str">
        <f>+A5</f>
        <v>Founder 1 - CEO</v>
      </c>
      <c r="G5" s="10">
        <v>0</v>
      </c>
      <c r="H5" s="26">
        <f>+B5/$B$19+G5/$G$19</f>
        <v>1000</v>
      </c>
      <c r="I5" s="2">
        <f>+H5/$H$12</f>
        <v>0.27777777777777779</v>
      </c>
      <c r="J5" s="28">
        <f>+$G$21*(H5-B5)</f>
        <v>0</v>
      </c>
    </row>
    <row r="6" spans="1:10" ht="13.15" customHeight="1" x14ac:dyDescent="0.15">
      <c r="A6" s="8" t="s">
        <v>8</v>
      </c>
      <c r="B6" s="9">
        <v>1000</v>
      </c>
      <c r="C6" s="2">
        <f>+B6/$B$12</f>
        <v>0.33333333333333331</v>
      </c>
      <c r="D6" s="27">
        <f>+$B$21*B6</f>
        <v>0</v>
      </c>
      <c r="F6" s="15" t="str">
        <f t="shared" ref="F6:F11" si="0">+A6</f>
        <v>Founder 1 - CTO</v>
      </c>
      <c r="G6" s="10">
        <v>0</v>
      </c>
      <c r="H6" s="26">
        <f t="shared" ref="H6:H11" si="1">+B6/$B$19+G6/$G$19</f>
        <v>1000</v>
      </c>
      <c r="I6" s="2">
        <f>+H6/$H$12</f>
        <v>0.27777777777777779</v>
      </c>
      <c r="J6" s="28">
        <f t="shared" ref="J6:J11" si="2">+$G$21*(H6-B6)</f>
        <v>0</v>
      </c>
    </row>
    <row r="7" spans="1:10" ht="13.15" customHeight="1" x14ac:dyDescent="0.15">
      <c r="A7" s="8" t="s">
        <v>9</v>
      </c>
      <c r="B7" s="9">
        <v>1000</v>
      </c>
      <c r="C7" s="2">
        <f>+B7/$B$12</f>
        <v>0.33333333333333331</v>
      </c>
      <c r="D7" s="27">
        <f>+$B$21*B7</f>
        <v>0</v>
      </c>
      <c r="F7" s="15" t="str">
        <f t="shared" si="0"/>
        <v>Founder 1 - CMO</v>
      </c>
      <c r="G7" s="10">
        <v>0</v>
      </c>
      <c r="H7" s="26">
        <f t="shared" si="1"/>
        <v>1000</v>
      </c>
      <c r="I7" s="2">
        <f>+H7/$H$12</f>
        <v>0.27777777777777779</v>
      </c>
      <c r="J7" s="28">
        <f t="shared" si="2"/>
        <v>0</v>
      </c>
    </row>
    <row r="8" spans="1:10" x14ac:dyDescent="0.15">
      <c r="A8" s="8" t="s">
        <v>13</v>
      </c>
      <c r="B8" s="9">
        <v>0</v>
      </c>
      <c r="C8" s="2">
        <f>+B8/$B$12</f>
        <v>0</v>
      </c>
      <c r="D8" s="27">
        <f>+$B$21*B8</f>
        <v>0</v>
      </c>
      <c r="F8" s="15" t="str">
        <f t="shared" si="0"/>
        <v>FFF</v>
      </c>
      <c r="G8" s="10">
        <v>100000</v>
      </c>
      <c r="H8" s="26">
        <f t="shared" si="1"/>
        <v>600</v>
      </c>
      <c r="I8" s="2">
        <f>+H8/$H$12</f>
        <v>0.16666666666666666</v>
      </c>
      <c r="J8" s="28">
        <f t="shared" si="2"/>
        <v>99400</v>
      </c>
    </row>
    <row r="9" spans="1:10" x14ac:dyDescent="0.15">
      <c r="A9" s="8" t="s">
        <v>21</v>
      </c>
      <c r="B9" s="9">
        <v>0</v>
      </c>
      <c r="C9" s="2">
        <f>+B9/$B$12</f>
        <v>0</v>
      </c>
      <c r="D9" s="27">
        <f>+$B$21*B9</f>
        <v>0</v>
      </c>
      <c r="F9" s="15" t="str">
        <f t="shared" si="0"/>
        <v>BAs</v>
      </c>
      <c r="G9" s="10"/>
      <c r="H9" s="26">
        <f t="shared" si="1"/>
        <v>0</v>
      </c>
      <c r="I9" s="2">
        <f>+H9/$H$12</f>
        <v>0</v>
      </c>
      <c r="J9" s="28">
        <f t="shared" si="2"/>
        <v>0</v>
      </c>
    </row>
    <row r="10" spans="1:10" x14ac:dyDescent="0.15">
      <c r="A10" s="8" t="s">
        <v>22</v>
      </c>
      <c r="B10" s="9">
        <v>0</v>
      </c>
      <c r="C10" s="2">
        <f>+B10/$B$12</f>
        <v>0</v>
      </c>
      <c r="D10" s="27">
        <f>+$B$21*B10</f>
        <v>0</v>
      </c>
      <c r="F10" s="15" t="str">
        <f t="shared" si="0"/>
        <v>VC</v>
      </c>
      <c r="G10" s="10"/>
      <c r="H10" s="26">
        <f t="shared" si="1"/>
        <v>0</v>
      </c>
      <c r="I10" s="2">
        <f>+H10/$H$12</f>
        <v>0</v>
      </c>
      <c r="J10" s="28">
        <f t="shared" si="2"/>
        <v>0</v>
      </c>
    </row>
    <row r="11" spans="1:10" ht="21" x14ac:dyDescent="0.15">
      <c r="A11" s="8" t="s">
        <v>25</v>
      </c>
      <c r="B11" s="9">
        <v>0</v>
      </c>
      <c r="C11" s="2">
        <f>+B11/$B$12</f>
        <v>0</v>
      </c>
      <c r="D11" s="27">
        <f>+$B$21*B11</f>
        <v>0</v>
      </c>
      <c r="F11" s="15" t="str">
        <f t="shared" si="0"/>
        <v>Bas - Nota convertible (sin capitalización de intereses)</v>
      </c>
      <c r="G11" s="10"/>
      <c r="H11" s="26">
        <f t="shared" si="1"/>
        <v>0</v>
      </c>
      <c r="I11" s="2">
        <f>+H11/$H$12</f>
        <v>0</v>
      </c>
      <c r="J11" s="28">
        <f t="shared" si="2"/>
        <v>0</v>
      </c>
    </row>
    <row r="12" spans="1:10" x14ac:dyDescent="0.15">
      <c r="B12" s="22">
        <f>+SUM(B5:B11)</f>
        <v>3000</v>
      </c>
      <c r="C12" s="23">
        <f>+SUM(C5:C11)</f>
        <v>1</v>
      </c>
      <c r="D12" s="22">
        <f>+SUM(D5:D11)</f>
        <v>0</v>
      </c>
      <c r="G12" s="24">
        <f>+SUM(G5:G11)</f>
        <v>100000</v>
      </c>
      <c r="H12" s="25">
        <f>+SUM(H5:H11)</f>
        <v>3600</v>
      </c>
      <c r="I12" s="23">
        <f>+SUM(I5:I11)</f>
        <v>1</v>
      </c>
      <c r="J12" s="22">
        <f>+SUM(J5:J11)</f>
        <v>99400</v>
      </c>
    </row>
    <row r="14" spans="1:10" x14ac:dyDescent="0.15">
      <c r="A14" s="5" t="s">
        <v>23</v>
      </c>
      <c r="B14" s="5" t="str">
        <f>+A3</f>
        <v>CONSTITUCIÓN DE LA EMPRESA</v>
      </c>
      <c r="F14" s="5" t="s">
        <v>23</v>
      </c>
      <c r="G14" s="5" t="str">
        <f>+F3</f>
        <v>RONDA PRESEED</v>
      </c>
    </row>
    <row r="15" spans="1:10" x14ac:dyDescent="0.15">
      <c r="A15" s="5" t="s">
        <v>16</v>
      </c>
      <c r="B15" s="6">
        <v>0</v>
      </c>
      <c r="F15" s="5" t="s">
        <v>16</v>
      </c>
      <c r="G15" s="29">
        <v>500000</v>
      </c>
    </row>
    <row r="16" spans="1:10" x14ac:dyDescent="0.15">
      <c r="A16" s="5" t="s">
        <v>14</v>
      </c>
      <c r="B16" s="6">
        <f>+B12</f>
        <v>3000</v>
      </c>
      <c r="F16" s="5" t="s">
        <v>14</v>
      </c>
      <c r="G16" s="6">
        <f>+G12</f>
        <v>100000</v>
      </c>
      <c r="H16" s="3"/>
    </row>
    <row r="17" spans="1:7" x14ac:dyDescent="0.15">
      <c r="A17" s="5" t="s">
        <v>17</v>
      </c>
      <c r="B17" s="6">
        <f>+SUM(B15:B16)</f>
        <v>3000</v>
      </c>
      <c r="F17" s="5" t="s">
        <v>17</v>
      </c>
      <c r="G17" s="6">
        <f>+SUM(G15:G16)</f>
        <v>600000</v>
      </c>
    </row>
    <row r="19" spans="1:7" x14ac:dyDescent="0.15">
      <c r="A19" s="5" t="s">
        <v>5</v>
      </c>
      <c r="B19" s="6">
        <f>+B17/B12</f>
        <v>1</v>
      </c>
      <c r="F19" s="5" t="s">
        <v>5</v>
      </c>
      <c r="G19" s="6">
        <f>+G15/B12</f>
        <v>166.66666666666666</v>
      </c>
    </row>
    <row r="20" spans="1:7" x14ac:dyDescent="0.15">
      <c r="A20" s="5" t="s">
        <v>18</v>
      </c>
      <c r="B20" s="6">
        <f>+B19</f>
        <v>1</v>
      </c>
      <c r="F20" s="5" t="s">
        <v>18</v>
      </c>
      <c r="G20" s="6">
        <f>+B20</f>
        <v>1</v>
      </c>
    </row>
    <row r="21" spans="1:7" x14ac:dyDescent="0.15">
      <c r="A21" s="5" t="s">
        <v>19</v>
      </c>
      <c r="B21" s="6">
        <v>0</v>
      </c>
      <c r="F21" s="5" t="s">
        <v>19</v>
      </c>
      <c r="G21" s="6">
        <f>+G19-G20</f>
        <v>165.66666666666666</v>
      </c>
    </row>
    <row r="23" spans="1:7" s="4" customFormat="1" x14ac:dyDescent="0.15"/>
  </sheetData>
  <mergeCells count="3">
    <mergeCell ref="B1:D1"/>
    <mergeCell ref="A3:D3"/>
    <mergeCell ref="F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B0C4-90C2-4D81-8B61-A34FBF77B84E}">
  <dimension ref="A1:P23"/>
  <sheetViews>
    <sheetView showGridLines="0" workbookViewId="0"/>
  </sheetViews>
  <sheetFormatPr baseColWidth="10" defaultColWidth="11.42578125" defaultRowHeight="10.5" x14ac:dyDescent="0.15"/>
  <cols>
    <col min="1" max="1" width="22.85546875" style="1" bestFit="1" customWidth="1"/>
    <col min="2" max="2" width="24" style="1" bestFit="1" customWidth="1"/>
    <col min="3" max="3" width="6.7109375" style="1" bestFit="1" customWidth="1"/>
    <col min="4" max="4" width="6.42578125" style="1" bestFit="1" customWidth="1"/>
    <col min="5" max="5" width="2.42578125" style="1" customWidth="1"/>
    <col min="6" max="6" width="20.7109375" style="1" bestFit="1" customWidth="1"/>
    <col min="7" max="7" width="13.42578125" style="1" bestFit="1" customWidth="1"/>
    <col min="8" max="8" width="9.7109375" style="1" bestFit="1" customWidth="1"/>
    <col min="9" max="9" width="6.7109375" style="1" bestFit="1" customWidth="1"/>
    <col min="10" max="10" width="9.5703125" style="1" bestFit="1" customWidth="1"/>
    <col min="11" max="11" width="2.42578125" style="1" customWidth="1"/>
    <col min="12" max="12" width="21.5703125" style="1" bestFit="1" customWidth="1"/>
    <col min="13" max="13" width="11" style="1" bestFit="1" customWidth="1"/>
    <col min="14" max="14" width="9.7109375" style="1" bestFit="1" customWidth="1"/>
    <col min="15" max="15" width="10.140625" style="1" bestFit="1" customWidth="1"/>
    <col min="16" max="16" width="9.7109375" style="1" bestFit="1" customWidth="1"/>
    <col min="17" max="16384" width="11.42578125" style="1"/>
  </cols>
  <sheetData>
    <row r="1" spans="1:16" ht="61.15" customHeight="1" x14ac:dyDescent="0.15">
      <c r="B1" s="13" t="s">
        <v>6</v>
      </c>
      <c r="C1" s="13"/>
      <c r="D1" s="13"/>
    </row>
    <row r="3" spans="1:16" x14ac:dyDescent="0.15">
      <c r="A3" s="14" t="s">
        <v>10</v>
      </c>
      <c r="B3" s="14"/>
      <c r="C3" s="14"/>
      <c r="D3" s="14"/>
      <c r="F3" s="14" t="s">
        <v>12</v>
      </c>
      <c r="G3" s="14"/>
      <c r="H3" s="14"/>
      <c r="I3" s="14"/>
      <c r="J3" s="14"/>
      <c r="L3" s="14" t="s">
        <v>20</v>
      </c>
      <c r="M3" s="14"/>
      <c r="N3" s="14"/>
      <c r="O3" s="14"/>
      <c r="P3" s="14"/>
    </row>
    <row r="4" spans="1:16" s="18" customFormat="1" ht="21" x14ac:dyDescent="0.15">
      <c r="A4" s="16" t="s">
        <v>0</v>
      </c>
      <c r="B4" s="17" t="s">
        <v>1</v>
      </c>
      <c r="C4" s="17" t="s">
        <v>2</v>
      </c>
      <c r="D4" s="17" t="s">
        <v>11</v>
      </c>
      <c r="F4" s="19" t="s">
        <v>0</v>
      </c>
      <c r="G4" s="20" t="s">
        <v>14</v>
      </c>
      <c r="H4" s="21" t="s">
        <v>15</v>
      </c>
      <c r="I4" s="17" t="s">
        <v>2</v>
      </c>
      <c r="J4" s="17" t="s">
        <v>11</v>
      </c>
      <c r="L4" s="19" t="s">
        <v>0</v>
      </c>
      <c r="M4" s="20" t="s">
        <v>14</v>
      </c>
      <c r="N4" s="21" t="s">
        <v>15</v>
      </c>
      <c r="O4" s="17" t="s">
        <v>2</v>
      </c>
      <c r="P4" s="17" t="s">
        <v>3</v>
      </c>
    </row>
    <row r="5" spans="1:16" ht="13.15" customHeight="1" x14ac:dyDescent="0.15">
      <c r="A5" s="8" t="s">
        <v>7</v>
      </c>
      <c r="B5" s="9">
        <v>1000</v>
      </c>
      <c r="C5" s="2">
        <f>+B5/$B$12</f>
        <v>0.33333333333333331</v>
      </c>
      <c r="D5" s="27">
        <f>+$B$21*B5</f>
        <v>0</v>
      </c>
      <c r="F5" s="15" t="str">
        <f>+A5</f>
        <v>Founder 1 - CEO</v>
      </c>
      <c r="G5" s="10">
        <v>0</v>
      </c>
      <c r="H5" s="26">
        <f>+B5/$B$19+G5/$G$19</f>
        <v>1000</v>
      </c>
      <c r="I5" s="2">
        <f>+H5/$H$12</f>
        <v>0.27777777777777779</v>
      </c>
      <c r="J5" s="28">
        <f>+$G$21*(H5-B5)</f>
        <v>0</v>
      </c>
      <c r="L5" s="15" t="str">
        <f>+F5</f>
        <v>Founder 1 - CEO</v>
      </c>
      <c r="M5" s="10"/>
      <c r="N5" s="26">
        <f>+B5/$B$19+G5/$G$19+M5/$M$19</f>
        <v>1000</v>
      </c>
      <c r="O5" s="2">
        <f>+N5/$N$12</f>
        <v>0.22222222222222221</v>
      </c>
      <c r="P5" s="30">
        <f>+$M$21*(N5-H5)+J5</f>
        <v>0</v>
      </c>
    </row>
    <row r="6" spans="1:16" ht="13.15" customHeight="1" x14ac:dyDescent="0.15">
      <c r="A6" s="8" t="s">
        <v>8</v>
      </c>
      <c r="B6" s="9">
        <v>1000</v>
      </c>
      <c r="C6" s="2">
        <f>+B6/$B$12</f>
        <v>0.33333333333333331</v>
      </c>
      <c r="D6" s="27">
        <f>+$B$21*B6</f>
        <v>0</v>
      </c>
      <c r="F6" s="15" t="str">
        <f t="shared" ref="F6:F11" si="0">+A6</f>
        <v>Founder 1 - CTO</v>
      </c>
      <c r="G6" s="10">
        <v>0</v>
      </c>
      <c r="H6" s="26">
        <f t="shared" ref="H6:H11" si="1">+B6/$B$19+G6/$G$19</f>
        <v>1000</v>
      </c>
      <c r="I6" s="2">
        <f>+H6/$H$12</f>
        <v>0.27777777777777779</v>
      </c>
      <c r="J6" s="28">
        <f t="shared" ref="J6:J11" si="2">+$G$21*(H6-B6)</f>
        <v>0</v>
      </c>
      <c r="L6" s="15" t="str">
        <f t="shared" ref="L6:L11" si="3">+F6</f>
        <v>Founder 1 - CTO</v>
      </c>
      <c r="M6" s="10"/>
      <c r="N6" s="26">
        <f t="shared" ref="N6:N11" si="4">+B6/$B$19+G6/$G$19+M6/$M$19</f>
        <v>1000</v>
      </c>
      <c r="O6" s="2">
        <f>+N6/$N$12</f>
        <v>0.22222222222222221</v>
      </c>
      <c r="P6" s="30">
        <f t="shared" ref="P6:P11" si="5">+$M$21*(N6-H6)+J6</f>
        <v>0</v>
      </c>
    </row>
    <row r="7" spans="1:16" ht="13.15" customHeight="1" x14ac:dyDescent="0.15">
      <c r="A7" s="8" t="s">
        <v>9</v>
      </c>
      <c r="B7" s="9">
        <v>1000</v>
      </c>
      <c r="C7" s="2">
        <f>+B7/$B$12</f>
        <v>0.33333333333333331</v>
      </c>
      <c r="D7" s="27">
        <f>+$B$21*B7</f>
        <v>0</v>
      </c>
      <c r="F7" s="15" t="str">
        <f t="shared" si="0"/>
        <v>Founder 1 - CMO</v>
      </c>
      <c r="G7" s="10">
        <v>0</v>
      </c>
      <c r="H7" s="26">
        <f t="shared" si="1"/>
        <v>1000</v>
      </c>
      <c r="I7" s="2">
        <f>+H7/$H$12</f>
        <v>0.27777777777777779</v>
      </c>
      <c r="J7" s="28">
        <f t="shared" si="2"/>
        <v>0</v>
      </c>
      <c r="L7" s="15" t="str">
        <f t="shared" si="3"/>
        <v>Founder 1 - CMO</v>
      </c>
      <c r="M7" s="10"/>
      <c r="N7" s="26">
        <f t="shared" si="4"/>
        <v>1000</v>
      </c>
      <c r="O7" s="2">
        <f>+N7/$N$12</f>
        <v>0.22222222222222221</v>
      </c>
      <c r="P7" s="30">
        <f t="shared" si="5"/>
        <v>0</v>
      </c>
    </row>
    <row r="8" spans="1:16" x14ac:dyDescent="0.15">
      <c r="A8" s="8" t="s">
        <v>13</v>
      </c>
      <c r="B8" s="9">
        <v>0</v>
      </c>
      <c r="C8" s="2">
        <f>+B8/$B$12</f>
        <v>0</v>
      </c>
      <c r="D8" s="27">
        <f>+$B$21*B8</f>
        <v>0</v>
      </c>
      <c r="F8" s="15" t="str">
        <f t="shared" si="0"/>
        <v>FFF</v>
      </c>
      <c r="G8" s="10">
        <v>100000</v>
      </c>
      <c r="H8" s="26">
        <f t="shared" si="1"/>
        <v>600</v>
      </c>
      <c r="I8" s="2">
        <f>+H8/$H$12</f>
        <v>0.16666666666666666</v>
      </c>
      <c r="J8" s="28">
        <f t="shared" si="2"/>
        <v>99400</v>
      </c>
      <c r="L8" s="15" t="str">
        <f t="shared" si="3"/>
        <v>FFF</v>
      </c>
      <c r="M8" s="10"/>
      <c r="N8" s="26">
        <f t="shared" si="4"/>
        <v>600</v>
      </c>
      <c r="O8" s="2">
        <f>+N8/$N$12</f>
        <v>0.13333333333333333</v>
      </c>
      <c r="P8" s="30">
        <f t="shared" si="5"/>
        <v>99400</v>
      </c>
    </row>
    <row r="9" spans="1:16" x14ac:dyDescent="0.15">
      <c r="A9" s="8" t="s">
        <v>21</v>
      </c>
      <c r="B9" s="9">
        <v>0</v>
      </c>
      <c r="C9" s="2">
        <f>+B9/$B$12</f>
        <v>0</v>
      </c>
      <c r="D9" s="27">
        <f>+$B$21*B9</f>
        <v>0</v>
      </c>
      <c r="F9" s="15" t="str">
        <f t="shared" si="0"/>
        <v>BAs</v>
      </c>
      <c r="G9" s="10"/>
      <c r="H9" s="26">
        <f t="shared" si="1"/>
        <v>0</v>
      </c>
      <c r="I9" s="2">
        <f>+H9/$H$12</f>
        <v>0</v>
      </c>
      <c r="J9" s="28">
        <f t="shared" si="2"/>
        <v>0</v>
      </c>
      <c r="L9" s="15" t="str">
        <f t="shared" si="3"/>
        <v>BAs</v>
      </c>
      <c r="M9" s="10">
        <v>250000</v>
      </c>
      <c r="N9" s="26">
        <f t="shared" si="4"/>
        <v>900</v>
      </c>
      <c r="O9" s="2">
        <f>+N9/$N$12</f>
        <v>0.2</v>
      </c>
      <c r="P9" s="30">
        <f t="shared" si="5"/>
        <v>249100</v>
      </c>
    </row>
    <row r="10" spans="1:16" x14ac:dyDescent="0.15">
      <c r="A10" s="8" t="s">
        <v>22</v>
      </c>
      <c r="B10" s="9">
        <v>0</v>
      </c>
      <c r="C10" s="2">
        <f>+B10/$B$12</f>
        <v>0</v>
      </c>
      <c r="D10" s="27">
        <f>+$B$21*B10</f>
        <v>0</v>
      </c>
      <c r="F10" s="15" t="str">
        <f t="shared" si="0"/>
        <v>VC</v>
      </c>
      <c r="G10" s="10"/>
      <c r="H10" s="26">
        <f t="shared" si="1"/>
        <v>0</v>
      </c>
      <c r="I10" s="2">
        <f>+H10/$H$12</f>
        <v>0</v>
      </c>
      <c r="J10" s="28">
        <f t="shared" si="2"/>
        <v>0</v>
      </c>
      <c r="L10" s="15" t="str">
        <f t="shared" si="3"/>
        <v>VC</v>
      </c>
      <c r="M10" s="10"/>
      <c r="N10" s="26">
        <f t="shared" si="4"/>
        <v>0</v>
      </c>
      <c r="O10" s="2">
        <f>+N10/$N$12</f>
        <v>0</v>
      </c>
      <c r="P10" s="30">
        <f t="shared" si="5"/>
        <v>0</v>
      </c>
    </row>
    <row r="11" spans="1:16" ht="21" x14ac:dyDescent="0.15">
      <c r="A11" s="8" t="s">
        <v>25</v>
      </c>
      <c r="B11" s="9">
        <v>0</v>
      </c>
      <c r="C11" s="2">
        <f>+B11/$B$12</f>
        <v>0</v>
      </c>
      <c r="D11" s="27">
        <f>+$B$21*B11</f>
        <v>0</v>
      </c>
      <c r="F11" s="15" t="str">
        <f t="shared" si="0"/>
        <v>Bas - Nota convertible (sin capitalización de intereses)</v>
      </c>
      <c r="G11" s="10"/>
      <c r="H11" s="26">
        <f t="shared" si="1"/>
        <v>0</v>
      </c>
      <c r="I11" s="2">
        <f>+H11/$H$12</f>
        <v>0</v>
      </c>
      <c r="J11" s="28">
        <f t="shared" si="2"/>
        <v>0</v>
      </c>
      <c r="L11" s="15" t="str">
        <f t="shared" si="3"/>
        <v>Bas - Nota convertible (sin capitalización de intereses)</v>
      </c>
      <c r="M11" s="10"/>
      <c r="N11" s="26">
        <f t="shared" si="4"/>
        <v>0</v>
      </c>
      <c r="O11" s="2">
        <f>+N11/$N$12</f>
        <v>0</v>
      </c>
      <c r="P11" s="30">
        <f t="shared" si="5"/>
        <v>0</v>
      </c>
    </row>
    <row r="12" spans="1:16" x14ac:dyDescent="0.15">
      <c r="B12" s="22">
        <f>+SUM(B5:B11)</f>
        <v>3000</v>
      </c>
      <c r="C12" s="23">
        <f>+SUM(C5:C11)</f>
        <v>1</v>
      </c>
      <c r="D12" s="22">
        <f>+SUM(D5:D11)</f>
        <v>0</v>
      </c>
      <c r="G12" s="24">
        <f>+SUM(G5:G11)</f>
        <v>100000</v>
      </c>
      <c r="H12" s="25">
        <f>+SUM(H5:H11)</f>
        <v>3600</v>
      </c>
      <c r="I12" s="23">
        <f>+SUM(I5:I11)</f>
        <v>1</v>
      </c>
      <c r="J12" s="22">
        <f>+SUM(J5:J11)</f>
        <v>99400</v>
      </c>
      <c r="M12" s="24">
        <f>+SUM(M5:M11)</f>
        <v>250000</v>
      </c>
      <c r="N12" s="25">
        <f>+SUM(N5:N11)</f>
        <v>4500</v>
      </c>
      <c r="O12" s="23">
        <f>+SUM(O5:O11)</f>
        <v>1</v>
      </c>
      <c r="P12" s="22">
        <f>+SUM(P5:P11)</f>
        <v>348500</v>
      </c>
    </row>
    <row r="14" spans="1:16" x14ac:dyDescent="0.15">
      <c r="A14" s="5" t="s">
        <v>23</v>
      </c>
      <c r="B14" s="5" t="str">
        <f>+A3</f>
        <v>CONSTITUCIÓN DE LA EMPRESA</v>
      </c>
      <c r="F14" s="5" t="s">
        <v>23</v>
      </c>
      <c r="G14" s="5" t="str">
        <f>+F3</f>
        <v>RONDA PRESEED</v>
      </c>
      <c r="L14" s="5" t="s">
        <v>23</v>
      </c>
      <c r="M14" s="5" t="str">
        <f>+L3</f>
        <v>RONDA SEED</v>
      </c>
    </row>
    <row r="15" spans="1:16" x14ac:dyDescent="0.15">
      <c r="A15" s="5" t="s">
        <v>16</v>
      </c>
      <c r="B15" s="6">
        <v>0</v>
      </c>
      <c r="F15" s="5" t="s">
        <v>16</v>
      </c>
      <c r="G15" s="29">
        <v>500000</v>
      </c>
      <c r="L15" s="5" t="s">
        <v>16</v>
      </c>
      <c r="M15" s="29">
        <v>1000000</v>
      </c>
    </row>
    <row r="16" spans="1:16" x14ac:dyDescent="0.15">
      <c r="A16" s="5" t="s">
        <v>14</v>
      </c>
      <c r="B16" s="6">
        <f>+B12</f>
        <v>3000</v>
      </c>
      <c r="F16" s="5" t="s">
        <v>14</v>
      </c>
      <c r="G16" s="6">
        <f>+G12</f>
        <v>100000</v>
      </c>
      <c r="H16" s="3"/>
      <c r="L16" s="5" t="s">
        <v>14</v>
      </c>
      <c r="M16" s="6">
        <f>+M12</f>
        <v>250000</v>
      </c>
      <c r="N16" s="3"/>
    </row>
    <row r="17" spans="1:13" x14ac:dyDescent="0.15">
      <c r="A17" s="5" t="s">
        <v>17</v>
      </c>
      <c r="B17" s="6">
        <f>+SUM(B15:B16)</f>
        <v>3000</v>
      </c>
      <c r="F17" s="5" t="s">
        <v>17</v>
      </c>
      <c r="G17" s="6">
        <f>+SUM(G15:G16)</f>
        <v>600000</v>
      </c>
      <c r="L17" s="5" t="s">
        <v>17</v>
      </c>
      <c r="M17" s="6">
        <f>+SUM(M15:M16)</f>
        <v>1250000</v>
      </c>
    </row>
    <row r="19" spans="1:13" x14ac:dyDescent="0.15">
      <c r="A19" s="5" t="s">
        <v>5</v>
      </c>
      <c r="B19" s="6">
        <f>+B17/B12</f>
        <v>1</v>
      </c>
      <c r="F19" s="5" t="s">
        <v>5</v>
      </c>
      <c r="G19" s="6">
        <f>+G15/B12</f>
        <v>166.66666666666666</v>
      </c>
      <c r="L19" s="5" t="s">
        <v>5</v>
      </c>
      <c r="M19" s="6">
        <f>+M15/H12</f>
        <v>277.77777777777777</v>
      </c>
    </row>
    <row r="20" spans="1:13" x14ac:dyDescent="0.15">
      <c r="A20" s="5" t="s">
        <v>18</v>
      </c>
      <c r="B20" s="6">
        <f>+B19</f>
        <v>1</v>
      </c>
      <c r="F20" s="5" t="s">
        <v>18</v>
      </c>
      <c r="G20" s="6">
        <f>+B20</f>
        <v>1</v>
      </c>
      <c r="L20" s="5" t="s">
        <v>18</v>
      </c>
      <c r="M20" s="6">
        <f>+G20</f>
        <v>1</v>
      </c>
    </row>
    <row r="21" spans="1:13" x14ac:dyDescent="0.15">
      <c r="A21" s="5" t="s">
        <v>19</v>
      </c>
      <c r="B21" s="6">
        <v>0</v>
      </c>
      <c r="F21" s="5" t="s">
        <v>19</v>
      </c>
      <c r="G21" s="6">
        <f>+G19-G20</f>
        <v>165.66666666666666</v>
      </c>
      <c r="L21" s="5" t="s">
        <v>19</v>
      </c>
      <c r="M21" s="6">
        <f>+M19-M20</f>
        <v>276.77777777777777</v>
      </c>
    </row>
    <row r="23" spans="1:13" s="4" customFormat="1" x14ac:dyDescent="0.15"/>
  </sheetData>
  <mergeCells count="4">
    <mergeCell ref="B1:D1"/>
    <mergeCell ref="A3:D3"/>
    <mergeCell ref="F3:J3"/>
    <mergeCell ref="L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020D-AAF3-495E-9D54-69F8543267BA}">
  <dimension ref="A1:V23"/>
  <sheetViews>
    <sheetView showGridLines="0" topLeftCell="D1" workbookViewId="0">
      <selection activeCell="S15" sqref="S15"/>
    </sheetView>
  </sheetViews>
  <sheetFormatPr baseColWidth="10" defaultColWidth="11.42578125" defaultRowHeight="10.5" x14ac:dyDescent="0.15"/>
  <cols>
    <col min="1" max="1" width="22.85546875" style="1" bestFit="1" customWidth="1"/>
    <col min="2" max="2" width="24" style="1" bestFit="1" customWidth="1"/>
    <col min="3" max="3" width="6.7109375" style="1" bestFit="1" customWidth="1"/>
    <col min="4" max="4" width="6.42578125" style="1" bestFit="1" customWidth="1"/>
    <col min="5" max="5" width="2.42578125" style="1" customWidth="1"/>
    <col min="6" max="6" width="20.7109375" style="1" bestFit="1" customWidth="1"/>
    <col min="7" max="7" width="13.42578125" style="1" bestFit="1" customWidth="1"/>
    <col min="8" max="8" width="9.7109375" style="1" bestFit="1" customWidth="1"/>
    <col min="9" max="9" width="6.7109375" style="1" bestFit="1" customWidth="1"/>
    <col min="10" max="10" width="9.5703125" style="1" bestFit="1" customWidth="1"/>
    <col min="11" max="11" width="2.42578125" style="1" customWidth="1"/>
    <col min="12" max="12" width="21.5703125" style="1" bestFit="1" customWidth="1"/>
    <col min="13" max="13" width="11" style="1" bestFit="1" customWidth="1"/>
    <col min="14" max="14" width="9.7109375" style="1" bestFit="1" customWidth="1"/>
    <col min="15" max="15" width="10.140625" style="1" bestFit="1" customWidth="1"/>
    <col min="16" max="16" width="9.7109375" style="1" bestFit="1" customWidth="1"/>
    <col min="17" max="17" width="2.42578125" style="1" customWidth="1"/>
    <col min="18" max="18" width="21" style="1" customWidth="1"/>
    <col min="19" max="19" width="10.7109375" style="1" bestFit="1" customWidth="1"/>
    <col min="20" max="20" width="9.7109375" style="1" bestFit="1" customWidth="1"/>
    <col min="21" max="21" width="6.7109375" style="1" bestFit="1" customWidth="1"/>
    <col min="22" max="22" width="11" style="1" bestFit="1" customWidth="1"/>
    <col min="23" max="16384" width="11.42578125" style="1"/>
  </cols>
  <sheetData>
    <row r="1" spans="1:22" ht="61.15" customHeight="1" x14ac:dyDescent="0.15">
      <c r="B1" s="13" t="s">
        <v>6</v>
      </c>
      <c r="C1" s="13"/>
      <c r="D1" s="13"/>
    </row>
    <row r="3" spans="1:22" x14ac:dyDescent="0.15">
      <c r="A3" s="14" t="s">
        <v>10</v>
      </c>
      <c r="B3" s="14"/>
      <c r="C3" s="14"/>
      <c r="D3" s="14"/>
      <c r="F3" s="14" t="s">
        <v>12</v>
      </c>
      <c r="G3" s="14"/>
      <c r="H3" s="14"/>
      <c r="I3" s="14"/>
      <c r="J3" s="14"/>
      <c r="L3" s="14" t="s">
        <v>20</v>
      </c>
      <c r="M3" s="14"/>
      <c r="N3" s="14"/>
      <c r="O3" s="14"/>
      <c r="P3" s="14"/>
      <c r="R3" s="32" t="s">
        <v>29</v>
      </c>
      <c r="S3" s="32"/>
      <c r="T3" s="32"/>
      <c r="U3" s="32"/>
      <c r="V3" s="32"/>
    </row>
    <row r="4" spans="1:22" s="18" customFormat="1" ht="21" x14ac:dyDescent="0.15">
      <c r="A4" s="16" t="s">
        <v>0</v>
      </c>
      <c r="B4" s="17" t="s">
        <v>1</v>
      </c>
      <c r="C4" s="17" t="s">
        <v>2</v>
      </c>
      <c r="D4" s="17" t="s">
        <v>11</v>
      </c>
      <c r="F4" s="19" t="s">
        <v>0</v>
      </c>
      <c r="G4" s="20" t="s">
        <v>14</v>
      </c>
      <c r="H4" s="21" t="s">
        <v>15</v>
      </c>
      <c r="I4" s="17" t="s">
        <v>2</v>
      </c>
      <c r="J4" s="17" t="s">
        <v>11</v>
      </c>
      <c r="L4" s="19" t="s">
        <v>0</v>
      </c>
      <c r="M4" s="20" t="s">
        <v>14</v>
      </c>
      <c r="N4" s="21" t="s">
        <v>15</v>
      </c>
      <c r="O4" s="17" t="s">
        <v>2</v>
      </c>
      <c r="P4" s="17" t="s">
        <v>3</v>
      </c>
      <c r="R4" s="19" t="s">
        <v>0</v>
      </c>
      <c r="S4" s="20" t="s">
        <v>14</v>
      </c>
      <c r="T4" s="21" t="s">
        <v>15</v>
      </c>
      <c r="U4" s="17" t="s">
        <v>2</v>
      </c>
      <c r="V4" s="17" t="s">
        <v>3</v>
      </c>
    </row>
    <row r="5" spans="1:22" ht="13.15" customHeight="1" x14ac:dyDescent="0.15">
      <c r="A5" s="8" t="s">
        <v>7</v>
      </c>
      <c r="B5" s="9">
        <v>1000</v>
      </c>
      <c r="C5" s="2">
        <f>+B5/$B$12</f>
        <v>0.33333333333333331</v>
      </c>
      <c r="D5" s="27">
        <f>+$B$21*B5</f>
        <v>0</v>
      </c>
      <c r="F5" s="15" t="str">
        <f>+A5</f>
        <v>Founder 1 - CEO</v>
      </c>
      <c r="G5" s="10">
        <v>0</v>
      </c>
      <c r="H5" s="26">
        <f>+B5/$B$19+G5/$G$19</f>
        <v>1000</v>
      </c>
      <c r="I5" s="2">
        <f>+H5/$H$12</f>
        <v>0.27777777777777779</v>
      </c>
      <c r="J5" s="28">
        <f>+$G$21*(H5-B5)</f>
        <v>0</v>
      </c>
      <c r="L5" s="15" t="str">
        <f>+F5</f>
        <v>Founder 1 - CEO</v>
      </c>
      <c r="M5" s="10"/>
      <c r="N5" s="26">
        <f>+B5/$B$19+G5/$G$19+M5/$M$19</f>
        <v>1000</v>
      </c>
      <c r="O5" s="2">
        <f>+N5/$N$12</f>
        <v>0.22222222222222221</v>
      </c>
      <c r="P5" s="30">
        <f>+$M$21*(N5-H5)+J5</f>
        <v>0</v>
      </c>
      <c r="R5" s="15" t="str">
        <f>+L5</f>
        <v>Founder 1 - CEO</v>
      </c>
      <c r="S5" s="10"/>
      <c r="T5" s="26">
        <f>+B5/$B$19+G5/$G$19+M5/$M$19+S5/$S$19</f>
        <v>1000</v>
      </c>
      <c r="U5" s="31">
        <f>+T5/$T$12</f>
        <v>0.17047184170471844</v>
      </c>
      <c r="V5" s="30">
        <f>+$S$21*(T5-N5)+P5</f>
        <v>0</v>
      </c>
    </row>
    <row r="6" spans="1:22" ht="13.15" customHeight="1" x14ac:dyDescent="0.15">
      <c r="A6" s="8" t="s">
        <v>8</v>
      </c>
      <c r="B6" s="9">
        <v>1000</v>
      </c>
      <c r="C6" s="2">
        <f>+B6/$B$12</f>
        <v>0.33333333333333331</v>
      </c>
      <c r="D6" s="27">
        <f>+$B$21*B6</f>
        <v>0</v>
      </c>
      <c r="F6" s="15" t="str">
        <f t="shared" ref="F6:F11" si="0">+A6</f>
        <v>Founder 1 - CTO</v>
      </c>
      <c r="G6" s="10">
        <v>0</v>
      </c>
      <c r="H6" s="26">
        <f t="shared" ref="H6:H11" si="1">+B6/$B$19+G6/$G$19</f>
        <v>1000</v>
      </c>
      <c r="I6" s="2">
        <f>+H6/$H$12</f>
        <v>0.27777777777777779</v>
      </c>
      <c r="J6" s="28">
        <f t="shared" ref="J6:J11" si="2">+$G$21*(H6-B6)</f>
        <v>0</v>
      </c>
      <c r="L6" s="15" t="str">
        <f t="shared" ref="L6:L11" si="3">+F6</f>
        <v>Founder 1 - CTO</v>
      </c>
      <c r="M6" s="10"/>
      <c r="N6" s="26">
        <f t="shared" ref="N6:N11" si="4">+B6/$B$19+G6/$G$19+M6/$M$19</f>
        <v>1000</v>
      </c>
      <c r="O6" s="2">
        <f>+N6/$N$12</f>
        <v>0.22222222222222221</v>
      </c>
      <c r="P6" s="30">
        <f t="shared" ref="P6:P11" si="5">+$M$21*(N6-H6)+J6</f>
        <v>0</v>
      </c>
      <c r="R6" s="15" t="str">
        <f t="shared" ref="R6:R11" si="6">+L6</f>
        <v>Founder 1 - CTO</v>
      </c>
      <c r="S6" s="10"/>
      <c r="T6" s="26">
        <f t="shared" ref="T6:T10" si="7">+B6/$B$19+G6/$G$19+M6/$M$19+S6/$S$19</f>
        <v>1000</v>
      </c>
      <c r="U6" s="31">
        <f>+T6/$T$12</f>
        <v>0.17047184170471844</v>
      </c>
      <c r="V6" s="30">
        <f t="shared" ref="V6:V11" si="8">+$S$21*(T6-N6)+P6</f>
        <v>0</v>
      </c>
    </row>
    <row r="7" spans="1:22" ht="13.15" customHeight="1" x14ac:dyDescent="0.15">
      <c r="A7" s="8" t="s">
        <v>9</v>
      </c>
      <c r="B7" s="9">
        <v>1000</v>
      </c>
      <c r="C7" s="2">
        <f>+B7/$B$12</f>
        <v>0.33333333333333331</v>
      </c>
      <c r="D7" s="27">
        <f>+$B$21*B7</f>
        <v>0</v>
      </c>
      <c r="F7" s="15" t="str">
        <f t="shared" si="0"/>
        <v>Founder 1 - CMO</v>
      </c>
      <c r="G7" s="10">
        <v>0</v>
      </c>
      <c r="H7" s="26">
        <f t="shared" si="1"/>
        <v>1000</v>
      </c>
      <c r="I7" s="2">
        <f>+H7/$H$12</f>
        <v>0.27777777777777779</v>
      </c>
      <c r="J7" s="28">
        <f t="shared" si="2"/>
        <v>0</v>
      </c>
      <c r="L7" s="15" t="str">
        <f t="shared" si="3"/>
        <v>Founder 1 - CMO</v>
      </c>
      <c r="M7" s="10"/>
      <c r="N7" s="26">
        <f t="shared" si="4"/>
        <v>1000</v>
      </c>
      <c r="O7" s="2">
        <f>+N7/$N$12</f>
        <v>0.22222222222222221</v>
      </c>
      <c r="P7" s="30">
        <f t="shared" si="5"/>
        <v>0</v>
      </c>
      <c r="R7" s="15" t="str">
        <f t="shared" si="6"/>
        <v>Founder 1 - CMO</v>
      </c>
      <c r="S7" s="10"/>
      <c r="T7" s="26">
        <f t="shared" si="7"/>
        <v>1000</v>
      </c>
      <c r="U7" s="31">
        <f>+T7/$T$12</f>
        <v>0.17047184170471844</v>
      </c>
      <c r="V7" s="30">
        <f t="shared" si="8"/>
        <v>0</v>
      </c>
    </row>
    <row r="8" spans="1:22" x14ac:dyDescent="0.15">
      <c r="A8" s="8" t="s">
        <v>13</v>
      </c>
      <c r="B8" s="9">
        <v>0</v>
      </c>
      <c r="C8" s="2">
        <f>+B8/$B$12</f>
        <v>0</v>
      </c>
      <c r="D8" s="27">
        <f>+$B$21*B8</f>
        <v>0</v>
      </c>
      <c r="F8" s="15" t="str">
        <f t="shared" si="0"/>
        <v>FFF</v>
      </c>
      <c r="G8" s="10">
        <v>100000</v>
      </c>
      <c r="H8" s="26">
        <f t="shared" si="1"/>
        <v>600</v>
      </c>
      <c r="I8" s="2">
        <f>+H8/$H$12</f>
        <v>0.16666666666666666</v>
      </c>
      <c r="J8" s="28">
        <f t="shared" si="2"/>
        <v>99400</v>
      </c>
      <c r="L8" s="15" t="str">
        <f t="shared" si="3"/>
        <v>FFF</v>
      </c>
      <c r="M8" s="10"/>
      <c r="N8" s="26">
        <f t="shared" si="4"/>
        <v>600</v>
      </c>
      <c r="O8" s="2">
        <f>+N8/$N$12</f>
        <v>0.13333333333333333</v>
      </c>
      <c r="P8" s="30">
        <f t="shared" si="5"/>
        <v>99400</v>
      </c>
      <c r="R8" s="15" t="str">
        <f t="shared" si="6"/>
        <v>FFF</v>
      </c>
      <c r="S8" s="10"/>
      <c r="T8" s="26">
        <f t="shared" si="7"/>
        <v>600</v>
      </c>
      <c r="U8" s="31">
        <f>+T8/$T$12</f>
        <v>0.10228310502283107</v>
      </c>
      <c r="V8" s="30">
        <f t="shared" si="8"/>
        <v>99400</v>
      </c>
    </row>
    <row r="9" spans="1:22" x14ac:dyDescent="0.15">
      <c r="A9" s="8" t="s">
        <v>21</v>
      </c>
      <c r="B9" s="9">
        <v>0</v>
      </c>
      <c r="C9" s="2">
        <f>+B9/$B$12</f>
        <v>0</v>
      </c>
      <c r="D9" s="27">
        <f>+$B$21*B9</f>
        <v>0</v>
      </c>
      <c r="F9" s="15" t="str">
        <f t="shared" si="0"/>
        <v>BAs</v>
      </c>
      <c r="G9" s="10"/>
      <c r="H9" s="26">
        <f t="shared" si="1"/>
        <v>0</v>
      </c>
      <c r="I9" s="2">
        <f>+H9/$H$12</f>
        <v>0</v>
      </c>
      <c r="J9" s="28">
        <f t="shared" si="2"/>
        <v>0</v>
      </c>
      <c r="L9" s="15" t="str">
        <f t="shared" si="3"/>
        <v>BAs</v>
      </c>
      <c r="M9" s="10">
        <v>250000</v>
      </c>
      <c r="N9" s="26">
        <f t="shared" si="4"/>
        <v>900</v>
      </c>
      <c r="O9" s="2">
        <f>+N9/$N$12</f>
        <v>0.2</v>
      </c>
      <c r="P9" s="30">
        <f t="shared" si="5"/>
        <v>249100</v>
      </c>
      <c r="R9" s="15" t="str">
        <f t="shared" si="6"/>
        <v>BAs</v>
      </c>
      <c r="S9" s="10"/>
      <c r="T9" s="26">
        <f t="shared" si="7"/>
        <v>900</v>
      </c>
      <c r="U9" s="31">
        <f>+T9/$T$12</f>
        <v>0.15342465753424661</v>
      </c>
      <c r="V9" s="30">
        <f t="shared" si="8"/>
        <v>249100</v>
      </c>
    </row>
    <row r="10" spans="1:22" x14ac:dyDescent="0.15">
      <c r="A10" s="8" t="s">
        <v>22</v>
      </c>
      <c r="B10" s="9">
        <v>0</v>
      </c>
      <c r="C10" s="2">
        <f>+B10/$B$12</f>
        <v>0</v>
      </c>
      <c r="D10" s="27">
        <f>+$B$21*B10</f>
        <v>0</v>
      </c>
      <c r="F10" s="15" t="str">
        <f t="shared" si="0"/>
        <v>VC</v>
      </c>
      <c r="G10" s="10"/>
      <c r="H10" s="26">
        <f t="shared" si="1"/>
        <v>0</v>
      </c>
      <c r="I10" s="2">
        <f>+H10/$H$12</f>
        <v>0</v>
      </c>
      <c r="J10" s="28">
        <f t="shared" si="2"/>
        <v>0</v>
      </c>
      <c r="L10" s="15" t="str">
        <f t="shared" si="3"/>
        <v>VC</v>
      </c>
      <c r="M10" s="10"/>
      <c r="N10" s="26">
        <f t="shared" si="4"/>
        <v>0</v>
      </c>
      <c r="O10" s="2">
        <f>+N10/$N$12</f>
        <v>0</v>
      </c>
      <c r="P10" s="30">
        <f t="shared" si="5"/>
        <v>0</v>
      </c>
      <c r="R10" s="15" t="str">
        <f t="shared" si="6"/>
        <v>VC</v>
      </c>
      <c r="S10" s="10">
        <v>750000</v>
      </c>
      <c r="T10" s="26">
        <f t="shared" si="7"/>
        <v>964.28571428571422</v>
      </c>
      <c r="U10" s="31">
        <f>+T10/$T$12</f>
        <v>0.16438356164383564</v>
      </c>
      <c r="V10" s="30">
        <f t="shared" si="8"/>
        <v>749035.71428571432</v>
      </c>
    </row>
    <row r="11" spans="1:22" ht="21" x14ac:dyDescent="0.15">
      <c r="A11" s="8" t="s">
        <v>25</v>
      </c>
      <c r="B11" s="9">
        <v>0</v>
      </c>
      <c r="C11" s="2">
        <f>+B11/$B$12</f>
        <v>0</v>
      </c>
      <c r="D11" s="27">
        <f>+$B$21*B11</f>
        <v>0</v>
      </c>
      <c r="F11" s="15" t="str">
        <f t="shared" si="0"/>
        <v>Bas - Nota convertible (sin capitalización de intereses)</v>
      </c>
      <c r="G11" s="10"/>
      <c r="H11" s="26">
        <f t="shared" si="1"/>
        <v>0</v>
      </c>
      <c r="I11" s="2">
        <f>+H11/$H$12</f>
        <v>0</v>
      </c>
      <c r="J11" s="28">
        <f t="shared" si="2"/>
        <v>0</v>
      </c>
      <c r="L11" s="15" t="str">
        <f t="shared" si="3"/>
        <v>Bas - Nota convertible (sin capitalización de intereses)</v>
      </c>
      <c r="M11" s="10"/>
      <c r="N11" s="26">
        <f t="shared" si="4"/>
        <v>0</v>
      </c>
      <c r="O11" s="2">
        <f>+N11/$N$12</f>
        <v>0</v>
      </c>
      <c r="P11" s="30">
        <f t="shared" si="5"/>
        <v>0</v>
      </c>
      <c r="R11" s="15" t="str">
        <f t="shared" si="6"/>
        <v>Bas - Nota convertible (sin capitalización de intereses)</v>
      </c>
      <c r="S11" s="10">
        <v>250000</v>
      </c>
      <c r="T11" s="26">
        <f>+S11/(S19*(1-$S$22))</f>
        <v>401.78571428571422</v>
      </c>
      <c r="U11" s="31">
        <f>+T11/$T$12</f>
        <v>6.8493150684931503E-2</v>
      </c>
      <c r="V11" s="30">
        <f>+S11-T11</f>
        <v>249598.21428571429</v>
      </c>
    </row>
    <row r="12" spans="1:22" x14ac:dyDescent="0.15">
      <c r="B12" s="22">
        <f>+SUM(B5:B11)</f>
        <v>3000</v>
      </c>
      <c r="C12" s="23">
        <f>+SUM(C5:C11)</f>
        <v>1</v>
      </c>
      <c r="D12" s="22">
        <f>+SUM(D5:D11)</f>
        <v>0</v>
      </c>
      <c r="G12" s="24">
        <f>+SUM(G5:G11)</f>
        <v>100000</v>
      </c>
      <c r="H12" s="25">
        <f>+SUM(H5:H11)</f>
        <v>3600</v>
      </c>
      <c r="I12" s="23">
        <f>+SUM(I5:I11)</f>
        <v>1</v>
      </c>
      <c r="J12" s="22">
        <f>+SUM(J5:J11)</f>
        <v>99400</v>
      </c>
      <c r="M12" s="24">
        <f>+SUM(M5:M11)</f>
        <v>250000</v>
      </c>
      <c r="N12" s="25">
        <f>+SUM(N5:N11)</f>
        <v>4500</v>
      </c>
      <c r="O12" s="23">
        <f>+SUM(O5:O11)</f>
        <v>1</v>
      </c>
      <c r="P12" s="22">
        <f>+SUM(P5:P11)</f>
        <v>348500</v>
      </c>
      <c r="S12" s="24">
        <f>+SUM(S5:S11)</f>
        <v>1000000</v>
      </c>
      <c r="T12" s="25">
        <f>+SUM(T5:T11)</f>
        <v>5866.0714285714275</v>
      </c>
      <c r="U12" s="23">
        <f>+SUM(U5:U11)</f>
        <v>1.0000000000000002</v>
      </c>
      <c r="V12" s="22">
        <f>+SUM(V5:V11)</f>
        <v>1347133.9285714286</v>
      </c>
    </row>
    <row r="14" spans="1:22" x14ac:dyDescent="0.15">
      <c r="A14" s="5" t="s">
        <v>23</v>
      </c>
      <c r="B14" s="5" t="str">
        <f>+A3</f>
        <v>CONSTITUCIÓN DE LA EMPRESA</v>
      </c>
      <c r="F14" s="5" t="s">
        <v>23</v>
      </c>
      <c r="G14" s="5" t="str">
        <f>+F3</f>
        <v>RONDA PRESEED</v>
      </c>
      <c r="L14" s="5" t="s">
        <v>23</v>
      </c>
      <c r="M14" s="5" t="str">
        <f>+L3</f>
        <v>RONDA SEED</v>
      </c>
      <c r="R14" s="5" t="s">
        <v>23</v>
      </c>
      <c r="S14" s="5" t="str">
        <f>+R3</f>
        <v>RONDA VC</v>
      </c>
    </row>
    <row r="15" spans="1:22" x14ac:dyDescent="0.15">
      <c r="A15" s="5" t="s">
        <v>16</v>
      </c>
      <c r="B15" s="6">
        <v>0</v>
      </c>
      <c r="F15" s="5" t="s">
        <v>16</v>
      </c>
      <c r="G15" s="29">
        <v>500000</v>
      </c>
      <c r="L15" s="5" t="s">
        <v>16</v>
      </c>
      <c r="M15" s="29">
        <v>1000000</v>
      </c>
      <c r="R15" s="5" t="s">
        <v>16</v>
      </c>
      <c r="S15" s="29">
        <v>3500000</v>
      </c>
    </row>
    <row r="16" spans="1:22" x14ac:dyDescent="0.15">
      <c r="A16" s="5" t="s">
        <v>14</v>
      </c>
      <c r="B16" s="6">
        <f>+B12</f>
        <v>3000</v>
      </c>
      <c r="F16" s="5" t="s">
        <v>14</v>
      </c>
      <c r="G16" s="6">
        <f>+G12</f>
        <v>100000</v>
      </c>
      <c r="H16" s="3"/>
      <c r="L16" s="5" t="s">
        <v>14</v>
      </c>
      <c r="M16" s="6">
        <f>+M12</f>
        <v>250000</v>
      </c>
      <c r="N16" s="3"/>
      <c r="R16" s="5" t="s">
        <v>14</v>
      </c>
      <c r="S16" s="6">
        <f>+S12</f>
        <v>1000000</v>
      </c>
    </row>
    <row r="17" spans="1:21" x14ac:dyDescent="0.15">
      <c r="A17" s="5" t="s">
        <v>17</v>
      </c>
      <c r="B17" s="6">
        <f>+SUM(B15:B16)</f>
        <v>3000</v>
      </c>
      <c r="F17" s="5" t="s">
        <v>17</v>
      </c>
      <c r="G17" s="6">
        <f>+SUM(G15:G16)</f>
        <v>600000</v>
      </c>
      <c r="L17" s="5" t="s">
        <v>17</v>
      </c>
      <c r="M17" s="6">
        <f>+SUM(M15:M16)</f>
        <v>1250000</v>
      </c>
      <c r="R17" s="5" t="s">
        <v>17</v>
      </c>
      <c r="S17" s="6">
        <f>+SUM(S15:S16)</f>
        <v>4500000</v>
      </c>
      <c r="U17" s="33"/>
    </row>
    <row r="18" spans="1:21" x14ac:dyDescent="0.15">
      <c r="T18" s="3"/>
    </row>
    <row r="19" spans="1:21" x14ac:dyDescent="0.15">
      <c r="A19" s="5" t="s">
        <v>5</v>
      </c>
      <c r="B19" s="6">
        <f>+B17/B12</f>
        <v>1</v>
      </c>
      <c r="F19" s="5" t="s">
        <v>5</v>
      </c>
      <c r="G19" s="6">
        <f>+G15/B12</f>
        <v>166.66666666666666</v>
      </c>
      <c r="L19" s="5" t="s">
        <v>5</v>
      </c>
      <c r="M19" s="6">
        <f>+M15/H12</f>
        <v>277.77777777777777</v>
      </c>
      <c r="R19" s="5" t="s">
        <v>5</v>
      </c>
      <c r="S19" s="6">
        <f>+S15/N12</f>
        <v>777.77777777777783</v>
      </c>
      <c r="T19" s="3"/>
    </row>
    <row r="20" spans="1:21" x14ac:dyDescent="0.15">
      <c r="A20" s="5" t="s">
        <v>18</v>
      </c>
      <c r="B20" s="6">
        <f>+B19</f>
        <v>1</v>
      </c>
      <c r="F20" s="5" t="s">
        <v>18</v>
      </c>
      <c r="G20" s="6">
        <f>+B20</f>
        <v>1</v>
      </c>
      <c r="L20" s="5" t="s">
        <v>18</v>
      </c>
      <c r="M20" s="6">
        <f>+G20</f>
        <v>1</v>
      </c>
      <c r="R20" s="5" t="s">
        <v>18</v>
      </c>
      <c r="S20" s="6">
        <f>+M20</f>
        <v>1</v>
      </c>
    </row>
    <row r="21" spans="1:21" x14ac:dyDescent="0.15">
      <c r="A21" s="5" t="s">
        <v>19</v>
      </c>
      <c r="B21" s="6">
        <v>0</v>
      </c>
      <c r="F21" s="5" t="s">
        <v>19</v>
      </c>
      <c r="G21" s="6">
        <f>+G19-G20</f>
        <v>165.66666666666666</v>
      </c>
      <c r="L21" s="5" t="s">
        <v>19</v>
      </c>
      <c r="M21" s="6">
        <f>+M19-M20</f>
        <v>276.77777777777777</v>
      </c>
      <c r="R21" s="5" t="s">
        <v>19</v>
      </c>
      <c r="S21" s="6">
        <f>+S19-S20</f>
        <v>776.77777777777783</v>
      </c>
    </row>
    <row r="22" spans="1:21" ht="21" x14ac:dyDescent="0.15">
      <c r="R22" s="35" t="s">
        <v>24</v>
      </c>
      <c r="S22" s="34">
        <v>0.2</v>
      </c>
    </row>
    <row r="23" spans="1:21" s="4" customFormat="1" x14ac:dyDescent="0.15"/>
  </sheetData>
  <mergeCells count="5">
    <mergeCell ref="B1:D1"/>
    <mergeCell ref="A3:D3"/>
    <mergeCell ref="F3:J3"/>
    <mergeCell ref="L3:P3"/>
    <mergeCell ref="R3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opLeftCell="H1" zoomScaleNormal="100" workbookViewId="0">
      <selection activeCell="Y15" sqref="Y15"/>
    </sheetView>
  </sheetViews>
  <sheetFormatPr baseColWidth="10" defaultColWidth="11.42578125" defaultRowHeight="10.5" x14ac:dyDescent="0.15"/>
  <cols>
    <col min="1" max="1" width="22.85546875" style="1" bestFit="1" customWidth="1"/>
    <col min="2" max="2" width="24" style="1" bestFit="1" customWidth="1"/>
    <col min="3" max="3" width="6.7109375" style="1" bestFit="1" customWidth="1"/>
    <col min="4" max="4" width="6.42578125" style="1" bestFit="1" customWidth="1"/>
    <col min="5" max="5" width="2.42578125" style="1" customWidth="1"/>
    <col min="6" max="6" width="20.7109375" style="1" bestFit="1" customWidth="1"/>
    <col min="7" max="7" width="13.42578125" style="1" bestFit="1" customWidth="1"/>
    <col min="8" max="8" width="9.7109375" style="1" bestFit="1" customWidth="1"/>
    <col min="9" max="9" width="6.7109375" style="1" bestFit="1" customWidth="1"/>
    <col min="10" max="10" width="9.5703125" style="1" bestFit="1" customWidth="1"/>
    <col min="11" max="11" width="2.42578125" style="1" customWidth="1"/>
    <col min="12" max="12" width="21.5703125" style="1" bestFit="1" customWidth="1"/>
    <col min="13" max="13" width="11" style="1" bestFit="1" customWidth="1"/>
    <col min="14" max="14" width="9.7109375" style="1" bestFit="1" customWidth="1"/>
    <col min="15" max="15" width="10.140625" style="1" bestFit="1" customWidth="1"/>
    <col min="16" max="16" width="9.7109375" style="1" bestFit="1" customWidth="1"/>
    <col min="17" max="17" width="2.42578125" style="1" customWidth="1"/>
    <col min="18" max="18" width="21" style="1" customWidth="1"/>
    <col min="19" max="19" width="10.7109375" style="1" bestFit="1" customWidth="1"/>
    <col min="20" max="20" width="9.7109375" style="1" bestFit="1" customWidth="1"/>
    <col min="21" max="21" width="6.7109375" style="1" bestFit="1" customWidth="1"/>
    <col min="22" max="22" width="11" style="1" bestFit="1" customWidth="1"/>
    <col min="23" max="23" width="2.42578125" style="1" customWidth="1"/>
    <col min="24" max="24" width="25.140625" style="1" bestFit="1" customWidth="1"/>
    <col min="25" max="25" width="11.85546875" style="1" bestFit="1" customWidth="1"/>
    <col min="26" max="16384" width="11.42578125" style="1"/>
  </cols>
  <sheetData>
    <row r="1" spans="1:25" ht="61.15" customHeight="1" x14ac:dyDescent="0.15">
      <c r="B1" s="13" t="s">
        <v>6</v>
      </c>
      <c r="C1" s="13"/>
      <c r="D1" s="13"/>
    </row>
    <row r="3" spans="1:25" x14ac:dyDescent="0.15">
      <c r="A3" s="14" t="s">
        <v>10</v>
      </c>
      <c r="B3" s="14"/>
      <c r="C3" s="14"/>
      <c r="D3" s="14"/>
      <c r="F3" s="14" t="s">
        <v>12</v>
      </c>
      <c r="G3" s="14"/>
      <c r="H3" s="14"/>
      <c r="I3" s="14"/>
      <c r="J3" s="14"/>
      <c r="L3" s="14" t="s">
        <v>20</v>
      </c>
      <c r="M3" s="14"/>
      <c r="N3" s="14"/>
      <c r="O3" s="14"/>
      <c r="P3" s="14"/>
      <c r="R3" s="32" t="s">
        <v>29</v>
      </c>
      <c r="S3" s="32"/>
      <c r="T3" s="32"/>
      <c r="U3" s="32"/>
      <c r="V3" s="32"/>
    </row>
    <row r="4" spans="1:25" s="18" customFormat="1" ht="21" x14ac:dyDescent="0.15">
      <c r="A4" s="16" t="s">
        <v>0</v>
      </c>
      <c r="B4" s="17" t="s">
        <v>1</v>
      </c>
      <c r="C4" s="17" t="s">
        <v>2</v>
      </c>
      <c r="D4" s="17" t="s">
        <v>11</v>
      </c>
      <c r="F4" s="19" t="s">
        <v>0</v>
      </c>
      <c r="G4" s="20" t="s">
        <v>14</v>
      </c>
      <c r="H4" s="21" t="s">
        <v>15</v>
      </c>
      <c r="I4" s="17" t="s">
        <v>2</v>
      </c>
      <c r="J4" s="17" t="s">
        <v>11</v>
      </c>
      <c r="L4" s="19" t="s">
        <v>0</v>
      </c>
      <c r="M4" s="20" t="s">
        <v>14</v>
      </c>
      <c r="N4" s="21" t="s">
        <v>15</v>
      </c>
      <c r="O4" s="17" t="s">
        <v>2</v>
      </c>
      <c r="P4" s="17" t="s">
        <v>3</v>
      </c>
      <c r="R4" s="19" t="s">
        <v>0</v>
      </c>
      <c r="S4" s="20" t="s">
        <v>14</v>
      </c>
      <c r="T4" s="21" t="s">
        <v>15</v>
      </c>
      <c r="U4" s="17" t="s">
        <v>2</v>
      </c>
      <c r="V4" s="17" t="s">
        <v>3</v>
      </c>
    </row>
    <row r="5" spans="1:25" ht="13.15" customHeight="1" x14ac:dyDescent="0.15">
      <c r="A5" s="8" t="s">
        <v>7</v>
      </c>
      <c r="B5" s="9">
        <v>1000</v>
      </c>
      <c r="C5" s="2">
        <f>+B5/$B$12</f>
        <v>0.33333333333333331</v>
      </c>
      <c r="D5" s="27">
        <f>+$B$21*B5</f>
        <v>0</v>
      </c>
      <c r="F5" s="15" t="str">
        <f>+A5</f>
        <v>Founder 1 - CEO</v>
      </c>
      <c r="G5" s="10">
        <v>0</v>
      </c>
      <c r="H5" s="26">
        <f>+B5/$B$19+G5/$G$19</f>
        <v>1000</v>
      </c>
      <c r="I5" s="2">
        <f>+H5/$H$12</f>
        <v>0.27777777777777779</v>
      </c>
      <c r="J5" s="28">
        <f>+$G$21*(H5-B5)</f>
        <v>0</v>
      </c>
      <c r="L5" s="15" t="str">
        <f>+F5</f>
        <v>Founder 1 - CEO</v>
      </c>
      <c r="M5" s="10"/>
      <c r="N5" s="26">
        <f>+B5/$B$19+G5/$G$19+M5/$M$19</f>
        <v>1000</v>
      </c>
      <c r="O5" s="2">
        <f>+N5/$N$12</f>
        <v>0.22222222222222221</v>
      </c>
      <c r="P5" s="30">
        <f>+$M$21*(N5-H5)+J5</f>
        <v>0</v>
      </c>
      <c r="R5" s="15" t="str">
        <f>+L5</f>
        <v>Founder 1 - CEO</v>
      </c>
      <c r="S5" s="10"/>
      <c r="T5" s="26">
        <f>+B5/$B$19+G5/$G$19+M5/$M$19+S5/$S$19</f>
        <v>1000</v>
      </c>
      <c r="U5" s="31">
        <f>+T5/$T$12</f>
        <v>0.17047184170471844</v>
      </c>
      <c r="V5" s="30">
        <f>+$S$21*(T5-N5)+P5</f>
        <v>0</v>
      </c>
    </row>
    <row r="6" spans="1:25" ht="13.15" customHeight="1" x14ac:dyDescent="0.15">
      <c r="A6" s="8" t="s">
        <v>8</v>
      </c>
      <c r="B6" s="9">
        <v>1000</v>
      </c>
      <c r="C6" s="2">
        <f>+B6/$B$12</f>
        <v>0.33333333333333331</v>
      </c>
      <c r="D6" s="27">
        <f>+$B$21*B6</f>
        <v>0</v>
      </c>
      <c r="F6" s="15" t="str">
        <f t="shared" ref="F6:F11" si="0">+A6</f>
        <v>Founder 1 - CTO</v>
      </c>
      <c r="G6" s="10">
        <v>0</v>
      </c>
      <c r="H6" s="26">
        <f t="shared" ref="H6:H11" si="1">+B6/$B$19+G6/$G$19</f>
        <v>1000</v>
      </c>
      <c r="I6" s="2">
        <f>+H6/$H$12</f>
        <v>0.27777777777777779</v>
      </c>
      <c r="J6" s="28">
        <f t="shared" ref="J6:J11" si="2">+$G$21*(H6-B6)</f>
        <v>0</v>
      </c>
      <c r="L6" s="15" t="str">
        <f t="shared" ref="L6:L11" si="3">+F6</f>
        <v>Founder 1 - CTO</v>
      </c>
      <c r="M6" s="10"/>
      <c r="N6" s="26">
        <f t="shared" ref="N6:N11" si="4">+B6/$B$19+G6/$G$19+M6/$M$19</f>
        <v>1000</v>
      </c>
      <c r="O6" s="2">
        <f>+N6/$N$12</f>
        <v>0.22222222222222221</v>
      </c>
      <c r="P6" s="30">
        <f t="shared" ref="P6:P11" si="5">+$M$21*(N6-H6)+J6</f>
        <v>0</v>
      </c>
      <c r="R6" s="15" t="str">
        <f t="shared" ref="R6:R11" si="6">+L6</f>
        <v>Founder 1 - CTO</v>
      </c>
      <c r="S6" s="10"/>
      <c r="T6" s="26">
        <f t="shared" ref="T6:T11" si="7">+B6/$B$19+G6/$G$19+M6/$M$19+S6/$S$19</f>
        <v>1000</v>
      </c>
      <c r="U6" s="31">
        <f>+T6/$T$12</f>
        <v>0.17047184170471844</v>
      </c>
      <c r="V6" s="30">
        <f t="shared" ref="V6:V11" si="8">+$S$21*(T6-N6)+P6</f>
        <v>0</v>
      </c>
    </row>
    <row r="7" spans="1:25" ht="13.15" customHeight="1" x14ac:dyDescent="0.15">
      <c r="A7" s="8" t="s">
        <v>9</v>
      </c>
      <c r="B7" s="9">
        <v>1000</v>
      </c>
      <c r="C7" s="2">
        <f>+B7/$B$12</f>
        <v>0.33333333333333331</v>
      </c>
      <c r="D7" s="27">
        <f>+$B$21*B7</f>
        <v>0</v>
      </c>
      <c r="F7" s="15" t="str">
        <f t="shared" si="0"/>
        <v>Founder 1 - CMO</v>
      </c>
      <c r="G7" s="10">
        <v>0</v>
      </c>
      <c r="H7" s="26">
        <f t="shared" si="1"/>
        <v>1000</v>
      </c>
      <c r="I7" s="2">
        <f>+H7/$H$12</f>
        <v>0.27777777777777779</v>
      </c>
      <c r="J7" s="28">
        <f t="shared" si="2"/>
        <v>0</v>
      </c>
      <c r="L7" s="15" t="str">
        <f t="shared" si="3"/>
        <v>Founder 1 - CMO</v>
      </c>
      <c r="M7" s="10"/>
      <c r="N7" s="26">
        <f t="shared" si="4"/>
        <v>1000</v>
      </c>
      <c r="O7" s="2">
        <f>+N7/$N$12</f>
        <v>0.22222222222222221</v>
      </c>
      <c r="P7" s="30">
        <f t="shared" si="5"/>
        <v>0</v>
      </c>
      <c r="R7" s="15" t="str">
        <f t="shared" si="6"/>
        <v>Founder 1 - CMO</v>
      </c>
      <c r="S7" s="10"/>
      <c r="T7" s="26">
        <f t="shared" si="7"/>
        <v>1000</v>
      </c>
      <c r="U7" s="31">
        <f>+T7/$T$12</f>
        <v>0.17047184170471844</v>
      </c>
      <c r="V7" s="30">
        <f t="shared" si="8"/>
        <v>0</v>
      </c>
    </row>
    <row r="8" spans="1:25" x14ac:dyDescent="0.15">
      <c r="A8" s="8" t="s">
        <v>13</v>
      </c>
      <c r="B8" s="9">
        <v>0</v>
      </c>
      <c r="C8" s="2">
        <f>+B8/$B$12</f>
        <v>0</v>
      </c>
      <c r="D8" s="27">
        <f>+$B$21*B8</f>
        <v>0</v>
      </c>
      <c r="F8" s="15" t="str">
        <f t="shared" si="0"/>
        <v>FFF</v>
      </c>
      <c r="G8" s="10">
        <v>100000</v>
      </c>
      <c r="H8" s="26">
        <f t="shared" si="1"/>
        <v>600</v>
      </c>
      <c r="I8" s="2">
        <f>+H8/$H$12</f>
        <v>0.16666666666666666</v>
      </c>
      <c r="J8" s="28">
        <f t="shared" si="2"/>
        <v>99400</v>
      </c>
      <c r="L8" s="15" t="str">
        <f t="shared" si="3"/>
        <v>FFF</v>
      </c>
      <c r="M8" s="10"/>
      <c r="N8" s="26">
        <f t="shared" si="4"/>
        <v>600</v>
      </c>
      <c r="O8" s="2">
        <f>+N8/$N$12</f>
        <v>0.13333333333333333</v>
      </c>
      <c r="P8" s="30">
        <f t="shared" si="5"/>
        <v>99400</v>
      </c>
      <c r="R8" s="15" t="str">
        <f t="shared" si="6"/>
        <v>FFF</v>
      </c>
      <c r="S8" s="10"/>
      <c r="T8" s="26">
        <f t="shared" si="7"/>
        <v>600</v>
      </c>
      <c r="U8" s="31">
        <f>+T8/$T$12</f>
        <v>0.10228310502283107</v>
      </c>
      <c r="V8" s="30">
        <f t="shared" si="8"/>
        <v>99400</v>
      </c>
    </row>
    <row r="9" spans="1:25" x14ac:dyDescent="0.15">
      <c r="A9" s="8" t="s">
        <v>21</v>
      </c>
      <c r="B9" s="9">
        <v>0</v>
      </c>
      <c r="C9" s="2">
        <f>+B9/$B$12</f>
        <v>0</v>
      </c>
      <c r="D9" s="27">
        <f>+$B$21*B9</f>
        <v>0</v>
      </c>
      <c r="F9" s="15" t="str">
        <f t="shared" si="0"/>
        <v>BAs</v>
      </c>
      <c r="G9" s="10"/>
      <c r="H9" s="26">
        <f t="shared" si="1"/>
        <v>0</v>
      </c>
      <c r="I9" s="2">
        <f>+H9/$H$12</f>
        <v>0</v>
      </c>
      <c r="J9" s="28">
        <f t="shared" si="2"/>
        <v>0</v>
      </c>
      <c r="L9" s="15" t="str">
        <f t="shared" si="3"/>
        <v>BAs</v>
      </c>
      <c r="M9" s="10">
        <v>250000</v>
      </c>
      <c r="N9" s="26">
        <f t="shared" si="4"/>
        <v>900</v>
      </c>
      <c r="O9" s="2">
        <f>+N9/$N$12</f>
        <v>0.2</v>
      </c>
      <c r="P9" s="30">
        <f t="shared" si="5"/>
        <v>249100</v>
      </c>
      <c r="R9" s="15" t="str">
        <f t="shared" si="6"/>
        <v>BAs</v>
      </c>
      <c r="S9" s="10"/>
      <c r="T9" s="26">
        <f t="shared" si="7"/>
        <v>900</v>
      </c>
      <c r="U9" s="31">
        <f>+T9/$T$12</f>
        <v>0.15342465753424661</v>
      </c>
      <c r="V9" s="30">
        <f t="shared" si="8"/>
        <v>249100</v>
      </c>
    </row>
    <row r="10" spans="1:25" x14ac:dyDescent="0.15">
      <c r="A10" s="8" t="s">
        <v>22</v>
      </c>
      <c r="B10" s="9">
        <v>0</v>
      </c>
      <c r="C10" s="2">
        <f>+B10/$B$12</f>
        <v>0</v>
      </c>
      <c r="D10" s="27">
        <f>+$B$21*B10</f>
        <v>0</v>
      </c>
      <c r="F10" s="15" t="str">
        <f t="shared" si="0"/>
        <v>VC</v>
      </c>
      <c r="G10" s="10"/>
      <c r="H10" s="26">
        <f t="shared" si="1"/>
        <v>0</v>
      </c>
      <c r="I10" s="2">
        <f>+H10/$H$12</f>
        <v>0</v>
      </c>
      <c r="J10" s="28">
        <f t="shared" si="2"/>
        <v>0</v>
      </c>
      <c r="L10" s="15" t="str">
        <f t="shared" si="3"/>
        <v>VC</v>
      </c>
      <c r="M10" s="10"/>
      <c r="N10" s="26">
        <f t="shared" si="4"/>
        <v>0</v>
      </c>
      <c r="O10" s="2">
        <f>+N10/$N$12</f>
        <v>0</v>
      </c>
      <c r="P10" s="30">
        <f t="shared" si="5"/>
        <v>0</v>
      </c>
      <c r="R10" s="15" t="str">
        <f t="shared" si="6"/>
        <v>VC</v>
      </c>
      <c r="S10" s="10">
        <v>750000</v>
      </c>
      <c r="T10" s="26">
        <f t="shared" si="7"/>
        <v>964.28571428571422</v>
      </c>
      <c r="U10" s="31">
        <f>+T10/$T$12</f>
        <v>0.16438356164383564</v>
      </c>
      <c r="V10" s="30">
        <f t="shared" si="8"/>
        <v>749035.71428571432</v>
      </c>
    </row>
    <row r="11" spans="1:25" ht="21" x14ac:dyDescent="0.15">
      <c r="A11" s="8" t="s">
        <v>25</v>
      </c>
      <c r="B11" s="9">
        <v>0</v>
      </c>
      <c r="C11" s="2">
        <f>+B11/$B$12</f>
        <v>0</v>
      </c>
      <c r="D11" s="27">
        <f>+$B$21*B11</f>
        <v>0</v>
      </c>
      <c r="F11" s="15" t="str">
        <f t="shared" si="0"/>
        <v>Bas - Nota convertible (sin capitalización de intereses)</v>
      </c>
      <c r="G11" s="10"/>
      <c r="H11" s="26">
        <f t="shared" si="1"/>
        <v>0</v>
      </c>
      <c r="I11" s="2">
        <f>+H11/$H$12</f>
        <v>0</v>
      </c>
      <c r="J11" s="28">
        <f t="shared" si="2"/>
        <v>0</v>
      </c>
      <c r="L11" s="15" t="str">
        <f t="shared" si="3"/>
        <v>Bas - Nota convertible (sin capitalización de intereses)</v>
      </c>
      <c r="M11" s="10"/>
      <c r="N11" s="26">
        <f t="shared" si="4"/>
        <v>0</v>
      </c>
      <c r="O11" s="2">
        <f>+N11/$N$12</f>
        <v>0</v>
      </c>
      <c r="P11" s="30">
        <f t="shared" si="5"/>
        <v>0</v>
      </c>
      <c r="R11" s="15" t="str">
        <f t="shared" si="6"/>
        <v>Bas - Nota convertible (sin capitalización de intereses)</v>
      </c>
      <c r="S11" s="10">
        <v>250000</v>
      </c>
      <c r="T11" s="26">
        <f>+S11/(S19*(1-$S$22))</f>
        <v>401.78571428571422</v>
      </c>
      <c r="U11" s="31">
        <f>+T11/$T$12</f>
        <v>6.8493150684931503E-2</v>
      </c>
      <c r="V11" s="30">
        <f>+S11-T11</f>
        <v>249598.21428571429</v>
      </c>
    </row>
    <row r="12" spans="1:25" x14ac:dyDescent="0.15">
      <c r="B12" s="22">
        <f>+SUM(B5:B11)</f>
        <v>3000</v>
      </c>
      <c r="C12" s="23">
        <f>+SUM(C5:C11)</f>
        <v>1</v>
      </c>
      <c r="D12" s="22">
        <f>+SUM(D5:D11)</f>
        <v>0</v>
      </c>
      <c r="G12" s="24">
        <f>+SUM(G5:G11)</f>
        <v>100000</v>
      </c>
      <c r="H12" s="25">
        <f>+SUM(H5:H11)</f>
        <v>3600</v>
      </c>
      <c r="I12" s="23">
        <f>+SUM(I5:I11)</f>
        <v>1</v>
      </c>
      <c r="J12" s="22">
        <f>+SUM(J5:J11)</f>
        <v>99400</v>
      </c>
      <c r="M12" s="24">
        <f>+SUM(M5:M11)</f>
        <v>250000</v>
      </c>
      <c r="N12" s="25">
        <f>+SUM(N5:N11)</f>
        <v>4500</v>
      </c>
      <c r="O12" s="23">
        <f>+SUM(O5:O11)</f>
        <v>1</v>
      </c>
      <c r="P12" s="22">
        <f>+SUM(P5:P11)</f>
        <v>348500</v>
      </c>
      <c r="S12" s="24">
        <f>+SUM(S5:S11)</f>
        <v>1000000</v>
      </c>
      <c r="T12" s="25">
        <f>+SUM(T5:T11)</f>
        <v>5866.0714285714275</v>
      </c>
      <c r="U12" s="23">
        <f>+SUM(U5:U11)</f>
        <v>1.0000000000000002</v>
      </c>
      <c r="V12" s="22">
        <f>+SUM(V5:V11)</f>
        <v>1347133.9285714286</v>
      </c>
    </row>
    <row r="14" spans="1:25" x14ac:dyDescent="0.15">
      <c r="A14" s="5" t="s">
        <v>23</v>
      </c>
      <c r="B14" s="5" t="str">
        <f>+A3</f>
        <v>CONSTITUCIÓN DE LA EMPRESA</v>
      </c>
      <c r="F14" s="5" t="s">
        <v>23</v>
      </c>
      <c r="G14" s="5" t="str">
        <f>+F3</f>
        <v>RONDA PRESEED</v>
      </c>
      <c r="L14" s="5" t="s">
        <v>23</v>
      </c>
      <c r="M14" s="5" t="str">
        <f>+L3</f>
        <v>RONDA SEED</v>
      </c>
      <c r="R14" s="5" t="s">
        <v>23</v>
      </c>
      <c r="S14" s="5" t="str">
        <f>+R3</f>
        <v>RONDA VC</v>
      </c>
      <c r="X14" s="5" t="s">
        <v>23</v>
      </c>
      <c r="Y14" s="5" t="s">
        <v>4</v>
      </c>
    </row>
    <row r="15" spans="1:25" x14ac:dyDescent="0.15">
      <c r="A15" s="5" t="s">
        <v>16</v>
      </c>
      <c r="B15" s="6">
        <v>0</v>
      </c>
      <c r="F15" s="5" t="s">
        <v>16</v>
      </c>
      <c r="G15" s="29">
        <v>500000</v>
      </c>
      <c r="L15" s="5" t="s">
        <v>16</v>
      </c>
      <c r="M15" s="29">
        <v>1000000</v>
      </c>
      <c r="R15" s="5" t="s">
        <v>16</v>
      </c>
      <c r="S15" s="29">
        <v>3500000</v>
      </c>
      <c r="X15" s="5" t="s">
        <v>26</v>
      </c>
      <c r="Y15" s="37">
        <v>7</v>
      </c>
    </row>
    <row r="16" spans="1:25" x14ac:dyDescent="0.15">
      <c r="A16" s="5" t="s">
        <v>14</v>
      </c>
      <c r="B16" s="6">
        <f>+B12</f>
        <v>3000</v>
      </c>
      <c r="F16" s="5" t="s">
        <v>14</v>
      </c>
      <c r="G16" s="6">
        <f>+G12</f>
        <v>100000</v>
      </c>
      <c r="H16" s="3"/>
      <c r="L16" s="5" t="s">
        <v>14</v>
      </c>
      <c r="M16" s="6">
        <f>+M12</f>
        <v>250000</v>
      </c>
      <c r="N16" s="3"/>
      <c r="R16" s="5" t="s">
        <v>14</v>
      </c>
      <c r="S16" s="6">
        <f>+S12</f>
        <v>1000000</v>
      </c>
      <c r="X16" s="5" t="s">
        <v>30</v>
      </c>
      <c r="Y16" s="36">
        <f>+S10</f>
        <v>750000</v>
      </c>
    </row>
    <row r="17" spans="1:25" x14ac:dyDescent="0.15">
      <c r="A17" s="5" t="s">
        <v>17</v>
      </c>
      <c r="B17" s="6">
        <f>+SUM(B15:B16)</f>
        <v>3000</v>
      </c>
      <c r="F17" s="5" t="s">
        <v>17</v>
      </c>
      <c r="G17" s="6">
        <f>+SUM(G15:G16)</f>
        <v>600000</v>
      </c>
      <c r="L17" s="5" t="s">
        <v>17</v>
      </c>
      <c r="M17" s="6">
        <f>+SUM(M15:M16)</f>
        <v>1250000</v>
      </c>
      <c r="R17" s="5" t="s">
        <v>17</v>
      </c>
      <c r="S17" s="6">
        <f>+SUM(S15:S16)</f>
        <v>4500000</v>
      </c>
      <c r="U17" s="33"/>
      <c r="X17" s="6" t="s">
        <v>27</v>
      </c>
      <c r="Y17" s="7">
        <f>+U10</f>
        <v>0.16438356164383564</v>
      </c>
    </row>
    <row r="18" spans="1:25" x14ac:dyDescent="0.15">
      <c r="T18" s="3"/>
      <c r="X18" s="11" t="s">
        <v>28</v>
      </c>
      <c r="Y18" s="12">
        <f>+Y15*Y16/Y17</f>
        <v>31937499.999999996</v>
      </c>
    </row>
    <row r="19" spans="1:25" x14ac:dyDescent="0.15">
      <c r="A19" s="5" t="s">
        <v>5</v>
      </c>
      <c r="B19" s="6">
        <f>+B17/B12</f>
        <v>1</v>
      </c>
      <c r="F19" s="5" t="s">
        <v>5</v>
      </c>
      <c r="G19" s="6">
        <f>+G15/B12</f>
        <v>166.66666666666666</v>
      </c>
      <c r="L19" s="5" t="s">
        <v>5</v>
      </c>
      <c r="M19" s="6">
        <f>+M15/H12</f>
        <v>277.77777777777777</v>
      </c>
      <c r="R19" s="5" t="s">
        <v>5</v>
      </c>
      <c r="S19" s="6">
        <f>+S15/N12</f>
        <v>777.77777777777783</v>
      </c>
      <c r="T19" s="3"/>
    </row>
    <row r="20" spans="1:25" x14ac:dyDescent="0.15">
      <c r="A20" s="5" t="s">
        <v>18</v>
      </c>
      <c r="B20" s="6">
        <f>+B19</f>
        <v>1</v>
      </c>
      <c r="F20" s="5" t="s">
        <v>18</v>
      </c>
      <c r="G20" s="6">
        <f>+B20</f>
        <v>1</v>
      </c>
      <c r="L20" s="5" t="s">
        <v>18</v>
      </c>
      <c r="M20" s="6">
        <f>+G20</f>
        <v>1</v>
      </c>
      <c r="R20" s="5" t="s">
        <v>18</v>
      </c>
      <c r="S20" s="6">
        <f>+M20</f>
        <v>1</v>
      </c>
    </row>
    <row r="21" spans="1:25" x14ac:dyDescent="0.15">
      <c r="A21" s="5" t="s">
        <v>19</v>
      </c>
      <c r="B21" s="6">
        <v>0</v>
      </c>
      <c r="F21" s="5" t="s">
        <v>19</v>
      </c>
      <c r="G21" s="6">
        <f>+G19-G20</f>
        <v>165.66666666666666</v>
      </c>
      <c r="L21" s="5" t="s">
        <v>19</v>
      </c>
      <c r="M21" s="6">
        <f>+M19-M20</f>
        <v>276.77777777777777</v>
      </c>
      <c r="R21" s="5" t="s">
        <v>19</v>
      </c>
      <c r="S21" s="6">
        <f>+S19-S20</f>
        <v>776.77777777777783</v>
      </c>
    </row>
    <row r="22" spans="1:25" ht="21" x14ac:dyDescent="0.15">
      <c r="R22" s="35" t="s">
        <v>24</v>
      </c>
      <c r="S22" s="34">
        <v>0.2</v>
      </c>
    </row>
    <row r="23" spans="1:25" s="4" customFormat="1" x14ac:dyDescent="0.15"/>
  </sheetData>
  <mergeCells count="5">
    <mergeCell ref="B1:D1"/>
    <mergeCell ref="F3:J3"/>
    <mergeCell ref="L3:P3"/>
    <mergeCell ref="R3:V3"/>
    <mergeCell ref="A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Constitución Compañía</vt:lpstr>
      <vt:lpstr>Ronda Pre-seed</vt:lpstr>
      <vt:lpstr>Ronda Seed</vt:lpstr>
      <vt:lpstr>Ronda VC</vt:lpstr>
      <vt:lpstr>Exit-Retorno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jdelatorre</dc:creator>
  <cp:lastModifiedBy>jdelatorre</cp:lastModifiedBy>
  <dcterms:created xsi:type="dcterms:W3CDTF">2019-01-17T08:21:36Z</dcterms:created>
  <dcterms:modified xsi:type="dcterms:W3CDTF">2019-03-05T10:10:03Z</dcterms:modified>
</cp:coreProperties>
</file>