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CORSO IT PM\Anno Accademico 2020 2021\"/>
    </mc:Choice>
  </mc:AlternateContent>
  <xr:revisionPtr revIDLastSave="0" documentId="13_ncr:1_{09FE9279-024E-4BE3-8825-2087DC9F4FB5}" xr6:coauthVersionLast="47" xr6:coauthVersionMax="47" xr10:uidLastSave="{00000000-0000-0000-0000-000000000000}"/>
  <bookViews>
    <workbookView xWindow="-110" yWindow="-110" windowWidth="19420" windowHeight="10420" xr2:uid="{D15E9853-7F5C-45E8-8840-D144250CDA5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J13" i="1"/>
  <c r="I13" i="1"/>
  <c r="H13" i="1"/>
  <c r="K10" i="1"/>
  <c r="J10" i="1"/>
  <c r="I10" i="1"/>
  <c r="K13" i="1"/>
  <c r="K11" i="1"/>
  <c r="J11" i="1"/>
  <c r="K12" i="1"/>
  <c r="I11" i="1"/>
  <c r="H11" i="1"/>
  <c r="K2" i="1"/>
  <c r="J2" i="1"/>
  <c r="I2" i="1"/>
  <c r="H2" i="1"/>
  <c r="H8" i="1"/>
  <c r="I8" i="1"/>
  <c r="D30" i="1" l="1"/>
  <c r="C30" i="1"/>
  <c r="K9" i="1" l="1"/>
  <c r="J9" i="1"/>
  <c r="I9" i="1"/>
  <c r="E2" i="1"/>
  <c r="E14" i="1"/>
  <c r="G15" i="1"/>
  <c r="G14" i="1" s="1"/>
  <c r="E10" i="1"/>
  <c r="G13" i="1"/>
  <c r="G11" i="1"/>
  <c r="G10" i="1" s="1"/>
  <c r="E3" i="1"/>
  <c r="G9" i="1"/>
  <c r="H9" i="1" s="1"/>
  <c r="G5" i="1"/>
  <c r="K5" i="1" s="1"/>
  <c r="G7" i="1"/>
  <c r="J7" i="1" s="1"/>
  <c r="G6" i="1"/>
  <c r="I6" i="1" s="1"/>
  <c r="D28" i="1"/>
  <c r="D24" i="1"/>
  <c r="D17" i="1"/>
  <c r="D14" i="1"/>
  <c r="D10" i="1"/>
  <c r="D3" i="1"/>
  <c r="C21" i="1"/>
  <c r="C20" i="1"/>
  <c r="S20" i="1"/>
  <c r="S21" i="1"/>
  <c r="C23" i="1"/>
  <c r="C5" i="1"/>
  <c r="C4" i="1"/>
  <c r="C3" i="1" s="1"/>
  <c r="C26" i="1"/>
  <c r="C25" i="1"/>
  <c r="C27" i="1"/>
  <c r="C22" i="1"/>
  <c r="C19" i="1"/>
  <c r="C16" i="1"/>
  <c r="G16" i="1" s="1"/>
  <c r="C14" i="1"/>
  <c r="C13" i="1"/>
  <c r="C11" i="1"/>
  <c r="C10" i="1" s="1"/>
  <c r="C8" i="1"/>
  <c r="G8" i="1" s="1"/>
  <c r="C28" i="1"/>
  <c r="J8" i="1" l="1"/>
  <c r="K8" i="1"/>
  <c r="G4" i="1"/>
  <c r="H5" i="1"/>
  <c r="I7" i="1"/>
  <c r="H6" i="1"/>
  <c r="H7" i="1"/>
  <c r="J5" i="1"/>
  <c r="K7" i="1"/>
  <c r="J6" i="1"/>
  <c r="K6" i="1"/>
  <c r="I5" i="1"/>
  <c r="D2" i="1"/>
  <c r="C24" i="1"/>
  <c r="C2" i="1" s="1"/>
  <c r="C17" i="1"/>
  <c r="G30" i="1"/>
  <c r="K4" i="1" l="1"/>
  <c r="H4" i="1"/>
  <c r="I4" i="1"/>
  <c r="G3" i="1"/>
  <c r="J4" i="1"/>
  <c r="G2" i="1"/>
  <c r="H3" i="1" l="1"/>
  <c r="K3" i="1"/>
  <c r="I3" i="1"/>
  <c r="J3" i="1"/>
</calcChain>
</file>

<file path=xl/sharedStrings.xml><?xml version="1.0" encoding="utf-8"?>
<sst xmlns="http://schemas.openxmlformats.org/spreadsheetml/2006/main" count="87" uniqueCount="83">
  <si>
    <t>Training</t>
  </si>
  <si>
    <t>WBS (Task)</t>
  </si>
  <si>
    <t>Name</t>
  </si>
  <si>
    <t>BAP002 for Company A</t>
  </si>
  <si>
    <t>PDK 008</t>
  </si>
  <si>
    <t>Detailed Spec</t>
  </si>
  <si>
    <t>Customization</t>
  </si>
  <si>
    <t xml:space="preserve">Manufacture </t>
  </si>
  <si>
    <t>Buy Compressor</t>
  </si>
  <si>
    <t>Productiom of BP002</t>
  </si>
  <si>
    <t>Inside Integration &amp; Test</t>
  </si>
  <si>
    <t>Site Design</t>
  </si>
  <si>
    <t>WP2</t>
  </si>
  <si>
    <t>Layout Design</t>
  </si>
  <si>
    <t>Network Design</t>
  </si>
  <si>
    <t>WP3</t>
  </si>
  <si>
    <t>Manuals and Training</t>
  </si>
  <si>
    <t>Manuals production</t>
  </si>
  <si>
    <t>WP4</t>
  </si>
  <si>
    <t>On Site Activities</t>
  </si>
  <si>
    <t>WP4.1</t>
  </si>
  <si>
    <t>Shipment</t>
  </si>
  <si>
    <t>Site Set up</t>
  </si>
  <si>
    <t>Equipment installation</t>
  </si>
  <si>
    <t>Commissioning</t>
  </si>
  <si>
    <t>Acceptance test</t>
  </si>
  <si>
    <t>WP4.2</t>
  </si>
  <si>
    <t>WP4.3</t>
  </si>
  <si>
    <t>WP4.4</t>
  </si>
  <si>
    <t>WP4.5</t>
  </si>
  <si>
    <t>WP5</t>
  </si>
  <si>
    <t>Training for operators</t>
  </si>
  <si>
    <t>Training for Technicians</t>
  </si>
  <si>
    <t>Training for Supervisors</t>
  </si>
  <si>
    <t>WP5.1</t>
  </si>
  <si>
    <t>WP5.2</t>
  </si>
  <si>
    <t>WP5.3</t>
  </si>
  <si>
    <t>WP4.6</t>
  </si>
  <si>
    <t>Support to Start</t>
  </si>
  <si>
    <t>WP6</t>
  </si>
  <si>
    <t>WP6.1</t>
  </si>
  <si>
    <t>WP1</t>
  </si>
  <si>
    <t>WP1.1</t>
  </si>
  <si>
    <t>WP1.2</t>
  </si>
  <si>
    <t>WP1.3</t>
  </si>
  <si>
    <t>WP1.4</t>
  </si>
  <si>
    <t>WP1.5</t>
  </si>
  <si>
    <t>WP2.1</t>
  </si>
  <si>
    <t>WP2.2</t>
  </si>
  <si>
    <t>WP2.3</t>
  </si>
  <si>
    <t>WP3.1</t>
  </si>
  <si>
    <t>WP3.2</t>
  </si>
  <si>
    <t>Warranty</t>
  </si>
  <si>
    <t>WP7</t>
  </si>
  <si>
    <t>Warranty period</t>
  </si>
  <si>
    <t>Project management</t>
  </si>
  <si>
    <t>POA</t>
  </si>
  <si>
    <t>BCWS</t>
  </si>
  <si>
    <t>ACWP</t>
  </si>
  <si>
    <t>BCWP</t>
  </si>
  <si>
    <t>CPI</t>
  </si>
  <si>
    <t>SPI</t>
  </si>
  <si>
    <t>CV</t>
  </si>
  <si>
    <t>SV</t>
  </si>
  <si>
    <t>progr. ( PM appr.)</t>
  </si>
  <si>
    <t>Training set up</t>
  </si>
  <si>
    <t>Electric Panel (buy)</t>
  </si>
  <si>
    <t>WP1.6</t>
  </si>
  <si>
    <t>Spare parts kit</t>
  </si>
  <si>
    <t>TIME (IN m)</t>
  </si>
  <si>
    <t>PEOPLE</t>
  </si>
  <si>
    <t>Hourly rate</t>
  </si>
  <si>
    <t>Cost per day</t>
  </si>
  <si>
    <t>(160 h/m)</t>
  </si>
  <si>
    <t>10d</t>
  </si>
  <si>
    <t>15d</t>
  </si>
  <si>
    <t>30d</t>
  </si>
  <si>
    <t>60d</t>
  </si>
  <si>
    <t>cost-to-cost</t>
  </si>
  <si>
    <t>Risk Contingencies</t>
  </si>
  <si>
    <t>Management and Control</t>
  </si>
  <si>
    <t>WP7.1</t>
  </si>
  <si>
    <t>WP7.2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</si>
</sst>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;[Red]\-[$€-2]\ #,##0"/>
  </numFmts>
  <fonts count="5" x14ac:knownFonts="1">
    <font>
      <sz val="11"/>
      <color theme="1"/>
      <name val="Calibri"/>
      <family val="2"/>
      <scheme val="minor"/>
    </font>
    <font>
      <b/>
      <sz val="10"/>
      <color indexed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/>
    <xf numFmtId="0" fontId="2" fillId="0" borderId="2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2"/>
    </xf>
    <xf numFmtId="0" fontId="4" fillId="0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>
      <alignment horizontal="left" indent="1"/>
    </xf>
    <xf numFmtId="0" fontId="3" fillId="0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5" borderId="5" xfId="0" applyFill="1" applyBorder="1"/>
    <xf numFmtId="0" fontId="0" fillId="6" borderId="5" xfId="0" applyFill="1" applyBorder="1"/>
    <xf numFmtId="0" fontId="0" fillId="0" borderId="5" xfId="0" applyFill="1" applyBorder="1" applyAlignment="1">
      <alignment horizontal="center"/>
    </xf>
    <xf numFmtId="164" fontId="0" fillId="0" borderId="5" xfId="0" applyNumberFormat="1" applyBorder="1"/>
    <xf numFmtId="9" fontId="0" fillId="0" borderId="5" xfId="0" applyNumberFormat="1" applyBorder="1"/>
    <xf numFmtId="0" fontId="0" fillId="7" borderId="5" xfId="0" applyFill="1" applyBorder="1"/>
    <xf numFmtId="1" fontId="0" fillId="0" borderId="5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B457-AD86-4E78-A5B9-E51DAD2E5F22}">
  <dimension ref="A1:S32"/>
  <sheetViews>
    <sheetView tabSelected="1" workbookViewId="0">
      <selection activeCell="K10" sqref="K10"/>
    </sheetView>
  </sheetViews>
  <sheetFormatPr defaultRowHeight="14.5" x14ac:dyDescent="0.35"/>
  <cols>
    <col min="1" max="1" width="13.08984375" customWidth="1"/>
    <col min="2" max="2" width="21.81640625" customWidth="1"/>
    <col min="3" max="3" width="11.90625" customWidth="1"/>
    <col min="4" max="4" width="12.7265625" customWidth="1"/>
    <col min="5" max="5" width="8.1796875" customWidth="1"/>
    <col min="6" max="6" width="19.90625" customWidth="1"/>
    <col min="7" max="7" width="18.453125" customWidth="1"/>
    <col min="8" max="8" width="18" customWidth="1"/>
    <col min="9" max="9" width="17" customWidth="1"/>
    <col min="10" max="10" width="12.1796875" customWidth="1"/>
    <col min="11" max="11" width="13.54296875" customWidth="1"/>
    <col min="16" max="16" width="10.54296875" customWidth="1"/>
    <col min="17" max="17" width="10.90625" customWidth="1"/>
  </cols>
  <sheetData>
    <row r="1" spans="1:17" x14ac:dyDescent="0.35">
      <c r="A1" s="1" t="s">
        <v>1</v>
      </c>
      <c r="B1" s="1" t="s">
        <v>2</v>
      </c>
      <c r="C1" s="10" t="s">
        <v>56</v>
      </c>
      <c r="D1" s="11" t="s">
        <v>57</v>
      </c>
      <c r="E1" s="12" t="s">
        <v>58</v>
      </c>
      <c r="F1" s="13" t="s">
        <v>64</v>
      </c>
      <c r="G1" s="9" t="s">
        <v>59</v>
      </c>
      <c r="H1" s="13" t="s">
        <v>60</v>
      </c>
      <c r="I1" s="15" t="s">
        <v>61</v>
      </c>
      <c r="J1" s="15" t="s">
        <v>62</v>
      </c>
      <c r="K1" s="15" t="s">
        <v>63</v>
      </c>
      <c r="M1" s="18" t="s">
        <v>69</v>
      </c>
      <c r="N1" s="18" t="s">
        <v>70</v>
      </c>
      <c r="O1" s="14"/>
      <c r="P1" s="18" t="s">
        <v>71</v>
      </c>
      <c r="Q1" s="18" t="s">
        <v>72</v>
      </c>
    </row>
    <row r="2" spans="1:17" x14ac:dyDescent="0.35">
      <c r="A2" s="2" t="s">
        <v>4</v>
      </c>
      <c r="B2" s="6" t="s">
        <v>3</v>
      </c>
      <c r="C2" s="16">
        <f>SUM(C3,C10,C14,C17,C24,C28,C30)</f>
        <v>1080.6200000000001</v>
      </c>
      <c r="D2" s="16">
        <f>SUM(D3,D10,D14,D17,D24,D28,D30)</f>
        <v>718</v>
      </c>
      <c r="E2" s="16">
        <f>SUM(E3,E10,E14,E17,E24,E28,E30)</f>
        <v>730</v>
      </c>
      <c r="F2" s="14"/>
      <c r="G2" s="16">
        <f>SUM(G3,G10,G14,G17,G24,G28,G30)</f>
        <v>722.67</v>
      </c>
      <c r="H2" s="16">
        <f>G2/E2</f>
        <v>0.98995890410958898</v>
      </c>
      <c r="I2" s="16">
        <f>G2/D2</f>
        <v>1.0065041782729804</v>
      </c>
      <c r="J2" s="16">
        <f>G2-E2</f>
        <v>-7.3300000000000409</v>
      </c>
      <c r="K2" s="16">
        <f>G2-D2</f>
        <v>4.6699999999999591</v>
      </c>
      <c r="M2" s="14"/>
      <c r="N2" s="14"/>
      <c r="O2" s="14"/>
      <c r="P2" s="14" t="s">
        <v>73</v>
      </c>
      <c r="Q2" s="14"/>
    </row>
    <row r="3" spans="1:17" x14ac:dyDescent="0.35">
      <c r="A3" s="3" t="s">
        <v>41</v>
      </c>
      <c r="B3" s="7" t="s">
        <v>9</v>
      </c>
      <c r="C3" s="17">
        <f>SUM(C4:C9)</f>
        <v>679.8</v>
      </c>
      <c r="D3" s="17">
        <f>SUM(D4:D9)</f>
        <v>669.4</v>
      </c>
      <c r="E3" s="17">
        <f>SUM(E4:E9)</f>
        <v>673</v>
      </c>
      <c r="F3" s="14"/>
      <c r="G3" s="17">
        <f>SUM(G4:G9)</f>
        <v>670.84</v>
      </c>
      <c r="H3" s="17">
        <f>G3/E3</f>
        <v>0.99679049034175338</v>
      </c>
      <c r="I3" s="17">
        <f>G3/D3</f>
        <v>1.0021511801613385</v>
      </c>
      <c r="J3" s="17">
        <f>G3-E3</f>
        <v>-2.1599999999999682</v>
      </c>
      <c r="K3" s="17">
        <f>G3-D3</f>
        <v>1.4400000000000546</v>
      </c>
      <c r="M3" s="14"/>
      <c r="N3" s="14"/>
      <c r="O3" s="14"/>
      <c r="P3" s="14"/>
      <c r="Q3" s="14"/>
    </row>
    <row r="4" spans="1:17" x14ac:dyDescent="0.35">
      <c r="A4" s="5" t="s">
        <v>42</v>
      </c>
      <c r="B4" s="8" t="s">
        <v>5</v>
      </c>
      <c r="C4" s="14">
        <f>160*0.07</f>
        <v>11.200000000000001</v>
      </c>
      <c r="D4" s="14">
        <v>11.200000000000001</v>
      </c>
      <c r="E4" s="14">
        <v>12</v>
      </c>
      <c r="F4" s="20">
        <v>1</v>
      </c>
      <c r="G4" s="14">
        <f>C4*F4</f>
        <v>11.200000000000001</v>
      </c>
      <c r="H4" s="14">
        <f t="shared" ref="H4:H13" si="0">G4/E4</f>
        <v>0.93333333333333346</v>
      </c>
      <c r="I4" s="21">
        <f t="shared" ref="I4:I13" si="1">D4/G4</f>
        <v>1</v>
      </c>
      <c r="J4" s="14">
        <f t="shared" ref="J4:K13" si="2">G4-E4</f>
        <v>-0.79999999999999893</v>
      </c>
      <c r="K4" s="14">
        <f t="shared" ref="K4:K9" si="3">G4-D4</f>
        <v>0</v>
      </c>
      <c r="M4" s="14">
        <v>0.5</v>
      </c>
      <c r="N4" s="14">
        <v>2</v>
      </c>
      <c r="O4" s="14"/>
      <c r="P4" s="19">
        <v>70</v>
      </c>
      <c r="Q4" s="19">
        <v>150</v>
      </c>
    </row>
    <row r="5" spans="1:17" x14ac:dyDescent="0.35">
      <c r="A5" s="5" t="s">
        <v>43</v>
      </c>
      <c r="B5" s="8" t="s">
        <v>6</v>
      </c>
      <c r="C5" s="14">
        <f>160*0.07</f>
        <v>11.200000000000001</v>
      </c>
      <c r="D5" s="14">
        <v>11.200000000000001</v>
      </c>
      <c r="E5" s="14">
        <v>12</v>
      </c>
      <c r="F5" s="20">
        <v>1</v>
      </c>
      <c r="G5" s="14">
        <f>C5*F5</f>
        <v>11.200000000000001</v>
      </c>
      <c r="H5" s="14">
        <f t="shared" si="0"/>
        <v>0.93333333333333346</v>
      </c>
      <c r="I5" s="21">
        <f t="shared" si="1"/>
        <v>1</v>
      </c>
      <c r="J5" s="14">
        <f t="shared" si="2"/>
        <v>-0.79999999999999893</v>
      </c>
      <c r="K5" s="14">
        <f t="shared" si="3"/>
        <v>0</v>
      </c>
      <c r="M5" s="14">
        <v>0.5</v>
      </c>
      <c r="N5" s="14">
        <v>2</v>
      </c>
      <c r="O5" s="14"/>
      <c r="P5" s="14"/>
      <c r="Q5" s="14"/>
    </row>
    <row r="6" spans="1:17" x14ac:dyDescent="0.35">
      <c r="A6" s="5" t="s">
        <v>44</v>
      </c>
      <c r="B6" s="8" t="s">
        <v>7</v>
      </c>
      <c r="C6" s="14">
        <v>540</v>
      </c>
      <c r="D6" s="14">
        <v>540</v>
      </c>
      <c r="E6" s="14">
        <v>540</v>
      </c>
      <c r="F6" s="14" t="s">
        <v>78</v>
      </c>
      <c r="G6" s="14">
        <f>D6</f>
        <v>540</v>
      </c>
      <c r="H6" s="14">
        <f t="shared" si="0"/>
        <v>1</v>
      </c>
      <c r="I6" s="21">
        <f t="shared" si="1"/>
        <v>1</v>
      </c>
      <c r="J6" s="14">
        <f t="shared" si="2"/>
        <v>0</v>
      </c>
      <c r="K6" s="14">
        <f t="shared" si="3"/>
        <v>0</v>
      </c>
      <c r="M6" s="14"/>
      <c r="N6" s="14"/>
      <c r="O6" s="14"/>
      <c r="P6" s="14"/>
      <c r="Q6" s="14"/>
    </row>
    <row r="7" spans="1:17" x14ac:dyDescent="0.35">
      <c r="A7" s="5" t="s">
        <v>45</v>
      </c>
      <c r="B7" s="8" t="s">
        <v>8</v>
      </c>
      <c r="C7" s="14">
        <v>15</v>
      </c>
      <c r="D7" s="14">
        <v>15</v>
      </c>
      <c r="E7" s="14">
        <v>15</v>
      </c>
      <c r="F7" s="14" t="s">
        <v>78</v>
      </c>
      <c r="G7" s="14">
        <f>D7</f>
        <v>15</v>
      </c>
      <c r="H7" s="14">
        <f t="shared" si="0"/>
        <v>1</v>
      </c>
      <c r="I7" s="21">
        <f t="shared" si="1"/>
        <v>1</v>
      </c>
      <c r="J7" s="14">
        <f t="shared" si="2"/>
        <v>0</v>
      </c>
      <c r="K7" s="14">
        <f t="shared" si="3"/>
        <v>0</v>
      </c>
      <c r="M7" s="14"/>
      <c r="N7" s="14"/>
      <c r="O7" s="14"/>
      <c r="P7" s="14"/>
      <c r="Q7" s="14"/>
    </row>
    <row r="8" spans="1:17" x14ac:dyDescent="0.35">
      <c r="A8" s="5" t="s">
        <v>46</v>
      </c>
      <c r="B8" s="8" t="s">
        <v>10</v>
      </c>
      <c r="C8" s="14">
        <f>320*0.07</f>
        <v>22.400000000000002</v>
      </c>
      <c r="D8" s="14">
        <v>12</v>
      </c>
      <c r="E8" s="14">
        <v>14</v>
      </c>
      <c r="F8" s="20">
        <v>0.6</v>
      </c>
      <c r="G8" s="14">
        <f>C8*F8</f>
        <v>13.440000000000001</v>
      </c>
      <c r="H8" s="14">
        <f>G8/E8</f>
        <v>0.96000000000000008</v>
      </c>
      <c r="I8" s="21">
        <f>G8/D8</f>
        <v>1.1200000000000001</v>
      </c>
      <c r="J8" s="14">
        <f t="shared" si="2"/>
        <v>-0.55999999999999872</v>
      </c>
      <c r="K8" s="14">
        <f t="shared" si="3"/>
        <v>1.4400000000000013</v>
      </c>
      <c r="M8" s="14">
        <v>1</v>
      </c>
      <c r="N8" s="14">
        <v>2</v>
      </c>
      <c r="O8" s="14"/>
      <c r="P8" s="14"/>
      <c r="Q8" s="14"/>
    </row>
    <row r="9" spans="1:17" x14ac:dyDescent="0.35">
      <c r="A9" s="5" t="s">
        <v>67</v>
      </c>
      <c r="B9" s="8" t="s">
        <v>68</v>
      </c>
      <c r="C9" s="14">
        <v>80</v>
      </c>
      <c r="D9" s="14">
        <v>80</v>
      </c>
      <c r="E9" s="14">
        <v>80</v>
      </c>
      <c r="F9" s="14" t="s">
        <v>78</v>
      </c>
      <c r="G9" s="14">
        <f>D9</f>
        <v>80</v>
      </c>
      <c r="H9" s="14">
        <f t="shared" si="0"/>
        <v>1</v>
      </c>
      <c r="I9" s="21">
        <f t="shared" si="1"/>
        <v>1</v>
      </c>
      <c r="J9" s="14">
        <f t="shared" si="2"/>
        <v>0</v>
      </c>
      <c r="K9" s="14">
        <f t="shared" si="3"/>
        <v>0</v>
      </c>
      <c r="M9" s="14"/>
      <c r="N9" s="14"/>
      <c r="O9" s="14"/>
      <c r="P9" s="14"/>
      <c r="Q9" s="14"/>
    </row>
    <row r="10" spans="1:17" x14ac:dyDescent="0.35">
      <c r="A10" s="3" t="s">
        <v>12</v>
      </c>
      <c r="B10" s="7" t="s">
        <v>11</v>
      </c>
      <c r="C10" s="17">
        <f>SUM(C11:C13)</f>
        <v>41.2</v>
      </c>
      <c r="D10" s="17">
        <f>SUM(D11:D13)</f>
        <v>8.6</v>
      </c>
      <c r="E10" s="17">
        <f>SUM(E11:E13)</f>
        <v>12</v>
      </c>
      <c r="F10" s="14"/>
      <c r="G10" s="17">
        <f>SUM(G11:G13)</f>
        <v>7.2800000000000011</v>
      </c>
      <c r="H10" s="17">
        <f>G10/E10</f>
        <v>0.6066666666666668</v>
      </c>
      <c r="I10" s="17">
        <f>G10/D10</f>
        <v>0.84651162790697687</v>
      </c>
      <c r="J10" s="17">
        <f>G10-E10</f>
        <v>-4.7199999999999989</v>
      </c>
      <c r="K10" s="17">
        <f>G10-D10</f>
        <v>-1.3199999999999985</v>
      </c>
      <c r="M10" s="14"/>
      <c r="N10" s="14"/>
      <c r="O10" s="14"/>
      <c r="P10" s="14"/>
      <c r="Q10" s="14"/>
    </row>
    <row r="11" spans="1:17" x14ac:dyDescent="0.35">
      <c r="A11" s="5" t="s">
        <v>47</v>
      </c>
      <c r="B11" s="8" t="s">
        <v>13</v>
      </c>
      <c r="C11" s="14">
        <f>80*0.07</f>
        <v>5.6000000000000005</v>
      </c>
      <c r="D11" s="14">
        <v>5.6</v>
      </c>
      <c r="E11" s="14">
        <v>6</v>
      </c>
      <c r="F11" s="20">
        <v>1</v>
      </c>
      <c r="G11" s="14">
        <f>C11*F11</f>
        <v>5.6000000000000005</v>
      </c>
      <c r="H11" s="14">
        <f t="shared" si="0"/>
        <v>0.93333333333333346</v>
      </c>
      <c r="I11" s="21">
        <f t="shared" si="1"/>
        <v>0.99999999999999989</v>
      </c>
      <c r="J11" s="14">
        <f>G11-E11</f>
        <v>-0.39999999999999947</v>
      </c>
      <c r="K11" s="22">
        <f>G11-D11</f>
        <v>0</v>
      </c>
      <c r="M11" s="14">
        <v>0.5</v>
      </c>
      <c r="N11" s="14">
        <v>1</v>
      </c>
      <c r="O11" s="14"/>
      <c r="P11" s="14"/>
      <c r="Q11" s="14"/>
    </row>
    <row r="12" spans="1:17" x14ac:dyDescent="0.35">
      <c r="A12" s="5" t="s">
        <v>48</v>
      </c>
      <c r="B12" s="8" t="s">
        <v>66</v>
      </c>
      <c r="C12" s="14">
        <v>30</v>
      </c>
      <c r="D12" s="14">
        <v>0</v>
      </c>
      <c r="E12" s="14">
        <v>0</v>
      </c>
      <c r="F12" s="14"/>
      <c r="G12" s="14">
        <v>0</v>
      </c>
      <c r="H12" s="14"/>
      <c r="I12" s="21"/>
      <c r="J12" s="14"/>
      <c r="K12" s="14">
        <f t="shared" si="2"/>
        <v>0</v>
      </c>
      <c r="M12" s="14"/>
      <c r="N12" s="14"/>
      <c r="O12" s="14"/>
      <c r="P12" s="14"/>
      <c r="Q12" s="14"/>
    </row>
    <row r="13" spans="1:17" x14ac:dyDescent="0.35">
      <c r="A13" s="5" t="s">
        <v>49</v>
      </c>
      <c r="B13" s="8" t="s">
        <v>14</v>
      </c>
      <c r="C13" s="14">
        <f>80*0.07</f>
        <v>5.6000000000000005</v>
      </c>
      <c r="D13" s="14">
        <v>3</v>
      </c>
      <c r="E13" s="14">
        <v>6</v>
      </c>
      <c r="F13" s="20">
        <v>0.3</v>
      </c>
      <c r="G13" s="14">
        <f>C13*F13</f>
        <v>1.6800000000000002</v>
      </c>
      <c r="H13" s="14">
        <f>G13/E13</f>
        <v>0.28000000000000003</v>
      </c>
      <c r="I13" s="21">
        <f>G13-D13</f>
        <v>-1.3199999999999998</v>
      </c>
      <c r="J13" s="14">
        <f t="shared" si="2"/>
        <v>-4.32</v>
      </c>
      <c r="K13" s="14">
        <f>H13-D13</f>
        <v>-2.7199999999999998</v>
      </c>
      <c r="M13" s="14">
        <v>0.5</v>
      </c>
      <c r="N13" s="14">
        <v>1</v>
      </c>
      <c r="O13" s="14"/>
      <c r="P13" s="14"/>
      <c r="Q13" s="14"/>
    </row>
    <row r="14" spans="1:17" x14ac:dyDescent="0.35">
      <c r="A14" s="3" t="s">
        <v>15</v>
      </c>
      <c r="B14" s="7" t="s">
        <v>16</v>
      </c>
      <c r="C14" s="17">
        <f>SUM(C15:C16)</f>
        <v>31.200000000000003</v>
      </c>
      <c r="D14" s="17">
        <f>SUM(D15:D16)</f>
        <v>0</v>
      </c>
      <c r="E14" s="17">
        <f>SUM(E15:E16)</f>
        <v>0</v>
      </c>
      <c r="F14" s="14"/>
      <c r="G14" s="17">
        <f>SUM(G15:G16)</f>
        <v>0</v>
      </c>
      <c r="H14" s="14"/>
      <c r="I14" s="14"/>
      <c r="J14" s="14"/>
      <c r="K14" s="14"/>
      <c r="M14" s="14"/>
      <c r="N14" s="14"/>
      <c r="O14" s="14"/>
      <c r="P14" s="14"/>
      <c r="Q14" s="14"/>
    </row>
    <row r="15" spans="1:17" x14ac:dyDescent="0.35">
      <c r="A15" s="5" t="s">
        <v>50</v>
      </c>
      <c r="B15" s="8" t="s">
        <v>17</v>
      </c>
      <c r="C15" s="14">
        <v>20</v>
      </c>
      <c r="D15" s="14">
        <v>0</v>
      </c>
      <c r="E15" s="14">
        <v>0</v>
      </c>
      <c r="F15" s="20">
        <v>0</v>
      </c>
      <c r="G15" s="14">
        <f t="shared" ref="G15:G16" si="4">C15*F15</f>
        <v>0</v>
      </c>
      <c r="H15" s="14"/>
      <c r="I15" s="14"/>
      <c r="J15" s="14"/>
      <c r="K15" s="14"/>
      <c r="M15" s="14"/>
      <c r="N15" s="14"/>
      <c r="O15" s="14"/>
      <c r="P15" s="14"/>
      <c r="Q15" s="14"/>
    </row>
    <row r="16" spans="1:17" x14ac:dyDescent="0.35">
      <c r="A16" s="5" t="s">
        <v>51</v>
      </c>
      <c r="B16" s="8" t="s">
        <v>65</v>
      </c>
      <c r="C16" s="14">
        <f>160*0.07</f>
        <v>11.200000000000001</v>
      </c>
      <c r="D16" s="14">
        <v>0</v>
      </c>
      <c r="E16" s="14">
        <v>0</v>
      </c>
      <c r="F16" s="20">
        <v>0</v>
      </c>
      <c r="G16" s="14">
        <f t="shared" si="4"/>
        <v>0</v>
      </c>
      <c r="H16" s="14"/>
      <c r="I16" s="14"/>
      <c r="J16" s="14"/>
      <c r="K16" s="14"/>
      <c r="M16" s="14">
        <v>1</v>
      </c>
      <c r="N16" s="14">
        <v>1</v>
      </c>
      <c r="O16" s="14"/>
      <c r="P16" s="14"/>
      <c r="Q16" s="14"/>
    </row>
    <row r="17" spans="1:19" x14ac:dyDescent="0.35">
      <c r="A17" s="3" t="s">
        <v>18</v>
      </c>
      <c r="B17" s="7" t="s">
        <v>19</v>
      </c>
      <c r="C17" s="17">
        <f>SUM(C18:C23)</f>
        <v>82.2</v>
      </c>
      <c r="D17" s="17">
        <f>SUM(D18:D23)</f>
        <v>0</v>
      </c>
      <c r="E17" s="14"/>
      <c r="F17" s="14"/>
      <c r="G17" s="14"/>
      <c r="H17" s="14"/>
      <c r="I17" s="14"/>
      <c r="J17" s="14"/>
      <c r="K17" s="14"/>
      <c r="M17" s="14"/>
      <c r="N17" s="14"/>
      <c r="O17" s="14"/>
      <c r="P17" s="14"/>
      <c r="Q17" s="14"/>
    </row>
    <row r="18" spans="1:19" x14ac:dyDescent="0.35">
      <c r="A18" s="5" t="s">
        <v>20</v>
      </c>
      <c r="B18" s="8" t="s">
        <v>21</v>
      </c>
      <c r="C18" s="14">
        <v>10</v>
      </c>
      <c r="D18" s="14"/>
      <c r="E18" s="14"/>
      <c r="F18" s="14" t="s">
        <v>78</v>
      </c>
      <c r="G18" s="14"/>
      <c r="H18" s="14"/>
      <c r="I18" s="14"/>
      <c r="J18" s="14"/>
      <c r="K18" s="14"/>
      <c r="M18" s="14"/>
      <c r="N18" s="14"/>
      <c r="O18" s="14"/>
      <c r="P18" s="14"/>
      <c r="Q18" s="14"/>
    </row>
    <row r="19" spans="1:19" x14ac:dyDescent="0.35">
      <c r="A19" s="5" t="s">
        <v>26</v>
      </c>
      <c r="B19" s="8" t="s">
        <v>22</v>
      </c>
      <c r="C19" s="14">
        <f>80*0.07+1.5</f>
        <v>7.1000000000000005</v>
      </c>
      <c r="D19" s="14"/>
      <c r="E19" s="14"/>
      <c r="F19" s="14"/>
      <c r="G19" s="14"/>
      <c r="H19" s="14"/>
      <c r="I19" s="14"/>
      <c r="J19" s="14"/>
      <c r="K19" s="14"/>
      <c r="M19" s="14">
        <v>0.25</v>
      </c>
      <c r="N19" s="14">
        <v>2</v>
      </c>
      <c r="O19" s="14"/>
      <c r="P19" s="14"/>
      <c r="Q19" s="14" t="s">
        <v>74</v>
      </c>
    </row>
    <row r="20" spans="1:19" x14ac:dyDescent="0.35">
      <c r="A20" s="5" t="s">
        <v>27</v>
      </c>
      <c r="B20" s="8" t="s">
        <v>23</v>
      </c>
      <c r="C20" s="14">
        <f>320*0.07+9</f>
        <v>31.400000000000002</v>
      </c>
      <c r="D20" s="14"/>
      <c r="E20" s="14"/>
      <c r="F20" s="14"/>
      <c r="G20" s="14"/>
      <c r="H20" s="14"/>
      <c r="I20" s="14"/>
      <c r="J20" s="14"/>
      <c r="K20" s="14"/>
      <c r="M20" s="14">
        <v>1</v>
      </c>
      <c r="N20" s="14">
        <v>2</v>
      </c>
      <c r="O20" s="14"/>
      <c r="P20" s="14"/>
      <c r="Q20" s="14" t="s">
        <v>77</v>
      </c>
      <c r="S20">
        <f>150*60</f>
        <v>9000</v>
      </c>
    </row>
    <row r="21" spans="1:19" x14ac:dyDescent="0.35">
      <c r="A21" s="5" t="s">
        <v>28</v>
      </c>
      <c r="B21" s="8" t="s">
        <v>24</v>
      </c>
      <c r="C21" s="14">
        <f>120*0.07+2.5</f>
        <v>10.9</v>
      </c>
      <c r="D21" s="14"/>
      <c r="E21" s="14"/>
      <c r="F21" s="14"/>
      <c r="G21" s="14"/>
      <c r="H21" s="14"/>
      <c r="I21" s="14"/>
      <c r="J21" s="14"/>
      <c r="K21" s="14"/>
      <c r="M21" s="14">
        <v>0.75</v>
      </c>
      <c r="N21" s="14">
        <v>2</v>
      </c>
      <c r="O21" s="14"/>
      <c r="P21" s="14"/>
      <c r="Q21" s="14" t="s">
        <v>75</v>
      </c>
      <c r="S21">
        <f>15*150</f>
        <v>2250</v>
      </c>
    </row>
    <row r="22" spans="1:19" x14ac:dyDescent="0.35">
      <c r="A22" s="5" t="s">
        <v>29</v>
      </c>
      <c r="B22" s="8" t="s">
        <v>25</v>
      </c>
      <c r="C22" s="14">
        <f>80*0.07+1.5</f>
        <v>7.1000000000000005</v>
      </c>
      <c r="D22" s="14"/>
      <c r="E22" s="14"/>
      <c r="F22" s="14"/>
      <c r="G22" s="14"/>
      <c r="H22" s="14"/>
      <c r="I22" s="14"/>
      <c r="J22" s="14"/>
      <c r="K22" s="14"/>
      <c r="M22" s="14">
        <v>0.25</v>
      </c>
      <c r="N22" s="14">
        <v>2</v>
      </c>
      <c r="O22" s="14"/>
      <c r="P22" s="14"/>
      <c r="Q22" s="14" t="s">
        <v>74</v>
      </c>
    </row>
    <row r="23" spans="1:19" x14ac:dyDescent="0.35">
      <c r="A23" s="5" t="s">
        <v>37</v>
      </c>
      <c r="B23" s="8" t="s">
        <v>38</v>
      </c>
      <c r="C23" s="14">
        <f>160*0.07+4.5</f>
        <v>15.700000000000001</v>
      </c>
      <c r="D23" s="14"/>
      <c r="E23" s="14"/>
      <c r="F23" s="14"/>
      <c r="G23" s="14"/>
      <c r="H23" s="14"/>
      <c r="I23" s="14"/>
      <c r="J23" s="14"/>
      <c r="K23" s="14"/>
      <c r="M23" s="14">
        <v>1</v>
      </c>
      <c r="N23" s="14">
        <v>1</v>
      </c>
      <c r="O23" s="14"/>
      <c r="P23" s="14"/>
      <c r="Q23" s="14" t="s">
        <v>76</v>
      </c>
    </row>
    <row r="24" spans="1:19" x14ac:dyDescent="0.35">
      <c r="A24" s="3" t="s">
        <v>30</v>
      </c>
      <c r="B24" s="7" t="s">
        <v>0</v>
      </c>
      <c r="C24" s="17">
        <f>SUM(C25:C27)</f>
        <v>11.22</v>
      </c>
      <c r="D24" s="17">
        <f>SUM(D25:D27)</f>
        <v>0</v>
      </c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  <c r="Q24" s="14"/>
    </row>
    <row r="25" spans="1:19" x14ac:dyDescent="0.35">
      <c r="A25" s="5" t="s">
        <v>34</v>
      </c>
      <c r="B25" s="8" t="s">
        <v>31</v>
      </c>
      <c r="C25" s="14">
        <f>8*0.07+1.5</f>
        <v>2.06</v>
      </c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  <c r="Q25" s="14"/>
    </row>
    <row r="26" spans="1:19" x14ac:dyDescent="0.35">
      <c r="A26" s="5" t="s">
        <v>35</v>
      </c>
      <c r="B26" s="8" t="s">
        <v>33</v>
      </c>
      <c r="C26" s="14">
        <f>8*0.07+1.5</f>
        <v>2.06</v>
      </c>
      <c r="D26" s="14"/>
      <c r="E26" s="14"/>
      <c r="F26" s="14"/>
      <c r="G26" s="14"/>
      <c r="H26" s="14"/>
      <c r="I26" s="14"/>
      <c r="J26" s="14"/>
      <c r="K26" s="14"/>
      <c r="M26" s="14"/>
      <c r="N26" s="14"/>
      <c r="O26" s="14"/>
      <c r="P26" s="14"/>
      <c r="Q26" s="14"/>
    </row>
    <row r="27" spans="1:19" x14ac:dyDescent="0.35">
      <c r="A27" s="5" t="s">
        <v>36</v>
      </c>
      <c r="B27" s="8" t="s">
        <v>32</v>
      </c>
      <c r="C27" s="14">
        <f t="shared" ref="C27" si="5">80*0.07+1.5</f>
        <v>7.1000000000000005</v>
      </c>
      <c r="D27" s="14"/>
      <c r="E27" s="14"/>
      <c r="F27" s="14"/>
      <c r="G27" s="14"/>
      <c r="H27" s="14"/>
      <c r="I27" s="14"/>
      <c r="J27" s="14"/>
      <c r="K27" s="14"/>
      <c r="M27" s="14"/>
      <c r="N27" s="14"/>
      <c r="O27" s="14"/>
      <c r="P27" s="14"/>
      <c r="Q27" s="14"/>
    </row>
    <row r="28" spans="1:19" x14ac:dyDescent="0.35">
      <c r="A28" s="3" t="s">
        <v>39</v>
      </c>
      <c r="B28" s="7" t="s">
        <v>52</v>
      </c>
      <c r="C28" s="17">
        <f>SUM(C29)</f>
        <v>100</v>
      </c>
      <c r="D28" s="17">
        <f>SUM(D29)</f>
        <v>0</v>
      </c>
      <c r="E28" s="14"/>
      <c r="F28" s="14"/>
      <c r="G28" s="14"/>
      <c r="H28" s="14"/>
      <c r="I28" s="14"/>
      <c r="J28" s="14"/>
      <c r="K28" s="14"/>
      <c r="M28" s="14"/>
      <c r="N28" s="14"/>
      <c r="O28" s="14"/>
      <c r="P28" s="14"/>
      <c r="Q28" s="14"/>
    </row>
    <row r="29" spans="1:19" x14ac:dyDescent="0.35">
      <c r="A29" s="4" t="s">
        <v>40</v>
      </c>
      <c r="B29" s="8" t="s">
        <v>54</v>
      </c>
      <c r="C29" s="14">
        <v>100</v>
      </c>
      <c r="D29" s="14"/>
      <c r="E29" s="14"/>
      <c r="F29" s="14"/>
      <c r="G29" s="14"/>
      <c r="H29" s="14"/>
      <c r="I29" s="14"/>
      <c r="J29" s="14"/>
      <c r="K29" s="14"/>
      <c r="M29" s="14"/>
      <c r="N29" s="14"/>
      <c r="O29" s="14"/>
      <c r="P29" s="14"/>
      <c r="Q29" s="14"/>
    </row>
    <row r="30" spans="1:19" x14ac:dyDescent="0.35">
      <c r="A30" s="3" t="s">
        <v>53</v>
      </c>
      <c r="B30" s="7" t="s">
        <v>55</v>
      </c>
      <c r="C30" s="17">
        <f>SUM(C31:C32)</f>
        <v>135</v>
      </c>
      <c r="D30" s="17">
        <f>SUM(D31:D32)</f>
        <v>40</v>
      </c>
      <c r="E30" s="14">
        <v>45</v>
      </c>
      <c r="F30" s="20">
        <v>0.33</v>
      </c>
      <c r="G30" s="14">
        <f t="shared" ref="G30" si="6">C30*F30</f>
        <v>44.550000000000004</v>
      </c>
      <c r="H30" s="14"/>
      <c r="I30" s="14"/>
      <c r="J30" s="14"/>
      <c r="K30" s="14"/>
      <c r="M30" s="14"/>
      <c r="N30" s="14"/>
      <c r="O30" s="14"/>
      <c r="P30" s="14"/>
      <c r="Q30" s="14"/>
    </row>
    <row r="31" spans="1:19" x14ac:dyDescent="0.35">
      <c r="A31" s="4" t="s">
        <v>81</v>
      </c>
      <c r="B31" s="8" t="s">
        <v>79</v>
      </c>
      <c r="C31" s="14">
        <v>50</v>
      </c>
      <c r="D31" s="14">
        <v>0</v>
      </c>
      <c r="E31" s="14"/>
      <c r="F31" s="14"/>
      <c r="G31" s="14"/>
      <c r="H31" s="14"/>
      <c r="I31" s="14"/>
      <c r="J31" s="14"/>
      <c r="K31" s="14"/>
    </row>
    <row r="32" spans="1:19" x14ac:dyDescent="0.35">
      <c r="A32" s="4" t="s">
        <v>82</v>
      </c>
      <c r="B32" s="8" t="s">
        <v>80</v>
      </c>
      <c r="C32" s="14">
        <v>85</v>
      </c>
      <c r="D32" s="14">
        <v>40</v>
      </c>
      <c r="E32" s="14"/>
      <c r="F32" s="14"/>
      <c r="G32" s="14"/>
      <c r="H32" s="14"/>
      <c r="I32" s="14"/>
      <c r="J32" s="14"/>
      <c r="K32" s="1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cp:lastPrinted>2022-04-02T16:21:17Z</cp:lastPrinted>
  <dcterms:created xsi:type="dcterms:W3CDTF">2020-04-18T14:54:12Z</dcterms:created>
  <dcterms:modified xsi:type="dcterms:W3CDTF">2022-04-02T16:25:51Z</dcterms:modified>
</cp:coreProperties>
</file>