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7530" tabRatio="838"/>
  </bookViews>
  <sheets>
    <sheet name="BC SỞ GTVT " sheetId="35" r:id="rId1"/>
    <sheet name="BÁO CÁO THÁNG" sheetId="6" r:id="rId2"/>
    <sheet name="01" sheetId="37" r:id="rId3"/>
    <sheet name="02" sheetId="64" r:id="rId4"/>
    <sheet name="03" sheetId="63" r:id="rId5"/>
    <sheet name="04" sheetId="62" r:id="rId6"/>
    <sheet name="05" sheetId="61" r:id="rId7"/>
    <sheet name="06" sheetId="60" r:id="rId8"/>
    <sheet name="07" sheetId="59" r:id="rId9"/>
    <sheet name="08" sheetId="58" r:id="rId10"/>
    <sheet name="09" sheetId="57" r:id="rId11"/>
    <sheet name="10" sheetId="56" r:id="rId12"/>
    <sheet name="11" sheetId="55" r:id="rId13"/>
    <sheet name="12" sheetId="54" r:id="rId14"/>
    <sheet name="13" sheetId="53" r:id="rId15"/>
    <sheet name="14" sheetId="72" r:id="rId16"/>
    <sheet name="15" sheetId="51" r:id="rId17"/>
    <sheet name="16" sheetId="50" r:id="rId18"/>
    <sheet name="17" sheetId="49" r:id="rId19"/>
    <sheet name="18" sheetId="48" r:id="rId20"/>
    <sheet name="19" sheetId="47" r:id="rId21"/>
    <sheet name="20" sheetId="46" r:id="rId22"/>
    <sheet name="21" sheetId="45" r:id="rId23"/>
    <sheet name="22" sheetId="44" r:id="rId24"/>
    <sheet name="23" sheetId="43" r:id="rId25"/>
    <sheet name="24" sheetId="42" r:id="rId26"/>
    <sheet name="25" sheetId="41" r:id="rId27"/>
    <sheet name="26" sheetId="40" r:id="rId28"/>
    <sheet name="27" sheetId="39" r:id="rId29"/>
    <sheet name="28" sheetId="38" r:id="rId30"/>
    <sheet name="29" sheetId="1" r:id="rId31"/>
    <sheet name="30" sheetId="68" r:id="rId32"/>
    <sheet name="31" sheetId="69" r:id="rId33"/>
    <sheet name="Sheet1" sheetId="71" r:id="rId34"/>
  </sheets>
  <externalReferences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H35" i="35"/>
  <c r="L35" s="1"/>
  <c r="L41"/>
  <c r="H18"/>
  <c r="L18" s="1"/>
  <c r="H67"/>
  <c r="H65"/>
  <c r="H63"/>
  <c r="H61"/>
  <c r="H59"/>
  <c r="H57"/>
  <c r="H55"/>
  <c r="H52"/>
  <c r="H54"/>
  <c r="H50"/>
  <c r="H48"/>
  <c r="H47"/>
  <c r="H46"/>
  <c r="H45"/>
  <c r="H43"/>
  <c r="H41"/>
  <c r="H40"/>
  <c r="H37"/>
  <c r="H34"/>
  <c r="H33"/>
  <c r="H31"/>
  <c r="H30"/>
  <c r="H29"/>
  <c r="H28"/>
  <c r="H26"/>
  <c r="H24"/>
  <c r="H22"/>
  <c r="H20"/>
  <c r="H17"/>
  <c r="H16"/>
  <c r="H15"/>
  <c r="H14"/>
  <c r="H13"/>
  <c r="H12"/>
  <c r="L65"/>
  <c r="L63"/>
  <c r="L59"/>
  <c r="L55"/>
  <c r="L52"/>
  <c r="L50"/>
  <c r="L43"/>
  <c r="L31"/>
  <c r="L22"/>
  <c r="H56"/>
  <c r="G41" i="6" l="1"/>
  <c r="C41"/>
  <c r="G40"/>
  <c r="C40"/>
  <c r="L78" i="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J52"/>
  <c r="M52" s="1"/>
  <c r="L50"/>
  <c r="K50"/>
  <c r="E50"/>
  <c r="D50"/>
  <c r="K49"/>
  <c r="K48" s="1"/>
  <c r="L48"/>
  <c r="H48"/>
  <c r="G48"/>
  <c r="E48"/>
  <c r="D48"/>
  <c r="J46"/>
  <c r="K45"/>
  <c r="L44"/>
  <c r="E44"/>
  <c r="D44"/>
  <c r="K42"/>
  <c r="L41"/>
  <c r="E41"/>
  <c r="D41"/>
  <c r="L38"/>
  <c r="K38"/>
  <c r="G38"/>
  <c r="F38"/>
  <c r="E38"/>
  <c r="D38"/>
  <c r="M37"/>
  <c r="J37"/>
  <c r="K36"/>
  <c r="K35"/>
  <c r="L34"/>
  <c r="G34"/>
  <c r="F34"/>
  <c r="D34"/>
  <c r="C34"/>
  <c r="E34" s="1"/>
  <c r="L32"/>
  <c r="K32"/>
  <c r="E32"/>
  <c r="D32"/>
  <c r="K30"/>
  <c r="J30"/>
  <c r="K29"/>
  <c r="L28"/>
  <c r="F28"/>
  <c r="D28"/>
  <c r="C28"/>
  <c r="L26"/>
  <c r="E26"/>
  <c r="D26"/>
  <c r="L24"/>
  <c r="E24"/>
  <c r="D24"/>
  <c r="J23"/>
  <c r="K23"/>
  <c r="K22" s="1"/>
  <c r="L22"/>
  <c r="J22"/>
  <c r="I22"/>
  <c r="H22"/>
  <c r="G22"/>
  <c r="E22"/>
  <c r="D22"/>
  <c r="J21"/>
  <c r="M21" s="1"/>
  <c r="M20" s="1"/>
  <c r="H20"/>
  <c r="L20"/>
  <c r="K20"/>
  <c r="I20"/>
  <c r="G20"/>
  <c r="E20"/>
  <c r="D20"/>
  <c r="K18"/>
  <c r="K16"/>
  <c r="K14"/>
  <c r="E13"/>
  <c r="L13"/>
  <c r="F13"/>
  <c r="D13"/>
  <c r="C13"/>
  <c r="J12"/>
  <c r="M12" s="1"/>
  <c r="K11"/>
  <c r="K10"/>
  <c r="L8"/>
  <c r="D8"/>
  <c r="C8"/>
  <c r="D50" i="42"/>
  <c r="D13"/>
  <c r="G22" i="46"/>
  <c r="E65" i="35"/>
  <c r="E43"/>
  <c r="E41"/>
  <c r="E40"/>
  <c r="E37"/>
  <c r="E34"/>
  <c r="E35"/>
  <c r="E33"/>
  <c r="E29"/>
  <c r="E30"/>
  <c r="E31"/>
  <c r="E28"/>
  <c r="E26"/>
  <c r="E24"/>
  <c r="E22"/>
  <c r="E20"/>
  <c r="E13"/>
  <c r="E14"/>
  <c r="E15"/>
  <c r="E16"/>
  <c r="E17"/>
  <c r="E18"/>
  <c r="E12"/>
  <c r="C36" i="6"/>
  <c r="C35"/>
  <c r="L78" i="6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I45"/>
  <c r="J45" s="1"/>
  <c r="G45"/>
  <c r="H45" s="1"/>
  <c r="E45"/>
  <c r="L44"/>
  <c r="G44"/>
  <c r="D44"/>
  <c r="G43"/>
  <c r="H43" s="1"/>
  <c r="E43"/>
  <c r="E42"/>
  <c r="G42" s="1"/>
  <c r="L41"/>
  <c r="E41"/>
  <c r="D41"/>
  <c r="G39"/>
  <c r="H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K30"/>
  <c r="H30"/>
  <c r="E30"/>
  <c r="I30" s="1"/>
  <c r="J30" s="1"/>
  <c r="M30" s="1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5" s="1"/>
  <c r="C8"/>
  <c r="C75" s="1"/>
  <c r="L78" i="6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I45"/>
  <c r="J45" s="1"/>
  <c r="G45"/>
  <c r="H45" s="1"/>
  <c r="E45"/>
  <c r="L44"/>
  <c r="G44"/>
  <c r="D44"/>
  <c r="G43"/>
  <c r="H43" s="1"/>
  <c r="E43"/>
  <c r="E42"/>
  <c r="G42" s="1"/>
  <c r="L41"/>
  <c r="E41"/>
  <c r="D41"/>
  <c r="G39"/>
  <c r="H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K30"/>
  <c r="H30"/>
  <c r="E30"/>
  <c r="I30" s="1"/>
  <c r="J30" s="1"/>
  <c r="M30" s="1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D75" s="1"/>
  <c r="C8"/>
  <c r="C75" s="1"/>
  <c r="L78" i="38"/>
  <c r="M77"/>
  <c r="M76"/>
  <c r="M74"/>
  <c r="M73"/>
  <c r="G72"/>
  <c r="H72" s="1"/>
  <c r="E72"/>
  <c r="L71"/>
  <c r="G71"/>
  <c r="F71"/>
  <c r="E71"/>
  <c r="D71"/>
  <c r="C71"/>
  <c r="G70"/>
  <c r="H70" s="1"/>
  <c r="E70"/>
  <c r="L69"/>
  <c r="G69"/>
  <c r="F69"/>
  <c r="E69"/>
  <c r="D69"/>
  <c r="C69"/>
  <c r="G68"/>
  <c r="H68" s="1"/>
  <c r="E68"/>
  <c r="L67"/>
  <c r="G67"/>
  <c r="F67"/>
  <c r="E67"/>
  <c r="D67"/>
  <c r="C67"/>
  <c r="E66"/>
  <c r="G66" s="1"/>
  <c r="L65"/>
  <c r="F65"/>
  <c r="E65"/>
  <c r="D65"/>
  <c r="C65"/>
  <c r="E64"/>
  <c r="F64" s="1"/>
  <c r="L63"/>
  <c r="C63"/>
  <c r="G62"/>
  <c r="H62" s="1"/>
  <c r="E62"/>
  <c r="H61"/>
  <c r="K61" s="1"/>
  <c r="E61"/>
  <c r="L60"/>
  <c r="E60"/>
  <c r="D60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E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E44"/>
  <c r="D44"/>
  <c r="E43"/>
  <c r="G43" s="1"/>
  <c r="E42"/>
  <c r="G42" s="1"/>
  <c r="H42" s="1"/>
  <c r="L41"/>
  <c r="D41"/>
  <c r="E39"/>
  <c r="G39" s="1"/>
  <c r="L38"/>
  <c r="K38"/>
  <c r="F38"/>
  <c r="D38"/>
  <c r="J37"/>
  <c r="M37" s="1"/>
  <c r="H37"/>
  <c r="E37"/>
  <c r="H36"/>
  <c r="K36" s="1"/>
  <c r="E36"/>
  <c r="H35"/>
  <c r="K35" s="1"/>
  <c r="E35"/>
  <c r="L34"/>
  <c r="G34"/>
  <c r="F34"/>
  <c r="D34"/>
  <c r="C34"/>
  <c r="E34" s="1"/>
  <c r="E33"/>
  <c r="G33" s="1"/>
  <c r="L32"/>
  <c r="K32"/>
  <c r="E32"/>
  <c r="D32"/>
  <c r="G31"/>
  <c r="H31" s="1"/>
  <c r="E31"/>
  <c r="H30"/>
  <c r="K30" s="1"/>
  <c r="E30"/>
  <c r="H29"/>
  <c r="K29" s="1"/>
  <c r="E29"/>
  <c r="L28"/>
  <c r="F28"/>
  <c r="E28"/>
  <c r="D28"/>
  <c r="C28"/>
  <c r="G27"/>
  <c r="H27" s="1"/>
  <c r="E27"/>
  <c r="L26"/>
  <c r="E26"/>
  <c r="D26"/>
  <c r="G25"/>
  <c r="H25" s="1"/>
  <c r="E25"/>
  <c r="L24"/>
  <c r="E24"/>
  <c r="D24"/>
  <c r="K23"/>
  <c r="K22" s="1"/>
  <c r="H23"/>
  <c r="E23"/>
  <c r="L22"/>
  <c r="H22"/>
  <c r="G22"/>
  <c r="E22"/>
  <c r="D22"/>
  <c r="M21"/>
  <c r="J21"/>
  <c r="H21"/>
  <c r="H20" s="1"/>
  <c r="E21"/>
  <c r="M20"/>
  <c r="L20"/>
  <c r="K20"/>
  <c r="J20"/>
  <c r="I20"/>
  <c r="G20"/>
  <c r="E20"/>
  <c r="D20"/>
  <c r="G19"/>
  <c r="H19" s="1"/>
  <c r="E19"/>
  <c r="H18"/>
  <c r="K18" s="1"/>
  <c r="G18"/>
  <c r="E18"/>
  <c r="G17"/>
  <c r="H17" s="1"/>
  <c r="E17"/>
  <c r="G16"/>
  <c r="H16" s="1"/>
  <c r="K16" s="1"/>
  <c r="E16"/>
  <c r="G15"/>
  <c r="H15" s="1"/>
  <c r="E15"/>
  <c r="H14"/>
  <c r="K14" s="1"/>
  <c r="F14"/>
  <c r="E14"/>
  <c r="L13"/>
  <c r="F13"/>
  <c r="D13"/>
  <c r="C13"/>
  <c r="E12"/>
  <c r="G12" s="1"/>
  <c r="H12" s="1"/>
  <c r="I12" s="1"/>
  <c r="J12" s="1"/>
  <c r="M12" s="1"/>
  <c r="H11"/>
  <c r="K11" s="1"/>
  <c r="E11"/>
  <c r="H10"/>
  <c r="K10" s="1"/>
  <c r="E10"/>
  <c r="E9"/>
  <c r="F9" s="1"/>
  <c r="L8"/>
  <c r="D8"/>
  <c r="C8"/>
  <c r="L78" i="3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E58"/>
  <c r="G58" s="1"/>
  <c r="H58" s="1"/>
  <c r="L57"/>
  <c r="D57"/>
  <c r="G56"/>
  <c r="H56" s="1"/>
  <c r="E56"/>
  <c r="L55"/>
  <c r="E55"/>
  <c r="D55"/>
  <c r="H54"/>
  <c r="K54" s="1"/>
  <c r="K53" s="1"/>
  <c r="E54"/>
  <c r="L53"/>
  <c r="G53"/>
  <c r="E53"/>
  <c r="D53"/>
  <c r="H52"/>
  <c r="E52"/>
  <c r="G51"/>
  <c r="H51" s="1"/>
  <c r="E51"/>
  <c r="L50"/>
  <c r="K50"/>
  <c r="G50"/>
  <c r="E50"/>
  <c r="D50"/>
  <c r="G49"/>
  <c r="H49" s="1"/>
  <c r="E49"/>
  <c r="E48" s="1"/>
  <c r="L48"/>
  <c r="D48"/>
  <c r="E47"/>
  <c r="G47" s="1"/>
  <c r="H47" s="1"/>
  <c r="G46"/>
  <c r="H46" s="1"/>
  <c r="K46" s="1"/>
  <c r="E46"/>
  <c r="I46" s="1"/>
  <c r="G45"/>
  <c r="H45" s="1"/>
  <c r="E45"/>
  <c r="I45" s="1"/>
  <c r="J45" s="1"/>
  <c r="L44"/>
  <c r="D44"/>
  <c r="G43"/>
  <c r="H43" s="1"/>
  <c r="E43"/>
  <c r="E42"/>
  <c r="G42" s="1"/>
  <c r="L41"/>
  <c r="E41"/>
  <c r="D41"/>
  <c r="G39"/>
  <c r="H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J21"/>
  <c r="M21" s="1"/>
  <c r="M20" s="1"/>
  <c r="H21"/>
  <c r="E21"/>
  <c r="E20" s="1"/>
  <c r="L20"/>
  <c r="K20"/>
  <c r="J20"/>
  <c r="I20"/>
  <c r="H20"/>
  <c r="G20"/>
  <c r="D20"/>
  <c r="H19"/>
  <c r="K19" s="1"/>
  <c r="G19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40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G51" s="1"/>
  <c r="L50"/>
  <c r="K50"/>
  <c r="E50"/>
  <c r="D50"/>
  <c r="G49"/>
  <c r="H49" s="1"/>
  <c r="E49"/>
  <c r="L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D44"/>
  <c r="E43"/>
  <c r="G43" s="1"/>
  <c r="H43" s="1"/>
  <c r="E42"/>
  <c r="G42" s="1"/>
  <c r="L41"/>
  <c r="D41"/>
  <c r="G39"/>
  <c r="H39" s="1"/>
  <c r="E39"/>
  <c r="L38"/>
  <c r="K38"/>
  <c r="G38"/>
  <c r="F38"/>
  <c r="E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J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F9"/>
  <c r="H9" s="1"/>
  <c r="E9"/>
  <c r="L8"/>
  <c r="E8"/>
  <c r="D8"/>
  <c r="C8"/>
  <c r="C75" s="1"/>
  <c r="L78" i="4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L50"/>
  <c r="K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D44"/>
  <c r="G43"/>
  <c r="H43" s="1"/>
  <c r="E43"/>
  <c r="E42"/>
  <c r="L41"/>
  <c r="E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J21"/>
  <c r="M21" s="1"/>
  <c r="M20" s="1"/>
  <c r="H21"/>
  <c r="E21"/>
  <c r="L20"/>
  <c r="K20"/>
  <c r="I20"/>
  <c r="H20"/>
  <c r="G20"/>
  <c r="E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F9"/>
  <c r="H9" s="1"/>
  <c r="E9"/>
  <c r="L8"/>
  <c r="E8"/>
  <c r="D8"/>
  <c r="C8"/>
  <c r="C75" s="1"/>
  <c r="L78" i="42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G49"/>
  <c r="H49" s="1"/>
  <c r="E49"/>
  <c r="L48"/>
  <c r="E48"/>
  <c r="D48"/>
  <c r="E47"/>
  <c r="G47" s="1"/>
  <c r="H47" s="1"/>
  <c r="G46"/>
  <c r="H46" s="1"/>
  <c r="K46" s="1"/>
  <c r="E46"/>
  <c r="I46" s="1"/>
  <c r="G45"/>
  <c r="H45" s="1"/>
  <c r="E45"/>
  <c r="I45" s="1"/>
  <c r="J45" s="1"/>
  <c r="L44"/>
  <c r="D44"/>
  <c r="E43"/>
  <c r="G43" s="1"/>
  <c r="H43" s="1"/>
  <c r="E42"/>
  <c r="L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C75" s="1"/>
  <c r="L78" i="43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E42"/>
  <c r="G42" s="1"/>
  <c r="L41"/>
  <c r="E41"/>
  <c r="D41"/>
  <c r="H39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J21"/>
  <c r="M21" s="1"/>
  <c r="M20" s="1"/>
  <c r="H21"/>
  <c r="E21"/>
  <c r="L20"/>
  <c r="K20"/>
  <c r="J20"/>
  <c r="I20"/>
  <c r="H20"/>
  <c r="G20"/>
  <c r="E20"/>
  <c r="D20"/>
  <c r="G19"/>
  <c r="H19" s="1"/>
  <c r="K19" s="1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44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C63"/>
  <c r="E62"/>
  <c r="G62" s="1"/>
  <c r="K61"/>
  <c r="H61"/>
  <c r="E61"/>
  <c r="I61" s="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E48" s="1"/>
  <c r="L48"/>
  <c r="G48"/>
  <c r="D48"/>
  <c r="E47"/>
  <c r="G47" s="1"/>
  <c r="G46"/>
  <c r="H46" s="1"/>
  <c r="K46" s="1"/>
  <c r="E46"/>
  <c r="I46" s="1"/>
  <c r="G45"/>
  <c r="H45" s="1"/>
  <c r="E45"/>
  <c r="I45" s="1"/>
  <c r="J45" s="1"/>
  <c r="L44"/>
  <c r="D44"/>
  <c r="G43"/>
  <c r="H43" s="1"/>
  <c r="E43"/>
  <c r="E42"/>
  <c r="L41"/>
  <c r="E41"/>
  <c r="D41"/>
  <c r="G39"/>
  <c r="H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J21"/>
  <c r="M21" s="1"/>
  <c r="M20" s="1"/>
  <c r="H21"/>
  <c r="E21"/>
  <c r="L20"/>
  <c r="K20"/>
  <c r="J20"/>
  <c r="I20"/>
  <c r="H20"/>
  <c r="G20"/>
  <c r="E20"/>
  <c r="D20"/>
  <c r="G19"/>
  <c r="H19" s="1"/>
  <c r="K19" s="1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E13" s="1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45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G51"/>
  <c r="H51" s="1"/>
  <c r="E51"/>
  <c r="L50"/>
  <c r="K50"/>
  <c r="G50"/>
  <c r="E50"/>
  <c r="D50"/>
  <c r="G49"/>
  <c r="H49" s="1"/>
  <c r="E49"/>
  <c r="E48" s="1"/>
  <c r="L48"/>
  <c r="G48"/>
  <c r="D48"/>
  <c r="G47"/>
  <c r="H47" s="1"/>
  <c r="E47"/>
  <c r="H46"/>
  <c r="K46" s="1"/>
  <c r="G46"/>
  <c r="E46"/>
  <c r="I46" s="1"/>
  <c r="G45"/>
  <c r="H45" s="1"/>
  <c r="E45"/>
  <c r="I45" s="1"/>
  <c r="J45" s="1"/>
  <c r="L44"/>
  <c r="G44"/>
  <c r="D44"/>
  <c r="G43"/>
  <c r="H43" s="1"/>
  <c r="E43"/>
  <c r="E42"/>
  <c r="L41"/>
  <c r="E41"/>
  <c r="D41"/>
  <c r="G39"/>
  <c r="H39" s="1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C75" s="1"/>
  <c r="L78" i="46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H52"/>
  <c r="I52" s="1"/>
  <c r="J52" s="1"/>
  <c r="M52" s="1"/>
  <c r="E52"/>
  <c r="H51"/>
  <c r="E51"/>
  <c r="L50"/>
  <c r="K50"/>
  <c r="G50"/>
  <c r="E50"/>
  <c r="D50"/>
  <c r="G49"/>
  <c r="H49" s="1"/>
  <c r="E49"/>
  <c r="E48" s="1"/>
  <c r="L48"/>
  <c r="G48"/>
  <c r="D48"/>
  <c r="E47"/>
  <c r="G47" s="1"/>
  <c r="H47" s="1"/>
  <c r="G46"/>
  <c r="H46" s="1"/>
  <c r="K46" s="1"/>
  <c r="E46"/>
  <c r="I46" s="1"/>
  <c r="G45"/>
  <c r="H45" s="1"/>
  <c r="E45"/>
  <c r="I45" s="1"/>
  <c r="J45" s="1"/>
  <c r="L44"/>
  <c r="D44"/>
  <c r="G43"/>
  <c r="H43" s="1"/>
  <c r="E43"/>
  <c r="E42"/>
  <c r="L41"/>
  <c r="E41"/>
  <c r="D41"/>
  <c r="H39"/>
  <c r="E39"/>
  <c r="L38"/>
  <c r="K38"/>
  <c r="G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4" s="1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F9"/>
  <c r="H9" s="1"/>
  <c r="E9"/>
  <c r="L8"/>
  <c r="E8"/>
  <c r="D8"/>
  <c r="C8"/>
  <c r="L78" i="47"/>
  <c r="M77"/>
  <c r="M76"/>
  <c r="M74"/>
  <c r="M73"/>
  <c r="E72"/>
  <c r="G72" s="1"/>
  <c r="L71"/>
  <c r="F71"/>
  <c r="E71"/>
  <c r="D71"/>
  <c r="C71"/>
  <c r="E70"/>
  <c r="G70" s="1"/>
  <c r="L69"/>
  <c r="F69"/>
  <c r="D69"/>
  <c r="C69"/>
  <c r="G68"/>
  <c r="H68" s="1"/>
  <c r="E68"/>
  <c r="L67"/>
  <c r="G67"/>
  <c r="F67"/>
  <c r="E67"/>
  <c r="D67"/>
  <c r="C67"/>
  <c r="G66"/>
  <c r="H66" s="1"/>
  <c r="E66"/>
  <c r="L65"/>
  <c r="G65"/>
  <c r="F65"/>
  <c r="E65"/>
  <c r="D65"/>
  <c r="C65"/>
  <c r="E64"/>
  <c r="F64" s="1"/>
  <c r="L63"/>
  <c r="C63"/>
  <c r="G62"/>
  <c r="H62" s="1"/>
  <c r="E62"/>
  <c r="H61"/>
  <c r="K61" s="1"/>
  <c r="E61"/>
  <c r="L60"/>
  <c r="G60"/>
  <c r="E60"/>
  <c r="D60"/>
  <c r="G59"/>
  <c r="H59" s="1"/>
  <c r="E59"/>
  <c r="E58"/>
  <c r="G58" s="1"/>
  <c r="L57"/>
  <c r="E57"/>
  <c r="D57"/>
  <c r="E56"/>
  <c r="G56" s="1"/>
  <c r="L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D50"/>
  <c r="H49"/>
  <c r="K49" s="1"/>
  <c r="K48" s="1"/>
  <c r="G49"/>
  <c r="E49"/>
  <c r="L48"/>
  <c r="H48"/>
  <c r="G48"/>
  <c r="E48"/>
  <c r="D48"/>
  <c r="E47"/>
  <c r="G47" s="1"/>
  <c r="H47" s="1"/>
  <c r="G46"/>
  <c r="H46" s="1"/>
  <c r="E46"/>
  <c r="I46" s="1"/>
  <c r="J46" s="1"/>
  <c r="H45"/>
  <c r="K45" s="1"/>
  <c r="G45"/>
  <c r="E45"/>
  <c r="I45" s="1"/>
  <c r="L44"/>
  <c r="D44"/>
  <c r="E43"/>
  <c r="G43" s="1"/>
  <c r="H42"/>
  <c r="E42"/>
  <c r="L41"/>
  <c r="D41"/>
  <c r="E39"/>
  <c r="L38"/>
  <c r="K38"/>
  <c r="F38"/>
  <c r="D38"/>
  <c r="J37"/>
  <c r="M37" s="1"/>
  <c r="H37"/>
  <c r="E37"/>
  <c r="K36"/>
  <c r="H36"/>
  <c r="E36"/>
  <c r="I36" s="1"/>
  <c r="J36" s="1"/>
  <c r="M36" s="1"/>
  <c r="H35"/>
  <c r="K35" s="1"/>
  <c r="E35"/>
  <c r="L34"/>
  <c r="G34"/>
  <c r="F34"/>
  <c r="D34"/>
  <c r="C34"/>
  <c r="G33"/>
  <c r="H33" s="1"/>
  <c r="E33"/>
  <c r="L32"/>
  <c r="K32"/>
  <c r="G32"/>
  <c r="E32"/>
  <c r="D32"/>
  <c r="E31"/>
  <c r="G31" s="1"/>
  <c r="H30"/>
  <c r="K30" s="1"/>
  <c r="E30"/>
  <c r="H29"/>
  <c r="K29" s="1"/>
  <c r="E29"/>
  <c r="L28"/>
  <c r="F28"/>
  <c r="E28"/>
  <c r="D28"/>
  <c r="C28"/>
  <c r="E27"/>
  <c r="G27" s="1"/>
  <c r="L26"/>
  <c r="D26"/>
  <c r="E25"/>
  <c r="L24"/>
  <c r="D24"/>
  <c r="K23"/>
  <c r="K22" s="1"/>
  <c r="H23"/>
  <c r="E23"/>
  <c r="L22"/>
  <c r="H22"/>
  <c r="G22"/>
  <c r="E22"/>
  <c r="D22"/>
  <c r="J21"/>
  <c r="M21" s="1"/>
  <c r="M20" s="1"/>
  <c r="H21"/>
  <c r="H20" s="1"/>
  <c r="E21"/>
  <c r="E20" s="1"/>
  <c r="L20"/>
  <c r="K20"/>
  <c r="J20"/>
  <c r="I20"/>
  <c r="G20"/>
  <c r="D20"/>
  <c r="G19"/>
  <c r="H19" s="1"/>
  <c r="E19"/>
  <c r="G18"/>
  <c r="H18" s="1"/>
  <c r="K18" s="1"/>
  <c r="E18"/>
  <c r="G17"/>
  <c r="H17" s="1"/>
  <c r="E17"/>
  <c r="H16"/>
  <c r="K16" s="1"/>
  <c r="G16"/>
  <c r="E16"/>
  <c r="G15"/>
  <c r="H15" s="1"/>
  <c r="E15"/>
  <c r="F14"/>
  <c r="H14" s="1"/>
  <c r="K14" s="1"/>
  <c r="E14"/>
  <c r="L13"/>
  <c r="D13"/>
  <c r="C13"/>
  <c r="G12"/>
  <c r="H12" s="1"/>
  <c r="I12" s="1"/>
  <c r="J12" s="1"/>
  <c r="M12" s="1"/>
  <c r="E12"/>
  <c r="H11"/>
  <c r="K11" s="1"/>
  <c r="E11"/>
  <c r="H10"/>
  <c r="K10" s="1"/>
  <c r="E10"/>
  <c r="E9"/>
  <c r="F9" s="1"/>
  <c r="L8"/>
  <c r="D8"/>
  <c r="C8"/>
  <c r="L78" i="4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H54"/>
  <c r="K54" s="1"/>
  <c r="K53" s="1"/>
  <c r="E54"/>
  <c r="L53"/>
  <c r="G53"/>
  <c r="E53"/>
  <c r="D53"/>
  <c r="E52"/>
  <c r="H52" s="1"/>
  <c r="I52" s="1"/>
  <c r="J52" s="1"/>
  <c r="M52" s="1"/>
  <c r="E51"/>
  <c r="L50"/>
  <c r="K50"/>
  <c r="E50"/>
  <c r="D50"/>
  <c r="G49"/>
  <c r="H49" s="1"/>
  <c r="E49"/>
  <c r="L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G44"/>
  <c r="D44"/>
  <c r="E43"/>
  <c r="G43" s="1"/>
  <c r="H43" s="1"/>
  <c r="E42"/>
  <c r="L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E8"/>
  <c r="D8"/>
  <c r="C8"/>
  <c r="L78" i="4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G51" s="1"/>
  <c r="L50"/>
  <c r="K50"/>
  <c r="E50"/>
  <c r="D50"/>
  <c r="G49"/>
  <c r="H49" s="1"/>
  <c r="E49"/>
  <c r="L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G44"/>
  <c r="D44"/>
  <c r="G43"/>
  <c r="H43" s="1"/>
  <c r="E43"/>
  <c r="E42"/>
  <c r="L41"/>
  <c r="E41"/>
  <c r="D41"/>
  <c r="E39"/>
  <c r="G39" s="1"/>
  <c r="L38"/>
  <c r="K38"/>
  <c r="F38"/>
  <c r="E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I30" s="1"/>
  <c r="J30" s="1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H10"/>
  <c r="K10" s="1"/>
  <c r="E10"/>
  <c r="I10" s="1"/>
  <c r="J10" s="1"/>
  <c r="E9"/>
  <c r="F9" s="1"/>
  <c r="H9" s="1"/>
  <c r="L8"/>
  <c r="D8"/>
  <c r="D75" s="1"/>
  <c r="C8"/>
  <c r="C75" s="1"/>
  <c r="L78" i="50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C63"/>
  <c r="E62"/>
  <c r="G62" s="1"/>
  <c r="H61"/>
  <c r="K61" s="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H54"/>
  <c r="K54" s="1"/>
  <c r="K53" s="1"/>
  <c r="E54"/>
  <c r="I54" s="1"/>
  <c r="L53"/>
  <c r="H53"/>
  <c r="G53"/>
  <c r="E53"/>
  <c r="D53"/>
  <c r="E52"/>
  <c r="G52" s="1"/>
  <c r="H52" s="1"/>
  <c r="I52" s="1"/>
  <c r="J52" s="1"/>
  <c r="M52" s="1"/>
  <c r="E51"/>
  <c r="G51" s="1"/>
  <c r="L50"/>
  <c r="K50"/>
  <c r="D50"/>
  <c r="G49"/>
  <c r="H49" s="1"/>
  <c r="E49"/>
  <c r="L48"/>
  <c r="E48"/>
  <c r="D48"/>
  <c r="E47"/>
  <c r="G47" s="1"/>
  <c r="G46"/>
  <c r="H46" s="1"/>
  <c r="K46" s="1"/>
  <c r="E46"/>
  <c r="I46" s="1"/>
  <c r="G45"/>
  <c r="H45" s="1"/>
  <c r="E45"/>
  <c r="I45" s="1"/>
  <c r="J45" s="1"/>
  <c r="L44"/>
  <c r="D44"/>
  <c r="E43"/>
  <c r="G43" s="1"/>
  <c r="H43" s="1"/>
  <c r="E42"/>
  <c r="L41"/>
  <c r="E41"/>
  <c r="D41"/>
  <c r="E39"/>
  <c r="G39" s="1"/>
  <c r="L38"/>
  <c r="K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I30" s="1"/>
  <c r="J30" s="1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E22" s="1"/>
  <c r="L22"/>
  <c r="G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K10"/>
  <c r="H10"/>
  <c r="E10"/>
  <c r="I10" s="1"/>
  <c r="J10" s="1"/>
  <c r="M10" s="1"/>
  <c r="E9"/>
  <c r="H9" s="1"/>
  <c r="L8"/>
  <c r="E8"/>
  <c r="D8"/>
  <c r="C8"/>
  <c r="C75" s="1"/>
  <c r="L78" i="5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G44"/>
  <c r="D44"/>
  <c r="G43"/>
  <c r="H43" s="1"/>
  <c r="E43"/>
  <c r="E42"/>
  <c r="G42" s="1"/>
  <c r="L41"/>
  <c r="E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G22"/>
  <c r="E22"/>
  <c r="D22"/>
  <c r="J21"/>
  <c r="M21" s="1"/>
  <c r="M20" s="1"/>
  <c r="H21"/>
  <c r="E21"/>
  <c r="L20"/>
  <c r="K20"/>
  <c r="I20"/>
  <c r="H20"/>
  <c r="G20"/>
  <c r="E20"/>
  <c r="D20"/>
  <c r="H19"/>
  <c r="K19" s="1"/>
  <c r="G19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D8"/>
  <c r="C8"/>
  <c r="L78" i="72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E43"/>
  <c r="G43" s="1"/>
  <c r="H43" s="1"/>
  <c r="E42"/>
  <c r="G42" s="1"/>
  <c r="L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K29"/>
  <c r="H29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G17"/>
  <c r="H17" s="1"/>
  <c r="K17" s="1"/>
  <c r="E17"/>
  <c r="G16"/>
  <c r="H16" s="1"/>
  <c r="E16"/>
  <c r="E13" s="1"/>
  <c r="G15"/>
  <c r="H15" s="1"/>
  <c r="K15" s="1"/>
  <c r="E15"/>
  <c r="F14"/>
  <c r="H14" s="1"/>
  <c r="E14"/>
  <c r="L13"/>
  <c r="D13"/>
  <c r="C13"/>
  <c r="E12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E8"/>
  <c r="D8"/>
  <c r="C8"/>
  <c r="L78" i="53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I45"/>
  <c r="J45" s="1"/>
  <c r="G45"/>
  <c r="H45" s="1"/>
  <c r="E45"/>
  <c r="L44"/>
  <c r="G44"/>
  <c r="D44"/>
  <c r="G43"/>
  <c r="H43" s="1"/>
  <c r="E43"/>
  <c r="E42"/>
  <c r="G42" s="1"/>
  <c r="L41"/>
  <c r="E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H29"/>
  <c r="K29" s="1"/>
  <c r="E29"/>
  <c r="I29" s="1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E8"/>
  <c r="D8"/>
  <c r="C8"/>
  <c r="C75" s="1"/>
  <c r="L78" i="54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I45"/>
  <c r="J45" s="1"/>
  <c r="G45"/>
  <c r="H45" s="1"/>
  <c r="E45"/>
  <c r="L44"/>
  <c r="G44"/>
  <c r="D44"/>
  <c r="G43"/>
  <c r="H43" s="1"/>
  <c r="E43"/>
  <c r="E42"/>
  <c r="G42" s="1"/>
  <c r="L41"/>
  <c r="E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H29"/>
  <c r="K29" s="1"/>
  <c r="E29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D8"/>
  <c r="C8"/>
  <c r="L78" i="55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L50"/>
  <c r="K50"/>
  <c r="E50"/>
  <c r="D50"/>
  <c r="G49"/>
  <c r="H49" s="1"/>
  <c r="E49"/>
  <c r="L48"/>
  <c r="G48"/>
  <c r="E48"/>
  <c r="D48"/>
  <c r="E47"/>
  <c r="G47" s="1"/>
  <c r="H46"/>
  <c r="K46" s="1"/>
  <c r="G46"/>
  <c r="E46"/>
  <c r="I46" s="1"/>
  <c r="I45"/>
  <c r="J45" s="1"/>
  <c r="G45"/>
  <c r="H45" s="1"/>
  <c r="E45"/>
  <c r="L44"/>
  <c r="D44"/>
  <c r="G43"/>
  <c r="H43" s="1"/>
  <c r="E43"/>
  <c r="E42"/>
  <c r="G42" s="1"/>
  <c r="L41"/>
  <c r="E41"/>
  <c r="D41"/>
  <c r="E39"/>
  <c r="L38"/>
  <c r="K38"/>
  <c r="F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H29"/>
  <c r="K29" s="1"/>
  <c r="E29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D8"/>
  <c r="C8"/>
  <c r="C75" s="1"/>
  <c r="L78" i="56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G52"/>
  <c r="H52" s="1"/>
  <c r="I52" s="1"/>
  <c r="J52" s="1"/>
  <c r="M52" s="1"/>
  <c r="E52"/>
  <c r="G51"/>
  <c r="H51" s="1"/>
  <c r="E51"/>
  <c r="L50"/>
  <c r="K50"/>
  <c r="G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I45"/>
  <c r="J45" s="1"/>
  <c r="G45"/>
  <c r="H45" s="1"/>
  <c r="E45"/>
  <c r="L44"/>
  <c r="G44"/>
  <c r="D44"/>
  <c r="G43"/>
  <c r="H43" s="1"/>
  <c r="E43"/>
  <c r="E42"/>
  <c r="G42" s="1"/>
  <c r="L41"/>
  <c r="E41"/>
  <c r="D41"/>
  <c r="E39"/>
  <c r="L38"/>
  <c r="K38"/>
  <c r="F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H29"/>
  <c r="K29" s="1"/>
  <c r="E29"/>
  <c r="L28"/>
  <c r="F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G17"/>
  <c r="H17" s="1"/>
  <c r="K17" s="1"/>
  <c r="E17"/>
  <c r="G16"/>
  <c r="H16" s="1"/>
  <c r="E16"/>
  <c r="E13" s="1"/>
  <c r="G15"/>
  <c r="H15" s="1"/>
  <c r="K15" s="1"/>
  <c r="E15"/>
  <c r="F14"/>
  <c r="H14" s="1"/>
  <c r="E14"/>
  <c r="L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E9"/>
  <c r="F9" s="1"/>
  <c r="H9" s="1"/>
  <c r="L8"/>
  <c r="E8"/>
  <c r="D8"/>
  <c r="C8"/>
  <c r="C75" s="1"/>
  <c r="L78" i="57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G51" s="1"/>
  <c r="L50"/>
  <c r="K50"/>
  <c r="E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I45"/>
  <c r="J45" s="1"/>
  <c r="G45"/>
  <c r="H45" s="1"/>
  <c r="E45"/>
  <c r="L44"/>
  <c r="G44"/>
  <c r="D44"/>
  <c r="G43"/>
  <c r="H43" s="1"/>
  <c r="E43"/>
  <c r="E42"/>
  <c r="G42" s="1"/>
  <c r="L41"/>
  <c r="E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D26"/>
  <c r="E25"/>
  <c r="G25" s="1"/>
  <c r="L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H19"/>
  <c r="K19" s="1"/>
  <c r="G19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D8"/>
  <c r="C8"/>
  <c r="C75" s="1"/>
  <c r="L78" i="58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L50"/>
  <c r="K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D44"/>
  <c r="E43"/>
  <c r="G43" s="1"/>
  <c r="H43" s="1"/>
  <c r="E42"/>
  <c r="L41"/>
  <c r="D41"/>
  <c r="H39"/>
  <c r="E39"/>
  <c r="L38"/>
  <c r="K38"/>
  <c r="G38"/>
  <c r="F38"/>
  <c r="E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H29"/>
  <c r="K29" s="1"/>
  <c r="E29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E8"/>
  <c r="D8"/>
  <c r="C8"/>
  <c r="C75" s="1"/>
  <c r="L78" i="59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E56"/>
  <c r="G56" s="1"/>
  <c r="L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L50"/>
  <c r="K50"/>
  <c r="E50"/>
  <c r="D50"/>
  <c r="G49"/>
  <c r="H49" s="1"/>
  <c r="E49"/>
  <c r="L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G44"/>
  <c r="D44"/>
  <c r="G43"/>
  <c r="H43" s="1"/>
  <c r="E43"/>
  <c r="E42"/>
  <c r="L41"/>
  <c r="E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H29"/>
  <c r="K29" s="1"/>
  <c r="E29"/>
  <c r="L28"/>
  <c r="F28"/>
  <c r="D28"/>
  <c r="C28"/>
  <c r="E27"/>
  <c r="G27" s="1"/>
  <c r="L26"/>
  <c r="D26"/>
  <c r="E25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J20"/>
  <c r="I20"/>
  <c r="H20"/>
  <c r="G20"/>
  <c r="D20"/>
  <c r="G19"/>
  <c r="H19" s="1"/>
  <c r="K19" s="1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L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D8"/>
  <c r="C8"/>
  <c r="C75" s="1"/>
  <c r="L78" i="60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1"/>
  <c r="E51"/>
  <c r="L50"/>
  <c r="K50"/>
  <c r="E50"/>
  <c r="D50"/>
  <c r="G49"/>
  <c r="H49" s="1"/>
  <c r="E49"/>
  <c r="L48"/>
  <c r="G48"/>
  <c r="E48"/>
  <c r="D48"/>
  <c r="G47"/>
  <c r="H47" s="1"/>
  <c r="E47"/>
  <c r="H46"/>
  <c r="K46" s="1"/>
  <c r="G46"/>
  <c r="E46"/>
  <c r="I46" s="1"/>
  <c r="G45"/>
  <c r="H45" s="1"/>
  <c r="E45"/>
  <c r="I45" s="1"/>
  <c r="J45" s="1"/>
  <c r="L44"/>
  <c r="G44"/>
  <c r="D44"/>
  <c r="E43"/>
  <c r="G43" s="1"/>
  <c r="H43" s="1"/>
  <c r="E42"/>
  <c r="L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E25"/>
  <c r="L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D8"/>
  <c r="C8"/>
  <c r="C75" s="1"/>
  <c r="L78" i="61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H54"/>
  <c r="K54" s="1"/>
  <c r="K53" s="1"/>
  <c r="E54"/>
  <c r="L53"/>
  <c r="G53"/>
  <c r="E53"/>
  <c r="D53"/>
  <c r="H52"/>
  <c r="I52" s="1"/>
  <c r="J52" s="1"/>
  <c r="M52" s="1"/>
  <c r="E52"/>
  <c r="E51"/>
  <c r="L50"/>
  <c r="K50"/>
  <c r="D50"/>
  <c r="G49"/>
  <c r="H49" s="1"/>
  <c r="E49"/>
  <c r="L48"/>
  <c r="G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G43"/>
  <c r="H43" s="1"/>
  <c r="E43"/>
  <c r="E42"/>
  <c r="L41"/>
  <c r="E41"/>
  <c r="D41"/>
  <c r="H39"/>
  <c r="E39"/>
  <c r="L38"/>
  <c r="K38"/>
  <c r="G38"/>
  <c r="F38"/>
  <c r="E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H29"/>
  <c r="K29" s="1"/>
  <c r="E29"/>
  <c r="L28"/>
  <c r="F28"/>
  <c r="D28"/>
  <c r="C28"/>
  <c r="E27"/>
  <c r="G27" s="1"/>
  <c r="L26"/>
  <c r="E26"/>
  <c r="D26"/>
  <c r="E25"/>
  <c r="G25" s="1"/>
  <c r="L24"/>
  <c r="D24"/>
  <c r="H23"/>
  <c r="K23" s="1"/>
  <c r="K22" s="1"/>
  <c r="E23"/>
  <c r="E22" s="1"/>
  <c r="L22"/>
  <c r="G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D8"/>
  <c r="C8"/>
  <c r="L78" i="62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E58"/>
  <c r="G58" s="1"/>
  <c r="H58" s="1"/>
  <c r="L57"/>
  <c r="D57"/>
  <c r="G56"/>
  <c r="H56" s="1"/>
  <c r="E56"/>
  <c r="L55"/>
  <c r="G55"/>
  <c r="E55"/>
  <c r="D55"/>
  <c r="K54"/>
  <c r="K53" s="1"/>
  <c r="H54"/>
  <c r="E54"/>
  <c r="I54" s="1"/>
  <c r="L53"/>
  <c r="H53"/>
  <c r="G53"/>
  <c r="E53"/>
  <c r="D53"/>
  <c r="E52"/>
  <c r="H52" s="1"/>
  <c r="I52" s="1"/>
  <c r="J52" s="1"/>
  <c r="M52" s="1"/>
  <c r="E51"/>
  <c r="L50"/>
  <c r="K50"/>
  <c r="E50"/>
  <c r="D50"/>
  <c r="G49"/>
  <c r="H49" s="1"/>
  <c r="E49"/>
  <c r="L48"/>
  <c r="E48"/>
  <c r="D48"/>
  <c r="G47"/>
  <c r="H47" s="1"/>
  <c r="E47"/>
  <c r="G46"/>
  <c r="H46" s="1"/>
  <c r="K46" s="1"/>
  <c r="E46"/>
  <c r="I46" s="1"/>
  <c r="G45"/>
  <c r="H45" s="1"/>
  <c r="E45"/>
  <c r="I45" s="1"/>
  <c r="J45" s="1"/>
  <c r="L44"/>
  <c r="D44"/>
  <c r="E43"/>
  <c r="G43" s="1"/>
  <c r="H43" s="1"/>
  <c r="E42"/>
  <c r="L41"/>
  <c r="D41"/>
  <c r="E39"/>
  <c r="L38"/>
  <c r="K38"/>
  <c r="F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K30"/>
  <c r="H30"/>
  <c r="E30"/>
  <c r="I30" s="1"/>
  <c r="J30" s="1"/>
  <c r="M30" s="1"/>
  <c r="H29"/>
  <c r="K29" s="1"/>
  <c r="E29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L22"/>
  <c r="G22"/>
  <c r="E22"/>
  <c r="D22"/>
  <c r="J21"/>
  <c r="M21" s="1"/>
  <c r="M20" s="1"/>
  <c r="H21"/>
  <c r="E21"/>
  <c r="E20" s="1"/>
  <c r="L20"/>
  <c r="K20"/>
  <c r="I20"/>
  <c r="H20"/>
  <c r="G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E13"/>
  <c r="D13"/>
  <c r="C13"/>
  <c r="E12"/>
  <c r="K11"/>
  <c r="H11"/>
  <c r="E11"/>
  <c r="I11" s="1"/>
  <c r="J11" s="1"/>
  <c r="M11" s="1"/>
  <c r="H10"/>
  <c r="K10" s="1"/>
  <c r="E10"/>
  <c r="E9"/>
  <c r="F9" s="1"/>
  <c r="H9" s="1"/>
  <c r="L8"/>
  <c r="D8"/>
  <c r="C8"/>
  <c r="C75" s="1"/>
  <c r="L78" i="63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D67"/>
  <c r="C67"/>
  <c r="E66"/>
  <c r="G66" s="1"/>
  <c r="L65"/>
  <c r="F65"/>
  <c r="D65"/>
  <c r="C65"/>
  <c r="E64"/>
  <c r="F64" s="1"/>
  <c r="L63"/>
  <c r="E63"/>
  <c r="C63"/>
  <c r="E62"/>
  <c r="G62" s="1"/>
  <c r="K61"/>
  <c r="H61"/>
  <c r="E61"/>
  <c r="I61" s="1"/>
  <c r="L60"/>
  <c r="E60"/>
  <c r="D60"/>
  <c r="E59"/>
  <c r="G59" s="1"/>
  <c r="G58"/>
  <c r="H58" s="1"/>
  <c r="E58"/>
  <c r="L57"/>
  <c r="D57"/>
  <c r="E56"/>
  <c r="G56" s="1"/>
  <c r="L55"/>
  <c r="D55"/>
  <c r="K54"/>
  <c r="K53" s="1"/>
  <c r="H54"/>
  <c r="E54"/>
  <c r="I54" s="1"/>
  <c r="L53"/>
  <c r="H53"/>
  <c r="G53"/>
  <c r="E53"/>
  <c r="D53"/>
  <c r="E52"/>
  <c r="G52" s="1"/>
  <c r="H52" s="1"/>
  <c r="I52" s="1"/>
  <c r="J52" s="1"/>
  <c r="M52" s="1"/>
  <c r="E51"/>
  <c r="G51" s="1"/>
  <c r="L50"/>
  <c r="K50"/>
  <c r="E50"/>
  <c r="D50"/>
  <c r="G49"/>
  <c r="H49" s="1"/>
  <c r="E49"/>
  <c r="E48" s="1"/>
  <c r="L48"/>
  <c r="G48"/>
  <c r="D48"/>
  <c r="G47"/>
  <c r="H47" s="1"/>
  <c r="E47"/>
  <c r="G46"/>
  <c r="H46" s="1"/>
  <c r="K46" s="1"/>
  <c r="E46"/>
  <c r="I46" s="1"/>
  <c r="I45"/>
  <c r="J45" s="1"/>
  <c r="G45"/>
  <c r="H45" s="1"/>
  <c r="E45"/>
  <c r="L44"/>
  <c r="G44"/>
  <c r="D44"/>
  <c r="G43"/>
  <c r="H43" s="1"/>
  <c r="E43"/>
  <c r="E42"/>
  <c r="L41"/>
  <c r="E41"/>
  <c r="D41"/>
  <c r="H39"/>
  <c r="E39"/>
  <c r="L38"/>
  <c r="K38"/>
  <c r="F38"/>
  <c r="E38"/>
  <c r="D38"/>
  <c r="M37"/>
  <c r="J37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E32"/>
  <c r="D32"/>
  <c r="E31"/>
  <c r="G31" s="1"/>
  <c r="H30"/>
  <c r="K30" s="1"/>
  <c r="E30"/>
  <c r="K29"/>
  <c r="H29"/>
  <c r="E29"/>
  <c r="I29" s="1"/>
  <c r="L28"/>
  <c r="F28"/>
  <c r="D28"/>
  <c r="C28"/>
  <c r="E27"/>
  <c r="G27" s="1"/>
  <c r="L26"/>
  <c r="E26"/>
  <c r="D26"/>
  <c r="E25"/>
  <c r="L24"/>
  <c r="E24"/>
  <c r="D24"/>
  <c r="H23"/>
  <c r="K23" s="1"/>
  <c r="K22" s="1"/>
  <c r="E23"/>
  <c r="E22" s="1"/>
  <c r="L22"/>
  <c r="G22"/>
  <c r="D22"/>
  <c r="J21"/>
  <c r="M21" s="1"/>
  <c r="M20" s="1"/>
  <c r="H21"/>
  <c r="E21"/>
  <c r="L20"/>
  <c r="K20"/>
  <c r="J20"/>
  <c r="I20"/>
  <c r="H20"/>
  <c r="G20"/>
  <c r="E20"/>
  <c r="D20"/>
  <c r="H19"/>
  <c r="K19" s="1"/>
  <c r="G19"/>
  <c r="E19"/>
  <c r="G18"/>
  <c r="H18" s="1"/>
  <c r="E18"/>
  <c r="G17"/>
  <c r="H17" s="1"/>
  <c r="K17" s="1"/>
  <c r="E17"/>
  <c r="G16"/>
  <c r="H16" s="1"/>
  <c r="E16"/>
  <c r="H15"/>
  <c r="K15" s="1"/>
  <c r="G15"/>
  <c r="E15"/>
  <c r="F14"/>
  <c r="H14" s="1"/>
  <c r="E14"/>
  <c r="L13"/>
  <c r="G13"/>
  <c r="D13"/>
  <c r="C13"/>
  <c r="E12"/>
  <c r="G12" s="1"/>
  <c r="K11"/>
  <c r="H11"/>
  <c r="E11"/>
  <c r="I11" s="1"/>
  <c r="J11" s="1"/>
  <c r="M11" s="1"/>
  <c r="K10"/>
  <c r="H10"/>
  <c r="E10"/>
  <c r="I10" s="1"/>
  <c r="J10" s="1"/>
  <c r="E9"/>
  <c r="F9" s="1"/>
  <c r="H9" s="1"/>
  <c r="L8"/>
  <c r="D8"/>
  <c r="C8"/>
  <c r="L78" i="64"/>
  <c r="M77"/>
  <c r="M76"/>
  <c r="M74"/>
  <c r="M73"/>
  <c r="E72"/>
  <c r="G72" s="1"/>
  <c r="L71"/>
  <c r="F71"/>
  <c r="D71"/>
  <c r="C71"/>
  <c r="E70"/>
  <c r="G70" s="1"/>
  <c r="L69"/>
  <c r="F69"/>
  <c r="D69"/>
  <c r="C69"/>
  <c r="E68"/>
  <c r="G68" s="1"/>
  <c r="L67"/>
  <c r="F67"/>
  <c r="E67"/>
  <c r="D67"/>
  <c r="C67"/>
  <c r="E66"/>
  <c r="G66" s="1"/>
  <c r="L65"/>
  <c r="F65"/>
  <c r="D65"/>
  <c r="C65"/>
  <c r="E64"/>
  <c r="F64" s="1"/>
  <c r="L63"/>
  <c r="E63"/>
  <c r="C63"/>
  <c r="E62"/>
  <c r="G62" s="1"/>
  <c r="H61"/>
  <c r="K61" s="1"/>
  <c r="E61"/>
  <c r="L60"/>
  <c r="E60"/>
  <c r="D60"/>
  <c r="E59"/>
  <c r="G59" s="1"/>
  <c r="G58"/>
  <c r="H58" s="1"/>
  <c r="E58"/>
  <c r="L57"/>
  <c r="E57"/>
  <c r="D57"/>
  <c r="E56"/>
  <c r="G56" s="1"/>
  <c r="L55"/>
  <c r="E55"/>
  <c r="D55"/>
  <c r="H54"/>
  <c r="K54" s="1"/>
  <c r="K53" s="1"/>
  <c r="E54"/>
  <c r="L53"/>
  <c r="H53"/>
  <c r="G53"/>
  <c r="E53"/>
  <c r="D53"/>
  <c r="E52"/>
  <c r="H52" s="1"/>
  <c r="I52" s="1"/>
  <c r="J52" s="1"/>
  <c r="M52" s="1"/>
  <c r="E51"/>
  <c r="G51" s="1"/>
  <c r="L50"/>
  <c r="K50"/>
  <c r="E50"/>
  <c r="D50"/>
  <c r="G49"/>
  <c r="H49" s="1"/>
  <c r="E49"/>
  <c r="L48"/>
  <c r="E48"/>
  <c r="D48"/>
  <c r="E47"/>
  <c r="G47" s="1"/>
  <c r="G46"/>
  <c r="H46" s="1"/>
  <c r="K46" s="1"/>
  <c r="E46"/>
  <c r="I46" s="1"/>
  <c r="J46" s="1"/>
  <c r="G45"/>
  <c r="H45" s="1"/>
  <c r="E45"/>
  <c r="I45" s="1"/>
  <c r="L44"/>
  <c r="E44"/>
  <c r="D44"/>
  <c r="E43"/>
  <c r="G43" s="1"/>
  <c r="H43" s="1"/>
  <c r="E42"/>
  <c r="L41"/>
  <c r="D41"/>
  <c r="E39"/>
  <c r="L38"/>
  <c r="K38"/>
  <c r="F38"/>
  <c r="E38"/>
  <c r="D38"/>
  <c r="J37"/>
  <c r="M37" s="1"/>
  <c r="H37"/>
  <c r="E37"/>
  <c r="H36"/>
  <c r="K36" s="1"/>
  <c r="E36"/>
  <c r="H35"/>
  <c r="K35" s="1"/>
  <c r="K34" s="1"/>
  <c r="E35"/>
  <c r="L34"/>
  <c r="G34"/>
  <c r="F34"/>
  <c r="D34"/>
  <c r="C34"/>
  <c r="E33"/>
  <c r="G33" s="1"/>
  <c r="L32"/>
  <c r="K32"/>
  <c r="D32"/>
  <c r="E31"/>
  <c r="G31" s="1"/>
  <c r="H30"/>
  <c r="K30" s="1"/>
  <c r="E30"/>
  <c r="H29"/>
  <c r="K29" s="1"/>
  <c r="E29"/>
  <c r="L28"/>
  <c r="F28"/>
  <c r="E28"/>
  <c r="D28"/>
  <c r="C28"/>
  <c r="E27"/>
  <c r="G27" s="1"/>
  <c r="L26"/>
  <c r="E26"/>
  <c r="D26"/>
  <c r="E25"/>
  <c r="G25" s="1"/>
  <c r="L24"/>
  <c r="E24"/>
  <c r="D24"/>
  <c r="H23"/>
  <c r="K23" s="1"/>
  <c r="K22" s="1"/>
  <c r="E23"/>
  <c r="L22"/>
  <c r="H22"/>
  <c r="G22"/>
  <c r="E22"/>
  <c r="D22"/>
  <c r="J21"/>
  <c r="M21" s="1"/>
  <c r="M20" s="1"/>
  <c r="H21"/>
  <c r="E21"/>
  <c r="E20" s="1"/>
  <c r="L20"/>
  <c r="K20"/>
  <c r="I20"/>
  <c r="H20"/>
  <c r="G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D8"/>
  <c r="C8"/>
  <c r="C33" i="6" l="1"/>
  <c r="H64" i="38"/>
  <c r="F63"/>
  <c r="H66"/>
  <c r="G65"/>
  <c r="E63"/>
  <c r="G60"/>
  <c r="I36"/>
  <c r="J36" s="1"/>
  <c r="M36" s="1"/>
  <c r="K34"/>
  <c r="H34"/>
  <c r="I35"/>
  <c r="I34" s="1"/>
  <c r="H33"/>
  <c r="G32"/>
  <c r="G28"/>
  <c r="G26"/>
  <c r="G24"/>
  <c r="D75"/>
  <c r="E13"/>
  <c r="C75"/>
  <c r="K34" i="1"/>
  <c r="D75"/>
  <c r="C75"/>
  <c r="M30"/>
  <c r="J20"/>
  <c r="G55" i="39"/>
  <c r="H53"/>
  <c r="I54"/>
  <c r="I52"/>
  <c r="J52" s="1"/>
  <c r="M52" s="1"/>
  <c r="G48"/>
  <c r="G13"/>
  <c r="K15" i="1"/>
  <c r="J15"/>
  <c r="M15" s="1"/>
  <c r="H13"/>
  <c r="K19"/>
  <c r="J19"/>
  <c r="G24"/>
  <c r="G26"/>
  <c r="G32"/>
  <c r="G41"/>
  <c r="J45"/>
  <c r="K46"/>
  <c r="M46" s="1"/>
  <c r="H44"/>
  <c r="K47"/>
  <c r="J47"/>
  <c r="H59"/>
  <c r="H57" s="1"/>
  <c r="G57"/>
  <c r="J61"/>
  <c r="H66"/>
  <c r="G65"/>
  <c r="H70"/>
  <c r="G69"/>
  <c r="M23"/>
  <c r="M22" s="1"/>
  <c r="K44"/>
  <c r="F8"/>
  <c r="K17"/>
  <c r="J17"/>
  <c r="J29"/>
  <c r="G28"/>
  <c r="H38"/>
  <c r="J42"/>
  <c r="G50"/>
  <c r="J54"/>
  <c r="I53"/>
  <c r="K56"/>
  <c r="K55" s="1"/>
  <c r="I56"/>
  <c r="H55"/>
  <c r="K58"/>
  <c r="I58"/>
  <c r="H62"/>
  <c r="G60"/>
  <c r="H64"/>
  <c r="F63"/>
  <c r="H68"/>
  <c r="G67"/>
  <c r="H72"/>
  <c r="G71"/>
  <c r="E8"/>
  <c r="G8"/>
  <c r="J10"/>
  <c r="M10" s="1"/>
  <c r="J11"/>
  <c r="M11" s="1"/>
  <c r="G13"/>
  <c r="J16"/>
  <c r="M16" s="1"/>
  <c r="J18"/>
  <c r="M18" s="1"/>
  <c r="E28"/>
  <c r="H34"/>
  <c r="J36"/>
  <c r="M36" s="1"/>
  <c r="G44"/>
  <c r="E57"/>
  <c r="E65"/>
  <c r="E67"/>
  <c r="E69"/>
  <c r="E71"/>
  <c r="I61" i="39"/>
  <c r="J61" s="1"/>
  <c r="E60"/>
  <c r="G44"/>
  <c r="I30"/>
  <c r="J30" s="1"/>
  <c r="M30" s="1"/>
  <c r="C75"/>
  <c r="D75"/>
  <c r="E13"/>
  <c r="E8"/>
  <c r="E32" i="40"/>
  <c r="I61"/>
  <c r="H53"/>
  <c r="I54"/>
  <c r="J54" s="1"/>
  <c r="H51"/>
  <c r="G50"/>
  <c r="G48"/>
  <c r="G44"/>
  <c r="E41"/>
  <c r="D75"/>
  <c r="E34"/>
  <c r="I29"/>
  <c r="G13"/>
  <c r="I10"/>
  <c r="J10" s="1"/>
  <c r="M10" s="1"/>
  <c r="H51" i="41"/>
  <c r="G50"/>
  <c r="G44"/>
  <c r="H39"/>
  <c r="G38"/>
  <c r="E38"/>
  <c r="E34"/>
  <c r="D75"/>
  <c r="E32"/>
  <c r="I29"/>
  <c r="J20"/>
  <c r="G13"/>
  <c r="I10"/>
  <c r="J10" s="1"/>
  <c r="M10" s="1"/>
  <c r="I61" i="42"/>
  <c r="G48"/>
  <c r="G44"/>
  <c r="E41"/>
  <c r="H39"/>
  <c r="G38"/>
  <c r="E38"/>
  <c r="D75"/>
  <c r="E34"/>
  <c r="E32"/>
  <c r="J20"/>
  <c r="G13"/>
  <c r="E8"/>
  <c r="G44" i="43"/>
  <c r="C75"/>
  <c r="I30"/>
  <c r="J30" s="1"/>
  <c r="M30" s="1"/>
  <c r="D75"/>
  <c r="E13"/>
  <c r="E8"/>
  <c r="E63" i="44"/>
  <c r="E60"/>
  <c r="H47"/>
  <c r="G44"/>
  <c r="C75"/>
  <c r="I30"/>
  <c r="J30" s="1"/>
  <c r="M30" s="1"/>
  <c r="D75"/>
  <c r="E8"/>
  <c r="E34" i="45"/>
  <c r="I30"/>
  <c r="J30" s="1"/>
  <c r="M30" s="1"/>
  <c r="D75"/>
  <c r="E13"/>
  <c r="E8"/>
  <c r="I61" i="46"/>
  <c r="D75"/>
  <c r="G44"/>
  <c r="I30"/>
  <c r="J30" s="1"/>
  <c r="M30" s="1"/>
  <c r="C75"/>
  <c r="J20"/>
  <c r="G13"/>
  <c r="I10"/>
  <c r="J10" s="1"/>
  <c r="M10" s="1"/>
  <c r="H72" i="47"/>
  <c r="G71"/>
  <c r="E69"/>
  <c r="H70"/>
  <c r="K70" s="1"/>
  <c r="K69" s="1"/>
  <c r="G69"/>
  <c r="H64"/>
  <c r="F63"/>
  <c r="E63"/>
  <c r="E50"/>
  <c r="E44"/>
  <c r="K34"/>
  <c r="H34"/>
  <c r="I35"/>
  <c r="E34"/>
  <c r="H31"/>
  <c r="G28"/>
  <c r="C75"/>
  <c r="H27"/>
  <c r="G26"/>
  <c r="E26"/>
  <c r="H25"/>
  <c r="G24"/>
  <c r="E24"/>
  <c r="D75"/>
  <c r="E13"/>
  <c r="F13"/>
  <c r="E63" i="48"/>
  <c r="H53"/>
  <c r="I54"/>
  <c r="J54" s="1"/>
  <c r="H51"/>
  <c r="G50"/>
  <c r="G48"/>
  <c r="E41"/>
  <c r="H39"/>
  <c r="G38"/>
  <c r="E38"/>
  <c r="E34"/>
  <c r="E32"/>
  <c r="I29"/>
  <c r="J20"/>
  <c r="D75"/>
  <c r="G13"/>
  <c r="C75"/>
  <c r="M10"/>
  <c r="H51" i="49"/>
  <c r="G50"/>
  <c r="G48"/>
  <c r="H39"/>
  <c r="G38"/>
  <c r="E34"/>
  <c r="E32"/>
  <c r="M30"/>
  <c r="J20"/>
  <c r="G13"/>
  <c r="M10"/>
  <c r="E8"/>
  <c r="E63" i="50"/>
  <c r="E50"/>
  <c r="G48"/>
  <c r="H51"/>
  <c r="G50"/>
  <c r="H47"/>
  <c r="G44"/>
  <c r="H39"/>
  <c r="G38"/>
  <c r="E34"/>
  <c r="E32"/>
  <c r="M30"/>
  <c r="D75"/>
  <c r="J20"/>
  <c r="G13"/>
  <c r="H51" i="51"/>
  <c r="G50"/>
  <c r="G48"/>
  <c r="H39"/>
  <c r="G38"/>
  <c r="E38"/>
  <c r="E34"/>
  <c r="D75"/>
  <c r="E32"/>
  <c r="I29"/>
  <c r="J20"/>
  <c r="G13"/>
  <c r="C75"/>
  <c r="E8"/>
  <c r="E60" i="72"/>
  <c r="H51"/>
  <c r="G50"/>
  <c r="G48"/>
  <c r="G44"/>
  <c r="E41"/>
  <c r="H39"/>
  <c r="G38"/>
  <c r="E38"/>
  <c r="E34"/>
  <c r="E32"/>
  <c r="J20"/>
  <c r="G13"/>
  <c r="D75"/>
  <c r="C75"/>
  <c r="H51" i="53"/>
  <c r="G50"/>
  <c r="H39"/>
  <c r="G38"/>
  <c r="E38"/>
  <c r="D75"/>
  <c r="E34"/>
  <c r="E32"/>
  <c r="I30"/>
  <c r="J30" s="1"/>
  <c r="M30" s="1"/>
  <c r="J20"/>
  <c r="G13"/>
  <c r="H51" i="54"/>
  <c r="G50"/>
  <c r="H39"/>
  <c r="G38"/>
  <c r="E38"/>
  <c r="E34"/>
  <c r="E32"/>
  <c r="M30"/>
  <c r="I29"/>
  <c r="C75"/>
  <c r="J20"/>
  <c r="D75"/>
  <c r="G13"/>
  <c r="I10"/>
  <c r="J10" s="1"/>
  <c r="M10" s="1"/>
  <c r="E8"/>
  <c r="H51" i="55"/>
  <c r="G50"/>
  <c r="H47"/>
  <c r="G44"/>
  <c r="H39"/>
  <c r="G38"/>
  <c r="E38"/>
  <c r="E34"/>
  <c r="D75"/>
  <c r="E32"/>
  <c r="M30"/>
  <c r="I29"/>
  <c r="J29" s="1"/>
  <c r="J20"/>
  <c r="G13"/>
  <c r="I10"/>
  <c r="J10" s="1"/>
  <c r="M10" s="1"/>
  <c r="E8"/>
  <c r="H39" i="56"/>
  <c r="G38"/>
  <c r="E38"/>
  <c r="E34"/>
  <c r="E32"/>
  <c r="M30"/>
  <c r="I29"/>
  <c r="J20"/>
  <c r="D75"/>
  <c r="G13"/>
  <c r="H51" i="57"/>
  <c r="G50"/>
  <c r="H39"/>
  <c r="G38"/>
  <c r="E38"/>
  <c r="E34"/>
  <c r="E32"/>
  <c r="I29"/>
  <c r="E26"/>
  <c r="E24"/>
  <c r="J20"/>
  <c r="D75"/>
  <c r="G13"/>
  <c r="I10"/>
  <c r="J10" s="1"/>
  <c r="M10" s="1"/>
  <c r="E8"/>
  <c r="M30" i="58"/>
  <c r="H51"/>
  <c r="G50"/>
  <c r="G44"/>
  <c r="E41"/>
  <c r="E34"/>
  <c r="E32"/>
  <c r="I29"/>
  <c r="J20"/>
  <c r="I10"/>
  <c r="J10" s="1"/>
  <c r="M10" s="1"/>
  <c r="D75"/>
  <c r="G13"/>
  <c r="H56" i="59"/>
  <c r="G55"/>
  <c r="E55"/>
  <c r="H51"/>
  <c r="G50"/>
  <c r="G48"/>
  <c r="H39"/>
  <c r="G38"/>
  <c r="E38"/>
  <c r="E34"/>
  <c r="E32"/>
  <c r="M30"/>
  <c r="I29"/>
  <c r="E26"/>
  <c r="G13"/>
  <c r="D75"/>
  <c r="E13"/>
  <c r="I10"/>
  <c r="J10" s="1"/>
  <c r="M10" s="1"/>
  <c r="E8"/>
  <c r="I61" i="60"/>
  <c r="E60"/>
  <c r="H52"/>
  <c r="I52" s="1"/>
  <c r="J52" s="1"/>
  <c r="M52" s="1"/>
  <c r="G50"/>
  <c r="E41"/>
  <c r="H39"/>
  <c r="G38"/>
  <c r="E38"/>
  <c r="E34"/>
  <c r="E32"/>
  <c r="I29"/>
  <c r="E24"/>
  <c r="J20"/>
  <c r="D75"/>
  <c r="G13"/>
  <c r="I10"/>
  <c r="J10" s="1"/>
  <c r="M10" s="1"/>
  <c r="E8"/>
  <c r="C75" i="61"/>
  <c r="H53"/>
  <c r="I54"/>
  <c r="H51"/>
  <c r="G50"/>
  <c r="E50"/>
  <c r="G44"/>
  <c r="E34"/>
  <c r="E32"/>
  <c r="I30"/>
  <c r="J30" s="1"/>
  <c r="M30" s="1"/>
  <c r="I29"/>
  <c r="E24"/>
  <c r="J20"/>
  <c r="D75"/>
  <c r="G13"/>
  <c r="I10"/>
  <c r="J10" s="1"/>
  <c r="M10" s="1"/>
  <c r="E8"/>
  <c r="H51" i="62"/>
  <c r="G50"/>
  <c r="G48"/>
  <c r="G44"/>
  <c r="E41"/>
  <c r="H39"/>
  <c r="G38"/>
  <c r="E38"/>
  <c r="E34"/>
  <c r="E32"/>
  <c r="I29"/>
  <c r="J20"/>
  <c r="D75"/>
  <c r="G13"/>
  <c r="I10"/>
  <c r="J10" s="1"/>
  <c r="M10" s="1"/>
  <c r="E8"/>
  <c r="H56" i="63"/>
  <c r="G55"/>
  <c r="E55"/>
  <c r="H51"/>
  <c r="G50"/>
  <c r="G38"/>
  <c r="E34"/>
  <c r="I30"/>
  <c r="J30" s="1"/>
  <c r="M30" s="1"/>
  <c r="C75"/>
  <c r="D75"/>
  <c r="E13"/>
  <c r="M10"/>
  <c r="E8"/>
  <c r="E69" i="64"/>
  <c r="E65"/>
  <c r="G48"/>
  <c r="E41"/>
  <c r="H34"/>
  <c r="E34"/>
  <c r="E32"/>
  <c r="D75"/>
  <c r="J20"/>
  <c r="C75"/>
  <c r="E8"/>
  <c r="K9" i="69"/>
  <c r="K8" s="1"/>
  <c r="I9"/>
  <c r="K14"/>
  <c r="K13" s="1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E75" s="1"/>
  <c r="H34"/>
  <c r="I35"/>
  <c r="I36"/>
  <c r="J36" s="1"/>
  <c r="M36" s="1"/>
  <c r="E44"/>
  <c r="E57"/>
  <c r="E65"/>
  <c r="E67"/>
  <c r="E69"/>
  <c r="E71"/>
  <c r="K9" i="68"/>
  <c r="K8" s="1"/>
  <c r="I9"/>
  <c r="K14"/>
  <c r="K13" s="1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E75" s="1"/>
  <c r="H34"/>
  <c r="I35"/>
  <c r="I36"/>
  <c r="J36" s="1"/>
  <c r="M36" s="1"/>
  <c r="E44"/>
  <c r="E57"/>
  <c r="E65"/>
  <c r="E67"/>
  <c r="E69"/>
  <c r="E71"/>
  <c r="H9" i="38"/>
  <c r="F8"/>
  <c r="F75" s="1"/>
  <c r="K17"/>
  <c r="I17"/>
  <c r="J17" s="1"/>
  <c r="H32"/>
  <c r="I33"/>
  <c r="G38"/>
  <c r="H39"/>
  <c r="K42"/>
  <c r="I42"/>
  <c r="G50"/>
  <c r="H51"/>
  <c r="K15"/>
  <c r="I15"/>
  <c r="J15" s="1"/>
  <c r="H13"/>
  <c r="K19"/>
  <c r="I19"/>
  <c r="J19" s="1"/>
  <c r="J23"/>
  <c r="I22"/>
  <c r="H24"/>
  <c r="K25"/>
  <c r="K24" s="1"/>
  <c r="I25"/>
  <c r="H26"/>
  <c r="K27"/>
  <c r="K26" s="1"/>
  <c r="I27"/>
  <c r="K31"/>
  <c r="K28" s="1"/>
  <c r="I31"/>
  <c r="J31" s="1"/>
  <c r="J35"/>
  <c r="H43"/>
  <c r="H41" s="1"/>
  <c r="G41"/>
  <c r="J45"/>
  <c r="K46"/>
  <c r="M46" s="1"/>
  <c r="H44"/>
  <c r="K47"/>
  <c r="I47"/>
  <c r="J47" s="1"/>
  <c r="G55"/>
  <c r="H56"/>
  <c r="G57"/>
  <c r="H58"/>
  <c r="K59"/>
  <c r="I59"/>
  <c r="J59" s="1"/>
  <c r="K62"/>
  <c r="I62"/>
  <c r="J62" s="1"/>
  <c r="H63"/>
  <c r="K64"/>
  <c r="K63" s="1"/>
  <c r="I64"/>
  <c r="H65"/>
  <c r="K66"/>
  <c r="K65" s="1"/>
  <c r="I66"/>
  <c r="H67"/>
  <c r="K68"/>
  <c r="K67" s="1"/>
  <c r="I68"/>
  <c r="H69"/>
  <c r="K70"/>
  <c r="K69" s="1"/>
  <c r="I70"/>
  <c r="H71"/>
  <c r="K72"/>
  <c r="K71" s="1"/>
  <c r="I72"/>
  <c r="K60"/>
  <c r="E8"/>
  <c r="G8"/>
  <c r="I10"/>
  <c r="J10" s="1"/>
  <c r="M10" s="1"/>
  <c r="I11"/>
  <c r="J11" s="1"/>
  <c r="M11" s="1"/>
  <c r="G13"/>
  <c r="I14"/>
  <c r="I16"/>
  <c r="J16" s="1"/>
  <c r="M16" s="1"/>
  <c r="I18"/>
  <c r="J18" s="1"/>
  <c r="M18" s="1"/>
  <c r="H28"/>
  <c r="I29"/>
  <c r="I30"/>
  <c r="J30" s="1"/>
  <c r="M30" s="1"/>
  <c r="E38"/>
  <c r="E41"/>
  <c r="G44"/>
  <c r="I49"/>
  <c r="H53"/>
  <c r="I54"/>
  <c r="H60"/>
  <c r="I61"/>
  <c r="K9" i="39"/>
  <c r="K8" s="1"/>
  <c r="I9"/>
  <c r="K14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K49"/>
  <c r="K48" s="1"/>
  <c r="I49"/>
  <c r="H48"/>
  <c r="H59"/>
  <c r="G57"/>
  <c r="H66"/>
  <c r="G65"/>
  <c r="H70"/>
  <c r="G69"/>
  <c r="H12"/>
  <c r="I12" s="1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M45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E44"/>
  <c r="E57"/>
  <c r="E65"/>
  <c r="E67"/>
  <c r="E69"/>
  <c r="E71"/>
  <c r="K9" i="40"/>
  <c r="K8" s="1"/>
  <c r="I9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K49"/>
  <c r="K48" s="1"/>
  <c r="I49"/>
  <c r="H48"/>
  <c r="H59"/>
  <c r="H57" s="1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I39"/>
  <c r="H38"/>
  <c r="H42"/>
  <c r="G41"/>
  <c r="K43"/>
  <c r="I43"/>
  <c r="J43" s="1"/>
  <c r="M45"/>
  <c r="I51"/>
  <c r="H50"/>
  <c r="I53"/>
  <c r="K56"/>
  <c r="K55" s="1"/>
  <c r="I56"/>
  <c r="H55"/>
  <c r="K58"/>
  <c r="I58"/>
  <c r="H62"/>
  <c r="G60"/>
  <c r="H64"/>
  <c r="F63"/>
  <c r="H68"/>
  <c r="G67"/>
  <c r="H72"/>
  <c r="G71"/>
  <c r="F8"/>
  <c r="F75" s="1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E44"/>
  <c r="E57"/>
  <c r="E65"/>
  <c r="E67"/>
  <c r="E69"/>
  <c r="E71"/>
  <c r="K9" i="41"/>
  <c r="K8" s="1"/>
  <c r="I9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E44"/>
  <c r="E57"/>
  <c r="E65"/>
  <c r="E67"/>
  <c r="E69"/>
  <c r="E71"/>
  <c r="K9" i="42"/>
  <c r="K8" s="1"/>
  <c r="I9"/>
  <c r="K14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E44"/>
  <c r="E57"/>
  <c r="E65"/>
  <c r="E67"/>
  <c r="E69"/>
  <c r="E71"/>
  <c r="K9" i="43"/>
  <c r="K8" s="1"/>
  <c r="I9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E44"/>
  <c r="E57"/>
  <c r="E65"/>
  <c r="E67"/>
  <c r="E69"/>
  <c r="E71"/>
  <c r="K9" i="44"/>
  <c r="K8" s="1"/>
  <c r="I9"/>
  <c r="K14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E44"/>
  <c r="E57"/>
  <c r="E65"/>
  <c r="E67"/>
  <c r="E69"/>
  <c r="E71"/>
  <c r="K9" i="45"/>
  <c r="K8" s="1"/>
  <c r="I9"/>
  <c r="K14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E44"/>
  <c r="E57"/>
  <c r="E65"/>
  <c r="E67"/>
  <c r="E69"/>
  <c r="E71"/>
  <c r="K9" i="46"/>
  <c r="K8" s="1"/>
  <c r="I9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M43" s="1"/>
  <c r="M45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E44"/>
  <c r="E57"/>
  <c r="E65"/>
  <c r="E67"/>
  <c r="E69"/>
  <c r="E71"/>
  <c r="K15" i="47"/>
  <c r="I15"/>
  <c r="J15" s="1"/>
  <c r="H13"/>
  <c r="K19"/>
  <c r="I19"/>
  <c r="J19" s="1"/>
  <c r="J23"/>
  <c r="I22"/>
  <c r="H24"/>
  <c r="K25"/>
  <c r="K24" s="1"/>
  <c r="I25"/>
  <c r="H26"/>
  <c r="K27"/>
  <c r="K26" s="1"/>
  <c r="I27"/>
  <c r="K31"/>
  <c r="K28" s="1"/>
  <c r="I31"/>
  <c r="J31" s="1"/>
  <c r="J35"/>
  <c r="I34"/>
  <c r="H43"/>
  <c r="G41"/>
  <c r="J45"/>
  <c r="K46"/>
  <c r="H44"/>
  <c r="K47"/>
  <c r="I47"/>
  <c r="J47" s="1"/>
  <c r="M47" s="1"/>
  <c r="G55"/>
  <c r="H56"/>
  <c r="G57"/>
  <c r="H58"/>
  <c r="K59"/>
  <c r="I59"/>
  <c r="J59" s="1"/>
  <c r="M59" s="1"/>
  <c r="K62"/>
  <c r="I62"/>
  <c r="J62" s="1"/>
  <c r="M62" s="1"/>
  <c r="H63"/>
  <c r="K64"/>
  <c r="K63" s="1"/>
  <c r="I64"/>
  <c r="H65"/>
  <c r="K66"/>
  <c r="K65" s="1"/>
  <c r="I66"/>
  <c r="H67"/>
  <c r="K68"/>
  <c r="K67" s="1"/>
  <c r="I68"/>
  <c r="H69"/>
  <c r="I70"/>
  <c r="H71"/>
  <c r="K72"/>
  <c r="K71" s="1"/>
  <c r="I72"/>
  <c r="H9"/>
  <c r="F8"/>
  <c r="F75" s="1"/>
  <c r="K17"/>
  <c r="I17"/>
  <c r="J17" s="1"/>
  <c r="H32"/>
  <c r="I33"/>
  <c r="G38"/>
  <c r="H39"/>
  <c r="H41"/>
  <c r="K42"/>
  <c r="I42"/>
  <c r="G50"/>
  <c r="H51"/>
  <c r="K44"/>
  <c r="K60"/>
  <c r="M46"/>
  <c r="E8"/>
  <c r="G8"/>
  <c r="I10"/>
  <c r="J10" s="1"/>
  <c r="M10" s="1"/>
  <c r="I11"/>
  <c r="J11" s="1"/>
  <c r="M11" s="1"/>
  <c r="G13"/>
  <c r="I14"/>
  <c r="I16"/>
  <c r="J16" s="1"/>
  <c r="M16" s="1"/>
  <c r="I18"/>
  <c r="J18" s="1"/>
  <c r="M18" s="1"/>
  <c r="H28"/>
  <c r="I29"/>
  <c r="I30"/>
  <c r="J30" s="1"/>
  <c r="M30" s="1"/>
  <c r="E38"/>
  <c r="E41"/>
  <c r="G44"/>
  <c r="I49"/>
  <c r="H53"/>
  <c r="I54"/>
  <c r="H60"/>
  <c r="I61"/>
  <c r="K14" i="48"/>
  <c r="I14"/>
  <c r="H13"/>
  <c r="K18"/>
  <c r="I18"/>
  <c r="J18" s="1"/>
  <c r="H25"/>
  <c r="G24"/>
  <c r="H66"/>
  <c r="G65"/>
  <c r="H70"/>
  <c r="G69"/>
  <c r="K9"/>
  <c r="K8" s="1"/>
  <c r="I9"/>
  <c r="H27"/>
  <c r="G26"/>
  <c r="H33"/>
  <c r="G32"/>
  <c r="K45"/>
  <c r="M45" s="1"/>
  <c r="H44"/>
  <c r="J46"/>
  <c r="M46" s="1"/>
  <c r="K47"/>
  <c r="I47"/>
  <c r="J47" s="1"/>
  <c r="K49"/>
  <c r="K48" s="1"/>
  <c r="I49"/>
  <c r="H48"/>
  <c r="H59"/>
  <c r="G57"/>
  <c r="J61"/>
  <c r="H12"/>
  <c r="I12" s="1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M43" s="1"/>
  <c r="J44"/>
  <c r="I51"/>
  <c r="H50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J36"/>
  <c r="M36" s="1"/>
  <c r="E44"/>
  <c r="E57"/>
  <c r="E65"/>
  <c r="E67"/>
  <c r="E69"/>
  <c r="E71"/>
  <c r="K9" i="49"/>
  <c r="K8" s="1"/>
  <c r="I9"/>
  <c r="K14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12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M45"/>
  <c r="J44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E28"/>
  <c r="H34"/>
  <c r="I35"/>
  <c r="J36"/>
  <c r="M36" s="1"/>
  <c r="E44"/>
  <c r="E57"/>
  <c r="E65"/>
  <c r="E67"/>
  <c r="E69"/>
  <c r="E71"/>
  <c r="H12" i="50"/>
  <c r="I12" s="1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K13" s="1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F8"/>
  <c r="F13"/>
  <c r="I15"/>
  <c r="J15" s="1"/>
  <c r="M15" s="1"/>
  <c r="I17"/>
  <c r="J17" s="1"/>
  <c r="M17" s="1"/>
  <c r="I19"/>
  <c r="J19" s="1"/>
  <c r="M19" s="1"/>
  <c r="H22"/>
  <c r="E28"/>
  <c r="H34"/>
  <c r="I35"/>
  <c r="J36"/>
  <c r="M36" s="1"/>
  <c r="E44"/>
  <c r="E57"/>
  <c r="E65"/>
  <c r="E67"/>
  <c r="E69"/>
  <c r="E71"/>
  <c r="H12" i="51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F8"/>
  <c r="F13"/>
  <c r="I15"/>
  <c r="J15" s="1"/>
  <c r="M15" s="1"/>
  <c r="I17"/>
  <c r="J17" s="1"/>
  <c r="M17" s="1"/>
  <c r="I19"/>
  <c r="J19" s="1"/>
  <c r="M19" s="1"/>
  <c r="H22"/>
  <c r="E28"/>
  <c r="H34"/>
  <c r="I35"/>
  <c r="J36"/>
  <c r="M36" s="1"/>
  <c r="E44"/>
  <c r="E57"/>
  <c r="E65"/>
  <c r="E67"/>
  <c r="E69"/>
  <c r="E71"/>
  <c r="H12" i="72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J36"/>
  <c r="M36" s="1"/>
  <c r="E44"/>
  <c r="E57"/>
  <c r="E65"/>
  <c r="E67"/>
  <c r="E69"/>
  <c r="E71"/>
  <c r="H12" i="53"/>
  <c r="I12" s="1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K13" s="1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J36"/>
  <c r="M36" s="1"/>
  <c r="E44"/>
  <c r="E57"/>
  <c r="E65"/>
  <c r="E67"/>
  <c r="E69"/>
  <c r="E71"/>
  <c r="I12" i="54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K9"/>
  <c r="K8" s="1"/>
  <c r="I9"/>
  <c r="H8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E75" s="1"/>
  <c r="H34"/>
  <c r="I35"/>
  <c r="I36"/>
  <c r="J36" s="1"/>
  <c r="M36" s="1"/>
  <c r="E44"/>
  <c r="E57"/>
  <c r="E65"/>
  <c r="E67"/>
  <c r="E69"/>
  <c r="E71"/>
  <c r="K9" i="55"/>
  <c r="K8" s="1"/>
  <c r="I9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J44" s="1"/>
  <c r="K49"/>
  <c r="K48" s="1"/>
  <c r="I49"/>
  <c r="H48"/>
  <c r="H59"/>
  <c r="G57"/>
  <c r="J61"/>
  <c r="H66"/>
  <c r="G65"/>
  <c r="H70"/>
  <c r="G69"/>
  <c r="H12"/>
  <c r="I12" s="1"/>
  <c r="J12" s="1"/>
  <c r="M12" s="1"/>
  <c r="G8"/>
  <c r="K16"/>
  <c r="I16"/>
  <c r="J16" s="1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57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E44"/>
  <c r="E57"/>
  <c r="E65"/>
  <c r="E67"/>
  <c r="E69"/>
  <c r="E71"/>
  <c r="H12" i="56"/>
  <c r="I12" s="1"/>
  <c r="J12" s="1"/>
  <c r="M12" s="1"/>
  <c r="G8"/>
  <c r="K16"/>
  <c r="I16"/>
  <c r="J16" s="1"/>
  <c r="M16" s="1"/>
  <c r="J29"/>
  <c r="H31"/>
  <c r="G28"/>
  <c r="K9"/>
  <c r="K8" s="1"/>
  <c r="I9"/>
  <c r="H8"/>
  <c r="K14"/>
  <c r="K13" s="1"/>
  <c r="I14"/>
  <c r="H13"/>
  <c r="K18"/>
  <c r="I18"/>
  <c r="J18" s="1"/>
  <c r="M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H57" s="1"/>
  <c r="G57"/>
  <c r="J61"/>
  <c r="H66"/>
  <c r="G65"/>
  <c r="H70"/>
  <c r="G69"/>
  <c r="I39"/>
  <c r="H38"/>
  <c r="H42"/>
  <c r="G41"/>
  <c r="K43"/>
  <c r="I43"/>
  <c r="J43" s="1"/>
  <c r="M45"/>
  <c r="M44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F8"/>
  <c r="F13"/>
  <c r="I15"/>
  <c r="J15" s="1"/>
  <c r="M15" s="1"/>
  <c r="I17"/>
  <c r="J17" s="1"/>
  <c r="M17" s="1"/>
  <c r="I19"/>
  <c r="J19" s="1"/>
  <c r="M19" s="1"/>
  <c r="H22"/>
  <c r="I23"/>
  <c r="E28"/>
  <c r="E75" s="1"/>
  <c r="H34"/>
  <c r="I35"/>
  <c r="I36"/>
  <c r="J36" s="1"/>
  <c r="M36" s="1"/>
  <c r="E44"/>
  <c r="E57"/>
  <c r="E65"/>
  <c r="E67"/>
  <c r="E69"/>
  <c r="E71"/>
  <c r="H12" i="57"/>
  <c r="I12" s="1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F8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E44"/>
  <c r="E57"/>
  <c r="E65"/>
  <c r="E67"/>
  <c r="E69"/>
  <c r="E71"/>
  <c r="H12" i="58"/>
  <c r="I12" s="1"/>
  <c r="J12" s="1"/>
  <c r="M12" s="1"/>
  <c r="G8"/>
  <c r="K16"/>
  <c r="I16"/>
  <c r="J16" s="1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J29"/>
  <c r="F8"/>
  <c r="F13"/>
  <c r="I15"/>
  <c r="J15" s="1"/>
  <c r="M15" s="1"/>
  <c r="I17"/>
  <c r="J17" s="1"/>
  <c r="M17" s="1"/>
  <c r="I19"/>
  <c r="J19" s="1"/>
  <c r="M19" s="1"/>
  <c r="H22"/>
  <c r="E28"/>
  <c r="H34"/>
  <c r="I35"/>
  <c r="J36"/>
  <c r="M36" s="1"/>
  <c r="E44"/>
  <c r="E57"/>
  <c r="E65"/>
  <c r="E67"/>
  <c r="E69"/>
  <c r="E71"/>
  <c r="H12" i="59"/>
  <c r="J12" s="1"/>
  <c r="M12" s="1"/>
  <c r="G8"/>
  <c r="K16"/>
  <c r="I16"/>
  <c r="J16" s="1"/>
  <c r="J29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E44"/>
  <c r="E57"/>
  <c r="E65"/>
  <c r="E67"/>
  <c r="E69"/>
  <c r="E71"/>
  <c r="H12" i="60"/>
  <c r="J12" s="1"/>
  <c r="M12" s="1"/>
  <c r="G8"/>
  <c r="K16"/>
  <c r="I16"/>
  <c r="J16" s="1"/>
  <c r="J29"/>
  <c r="H31"/>
  <c r="G28"/>
  <c r="I39"/>
  <c r="H38"/>
  <c r="H42"/>
  <c r="G41"/>
  <c r="K43"/>
  <c r="I43"/>
  <c r="J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K49"/>
  <c r="K48" s="1"/>
  <c r="I49"/>
  <c r="H48"/>
  <c r="H59"/>
  <c r="G57"/>
  <c r="J61"/>
  <c r="H66"/>
  <c r="G65"/>
  <c r="H70"/>
  <c r="G69"/>
  <c r="F8"/>
  <c r="F75" s="1"/>
  <c r="F13"/>
  <c r="I15"/>
  <c r="J15" s="1"/>
  <c r="M15" s="1"/>
  <c r="I17"/>
  <c r="J17" s="1"/>
  <c r="M17" s="1"/>
  <c r="I19"/>
  <c r="J19" s="1"/>
  <c r="M19" s="1"/>
  <c r="H22"/>
  <c r="I23"/>
  <c r="E28"/>
  <c r="H34"/>
  <c r="I35"/>
  <c r="I36"/>
  <c r="J36" s="1"/>
  <c r="M36" s="1"/>
  <c r="E44"/>
  <c r="E57"/>
  <c r="E65"/>
  <c r="E67"/>
  <c r="E69"/>
  <c r="E71"/>
  <c r="H12" i="61"/>
  <c r="I12" s="1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8"/>
  <c r="K14"/>
  <c r="I14"/>
  <c r="H13"/>
  <c r="K18"/>
  <c r="I18"/>
  <c r="J18" s="1"/>
  <c r="H25"/>
  <c r="G24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E44"/>
  <c r="E57"/>
  <c r="E65"/>
  <c r="E67"/>
  <c r="E69"/>
  <c r="E71"/>
  <c r="K9" i="62"/>
  <c r="K8" s="1"/>
  <c r="I9"/>
  <c r="H12"/>
  <c r="J12" s="1"/>
  <c r="M12" s="1"/>
  <c r="G8"/>
  <c r="K16"/>
  <c r="I16"/>
  <c r="J16" s="1"/>
  <c r="J29"/>
  <c r="H31"/>
  <c r="G28"/>
  <c r="I39"/>
  <c r="H38"/>
  <c r="H42"/>
  <c r="G41"/>
  <c r="K43"/>
  <c r="I43"/>
  <c r="J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I14"/>
  <c r="H13"/>
  <c r="K14"/>
  <c r="K13" s="1"/>
  <c r="K18"/>
  <c r="I18"/>
  <c r="J18" s="1"/>
  <c r="M18" s="1"/>
  <c r="H25"/>
  <c r="G24"/>
  <c r="H27"/>
  <c r="G26"/>
  <c r="H33"/>
  <c r="G32"/>
  <c r="K45"/>
  <c r="M45" s="1"/>
  <c r="H44"/>
  <c r="J46"/>
  <c r="M46" s="1"/>
  <c r="K47"/>
  <c r="I47"/>
  <c r="J47" s="1"/>
  <c r="M47" s="1"/>
  <c r="K49"/>
  <c r="K48" s="1"/>
  <c r="I49"/>
  <c r="H48"/>
  <c r="H59"/>
  <c r="H57" s="1"/>
  <c r="G57"/>
  <c r="J61"/>
  <c r="H66"/>
  <c r="G65"/>
  <c r="H70"/>
  <c r="G69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E44"/>
  <c r="E57"/>
  <c r="E65"/>
  <c r="E67"/>
  <c r="E69"/>
  <c r="E71"/>
  <c r="H12" i="63"/>
  <c r="I12" s="1"/>
  <c r="J12" s="1"/>
  <c r="M12" s="1"/>
  <c r="G8"/>
  <c r="K16"/>
  <c r="I16"/>
  <c r="J16" s="1"/>
  <c r="M16" s="1"/>
  <c r="J29"/>
  <c r="H31"/>
  <c r="G28"/>
  <c r="I39"/>
  <c r="H38"/>
  <c r="H42"/>
  <c r="G41"/>
  <c r="K43"/>
  <c r="I43"/>
  <c r="J43" s="1"/>
  <c r="M43" s="1"/>
  <c r="I51"/>
  <c r="H50"/>
  <c r="J54"/>
  <c r="I53"/>
  <c r="K56"/>
  <c r="K55" s="1"/>
  <c r="I56"/>
  <c r="H55"/>
  <c r="K58"/>
  <c r="I58"/>
  <c r="H62"/>
  <c r="G60"/>
  <c r="H64"/>
  <c r="F63"/>
  <c r="H68"/>
  <c r="G67"/>
  <c r="H72"/>
  <c r="G71"/>
  <c r="K9"/>
  <c r="K8" s="1"/>
  <c r="I9"/>
  <c r="H13"/>
  <c r="K14"/>
  <c r="I14"/>
  <c r="K18"/>
  <c r="I18"/>
  <c r="J18" s="1"/>
  <c r="G24"/>
  <c r="H25"/>
  <c r="H27"/>
  <c r="G26"/>
  <c r="H33"/>
  <c r="G32"/>
  <c r="K45"/>
  <c r="H44"/>
  <c r="J46"/>
  <c r="M46" s="1"/>
  <c r="K47"/>
  <c r="I47"/>
  <c r="J47" s="1"/>
  <c r="M47" s="1"/>
  <c r="K49"/>
  <c r="K48" s="1"/>
  <c r="I49"/>
  <c r="H48"/>
  <c r="H59"/>
  <c r="G57"/>
  <c r="J61"/>
  <c r="H66"/>
  <c r="G65"/>
  <c r="H70"/>
  <c r="G69"/>
  <c r="F8"/>
  <c r="F13"/>
  <c r="I15"/>
  <c r="J15" s="1"/>
  <c r="M15" s="1"/>
  <c r="I17"/>
  <c r="J17" s="1"/>
  <c r="M17" s="1"/>
  <c r="I19"/>
  <c r="J19" s="1"/>
  <c r="M19" s="1"/>
  <c r="H22"/>
  <c r="E28"/>
  <c r="H34"/>
  <c r="I35"/>
  <c r="I36"/>
  <c r="J36" s="1"/>
  <c r="M36" s="1"/>
  <c r="E44"/>
  <c r="E57"/>
  <c r="E65"/>
  <c r="E67"/>
  <c r="E69"/>
  <c r="E71"/>
  <c r="H12" i="64"/>
  <c r="I12" s="1"/>
  <c r="J12" s="1"/>
  <c r="M12" s="1"/>
  <c r="G8"/>
  <c r="K14"/>
  <c r="K13" s="1"/>
  <c r="I14"/>
  <c r="H13"/>
  <c r="K15"/>
  <c r="I15"/>
  <c r="J15" s="1"/>
  <c r="M15" s="1"/>
  <c r="K16"/>
  <c r="I16"/>
  <c r="J16" s="1"/>
  <c r="M16" s="1"/>
  <c r="K17"/>
  <c r="I17"/>
  <c r="J17" s="1"/>
  <c r="M17" s="1"/>
  <c r="K18"/>
  <c r="I18"/>
  <c r="J18" s="1"/>
  <c r="M18" s="1"/>
  <c r="K19"/>
  <c r="I19"/>
  <c r="J19" s="1"/>
  <c r="M19" s="1"/>
  <c r="H25"/>
  <c r="G24"/>
  <c r="H27"/>
  <c r="G26"/>
  <c r="H31"/>
  <c r="G28"/>
  <c r="G38"/>
  <c r="H39"/>
  <c r="H42"/>
  <c r="G41"/>
  <c r="K45"/>
  <c r="G50"/>
  <c r="H51"/>
  <c r="G55"/>
  <c r="H56"/>
  <c r="H59"/>
  <c r="G57"/>
  <c r="H62"/>
  <c r="G60"/>
  <c r="H64"/>
  <c r="F63"/>
  <c r="H66"/>
  <c r="G65"/>
  <c r="H68"/>
  <c r="G67"/>
  <c r="H70"/>
  <c r="G69"/>
  <c r="H9"/>
  <c r="F8"/>
  <c r="F75" s="1"/>
  <c r="H33"/>
  <c r="G32"/>
  <c r="K43"/>
  <c r="I43"/>
  <c r="J43" s="1"/>
  <c r="J45"/>
  <c r="G44"/>
  <c r="H47"/>
  <c r="K49"/>
  <c r="K48" s="1"/>
  <c r="I49"/>
  <c r="H48"/>
  <c r="K58"/>
  <c r="I58"/>
  <c r="H57"/>
  <c r="H72"/>
  <c r="G71"/>
  <c r="M46"/>
  <c r="I23"/>
  <c r="I35"/>
  <c r="I36"/>
  <c r="J36" s="1"/>
  <c r="M36" s="1"/>
  <c r="E71"/>
  <c r="E75" s="1"/>
  <c r="I10"/>
  <c r="J10" s="1"/>
  <c r="M10" s="1"/>
  <c r="I11"/>
  <c r="J11" s="1"/>
  <c r="M11" s="1"/>
  <c r="I29"/>
  <c r="I30"/>
  <c r="J30" s="1"/>
  <c r="M30" s="1"/>
  <c r="I54"/>
  <c r="I61"/>
  <c r="C66" i="35"/>
  <c r="D66"/>
  <c r="E66"/>
  <c r="F66"/>
  <c r="C64"/>
  <c r="D64"/>
  <c r="E64"/>
  <c r="F64"/>
  <c r="C62"/>
  <c r="D62"/>
  <c r="E62"/>
  <c r="F62"/>
  <c r="C60"/>
  <c r="D60"/>
  <c r="E60"/>
  <c r="F60"/>
  <c r="C58"/>
  <c r="D58"/>
  <c r="F58"/>
  <c r="C56"/>
  <c r="D56"/>
  <c r="E56"/>
  <c r="F56"/>
  <c r="C53"/>
  <c r="D53"/>
  <c r="E53"/>
  <c r="F53"/>
  <c r="C51"/>
  <c r="D51"/>
  <c r="E51"/>
  <c r="F51"/>
  <c r="C49"/>
  <c r="D49"/>
  <c r="E49"/>
  <c r="F49"/>
  <c r="C44"/>
  <c r="D44"/>
  <c r="E44"/>
  <c r="F44"/>
  <c r="C42"/>
  <c r="D42"/>
  <c r="F42"/>
  <c r="D39"/>
  <c r="E39"/>
  <c r="F39"/>
  <c r="C39"/>
  <c r="C36"/>
  <c r="D36"/>
  <c r="E36"/>
  <c r="F36"/>
  <c r="C32"/>
  <c r="D32"/>
  <c r="F32"/>
  <c r="C27"/>
  <c r="D27"/>
  <c r="E27"/>
  <c r="F27"/>
  <c r="C25"/>
  <c r="D25"/>
  <c r="E25"/>
  <c r="F25"/>
  <c r="D23"/>
  <c r="E23"/>
  <c r="F23"/>
  <c r="C23"/>
  <c r="D21"/>
  <c r="E21"/>
  <c r="F21"/>
  <c r="C21"/>
  <c r="D19"/>
  <c r="F19"/>
  <c r="C19"/>
  <c r="D11"/>
  <c r="E11"/>
  <c r="F11"/>
  <c r="C11"/>
  <c r="C34" i="6"/>
  <c r="I38" i="35"/>
  <c r="H38"/>
  <c r="G38"/>
  <c r="K67"/>
  <c r="K55"/>
  <c r="C39" i="6"/>
  <c r="C38"/>
  <c r="F29"/>
  <c r="F28"/>
  <c r="F27"/>
  <c r="F26"/>
  <c r="G25"/>
  <c r="F24"/>
  <c r="F23"/>
  <c r="F22"/>
  <c r="F21"/>
  <c r="F20"/>
  <c r="F19"/>
  <c r="F18"/>
  <c r="F17"/>
  <c r="F16"/>
  <c r="F14"/>
  <c r="F12"/>
  <c r="F11"/>
  <c r="F10"/>
  <c r="F9"/>
  <c r="D22"/>
  <c r="D28"/>
  <c r="F38" i="37"/>
  <c r="K38"/>
  <c r="L38"/>
  <c r="D38"/>
  <c r="D26" i="6"/>
  <c r="G34"/>
  <c r="E31" i="37"/>
  <c r="G31" s="1"/>
  <c r="H31" s="1"/>
  <c r="K31" s="1"/>
  <c r="L28"/>
  <c r="D28"/>
  <c r="G33" i="6" l="1"/>
  <c r="I44" i="38"/>
  <c r="M17"/>
  <c r="K13"/>
  <c r="M15"/>
  <c r="G75" i="1"/>
  <c r="K13"/>
  <c r="M47" i="39"/>
  <c r="J35" i="1"/>
  <c r="I34"/>
  <c r="I55"/>
  <c r="J56"/>
  <c r="E75"/>
  <c r="M17"/>
  <c r="F75"/>
  <c r="M47"/>
  <c r="I44"/>
  <c r="M19"/>
  <c r="J49"/>
  <c r="I48"/>
  <c r="J14"/>
  <c r="I13"/>
  <c r="H71"/>
  <c r="K72"/>
  <c r="K71" s="1"/>
  <c r="I72"/>
  <c r="H67"/>
  <c r="K68"/>
  <c r="K67" s="1"/>
  <c r="I68"/>
  <c r="H63"/>
  <c r="K64"/>
  <c r="K63" s="1"/>
  <c r="I64"/>
  <c r="H60"/>
  <c r="K62"/>
  <c r="K60" s="1"/>
  <c r="I62"/>
  <c r="I57"/>
  <c r="J58"/>
  <c r="J53"/>
  <c r="M54"/>
  <c r="M53" s="1"/>
  <c r="H50"/>
  <c r="M42"/>
  <c r="I38"/>
  <c r="J39"/>
  <c r="H28"/>
  <c r="K31"/>
  <c r="K28" s="1"/>
  <c r="M29"/>
  <c r="H8"/>
  <c r="K9"/>
  <c r="K8" s="1"/>
  <c r="H69"/>
  <c r="K70"/>
  <c r="K69" s="1"/>
  <c r="I70"/>
  <c r="H65"/>
  <c r="K66"/>
  <c r="K65" s="1"/>
  <c r="I66"/>
  <c r="M61"/>
  <c r="K59"/>
  <c r="K57" s="1"/>
  <c r="I59"/>
  <c r="J59" s="1"/>
  <c r="M45"/>
  <c r="M44" s="1"/>
  <c r="J44"/>
  <c r="H41"/>
  <c r="K43"/>
  <c r="K41" s="1"/>
  <c r="H32"/>
  <c r="H26"/>
  <c r="K27"/>
  <c r="K26" s="1"/>
  <c r="H24"/>
  <c r="K25"/>
  <c r="K24" s="1"/>
  <c r="J44" i="39"/>
  <c r="E75"/>
  <c r="M16"/>
  <c r="K13"/>
  <c r="E75" i="40"/>
  <c r="E75" i="41"/>
  <c r="M18"/>
  <c r="K13"/>
  <c r="M16"/>
  <c r="E75" i="42"/>
  <c r="M16"/>
  <c r="K13"/>
  <c r="E75" i="43"/>
  <c r="M18"/>
  <c r="K13"/>
  <c r="M47" i="44"/>
  <c r="E75"/>
  <c r="K13"/>
  <c r="M16"/>
  <c r="E75" i="45"/>
  <c r="M16"/>
  <c r="K13"/>
  <c r="J44" i="46"/>
  <c r="E75"/>
  <c r="M18"/>
  <c r="K13"/>
  <c r="M31" i="47"/>
  <c r="M19"/>
  <c r="K13"/>
  <c r="M15"/>
  <c r="E75" i="48"/>
  <c r="E75" i="49"/>
  <c r="M16"/>
  <c r="K13"/>
  <c r="E75" i="50"/>
  <c r="E75" i="51"/>
  <c r="K13"/>
  <c r="M16"/>
  <c r="E75" i="72"/>
  <c r="M43"/>
  <c r="M18"/>
  <c r="K13"/>
  <c r="E75" i="53"/>
  <c r="M18" i="54"/>
  <c r="K13"/>
  <c r="M16"/>
  <c r="E75" i="55"/>
  <c r="M16"/>
  <c r="F75"/>
  <c r="H8"/>
  <c r="E75" i="57"/>
  <c r="M18"/>
  <c r="K13"/>
  <c r="M16"/>
  <c r="E75" i="58"/>
  <c r="H8"/>
  <c r="M18"/>
  <c r="K13"/>
  <c r="M16"/>
  <c r="E75" i="59"/>
  <c r="M18"/>
  <c r="K13"/>
  <c r="M16"/>
  <c r="E75" i="60"/>
  <c r="E75" i="61"/>
  <c r="M18"/>
  <c r="K13"/>
  <c r="E75" i="62"/>
  <c r="E75" i="63"/>
  <c r="M18"/>
  <c r="H8"/>
  <c r="M43" i="64"/>
  <c r="J23" i="69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K75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23" i="68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K75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61" i="38"/>
  <c r="I60"/>
  <c r="J54"/>
  <c r="I53"/>
  <c r="I48"/>
  <c r="J49"/>
  <c r="J70"/>
  <c r="I69"/>
  <c r="J66"/>
  <c r="I65"/>
  <c r="K58"/>
  <c r="K57" s="1"/>
  <c r="I58"/>
  <c r="H57"/>
  <c r="K56"/>
  <c r="K55" s="1"/>
  <c r="I56"/>
  <c r="H55"/>
  <c r="M45"/>
  <c r="J44"/>
  <c r="J27"/>
  <c r="I26"/>
  <c r="I51"/>
  <c r="H50"/>
  <c r="J42"/>
  <c r="K9"/>
  <c r="K8" s="1"/>
  <c r="I9"/>
  <c r="H8"/>
  <c r="E75"/>
  <c r="K44"/>
  <c r="M62"/>
  <c r="M59"/>
  <c r="M47"/>
  <c r="M31"/>
  <c r="M19"/>
  <c r="J29"/>
  <c r="I28"/>
  <c r="I13"/>
  <c r="J14"/>
  <c r="J72"/>
  <c r="I71"/>
  <c r="J68"/>
  <c r="I67"/>
  <c r="J64"/>
  <c r="I63"/>
  <c r="K43"/>
  <c r="I43"/>
  <c r="J43" s="1"/>
  <c r="M43" s="1"/>
  <c r="M35"/>
  <c r="M34" s="1"/>
  <c r="J34"/>
  <c r="J25"/>
  <c r="I24"/>
  <c r="M23"/>
  <c r="M22" s="1"/>
  <c r="J22"/>
  <c r="I39"/>
  <c r="H38"/>
  <c r="J33"/>
  <c r="I32"/>
  <c r="G75"/>
  <c r="K41"/>
  <c r="J23" i="39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23" i="40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I27"/>
  <c r="H24"/>
  <c r="K25"/>
  <c r="K24" s="1"/>
  <c r="I25"/>
  <c r="I13"/>
  <c r="J1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K57"/>
  <c r="J44"/>
  <c r="M43"/>
  <c r="M16"/>
  <c r="G75"/>
  <c r="M47"/>
  <c r="M44" s="1"/>
  <c r="I44"/>
  <c r="M18"/>
  <c r="K13"/>
  <c r="J23" i="41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23" i="42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23" i="43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23" i="44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23" i="45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23" i="46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32"/>
  <c r="I33"/>
  <c r="H26"/>
  <c r="K27"/>
  <c r="K26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61" i="47"/>
  <c r="I60"/>
  <c r="J54"/>
  <c r="I53"/>
  <c r="I48"/>
  <c r="J49"/>
  <c r="I51"/>
  <c r="H50"/>
  <c r="J42"/>
  <c r="K9"/>
  <c r="K8" s="1"/>
  <c r="I9"/>
  <c r="H8"/>
  <c r="J70"/>
  <c r="I69"/>
  <c r="J66"/>
  <c r="I65"/>
  <c r="K58"/>
  <c r="K57" s="1"/>
  <c r="I58"/>
  <c r="H57"/>
  <c r="K56"/>
  <c r="K55" s="1"/>
  <c r="I56"/>
  <c r="H55"/>
  <c r="M45"/>
  <c r="M44" s="1"/>
  <c r="J44"/>
  <c r="J27"/>
  <c r="I26"/>
  <c r="E75"/>
  <c r="J29"/>
  <c r="I28"/>
  <c r="I13"/>
  <c r="J14"/>
  <c r="I39"/>
  <c r="H38"/>
  <c r="J33"/>
  <c r="I32"/>
  <c r="J72"/>
  <c r="I71"/>
  <c r="J68"/>
  <c r="I67"/>
  <c r="J64"/>
  <c r="I63"/>
  <c r="K43"/>
  <c r="I43"/>
  <c r="J43" s="1"/>
  <c r="M43" s="1"/>
  <c r="M35"/>
  <c r="M34" s="1"/>
  <c r="J34"/>
  <c r="J25"/>
  <c r="I24"/>
  <c r="M23"/>
  <c r="M22" s="1"/>
  <c r="J22"/>
  <c r="G75"/>
  <c r="K41"/>
  <c r="M17"/>
  <c r="I44"/>
  <c r="J23" i="48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I57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M61"/>
  <c r="K59"/>
  <c r="K57" s="1"/>
  <c r="I59"/>
  <c r="J59" s="1"/>
  <c r="I48"/>
  <c r="J49"/>
  <c r="F75"/>
  <c r="M47"/>
  <c r="M44" s="1"/>
  <c r="I44"/>
  <c r="H8"/>
  <c r="M18"/>
  <c r="K13"/>
  <c r="J35"/>
  <c r="I34"/>
  <c r="I55"/>
  <c r="J56"/>
  <c r="H32"/>
  <c r="I33"/>
  <c r="H26"/>
  <c r="K27"/>
  <c r="K26" s="1"/>
  <c r="I27"/>
  <c r="I8"/>
  <c r="J9"/>
  <c r="H69"/>
  <c r="K70"/>
  <c r="K69" s="1"/>
  <c r="I70"/>
  <c r="H65"/>
  <c r="K66"/>
  <c r="K65" s="1"/>
  <c r="I66"/>
  <c r="H24"/>
  <c r="K25"/>
  <c r="K24" s="1"/>
  <c r="I25"/>
  <c r="I13"/>
  <c r="J14"/>
  <c r="G75"/>
  <c r="K44"/>
  <c r="J23" i="49"/>
  <c r="I22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38"/>
  <c r="J39"/>
  <c r="H28"/>
  <c r="K31"/>
  <c r="K28" s="1"/>
  <c r="I31"/>
  <c r="M29"/>
  <c r="H32"/>
  <c r="I33"/>
  <c r="H26"/>
  <c r="K27"/>
  <c r="K26" s="1"/>
  <c r="I27"/>
  <c r="H24"/>
  <c r="K25"/>
  <c r="K24" s="1"/>
  <c r="I25"/>
  <c r="I13"/>
  <c r="J14"/>
  <c r="F75"/>
  <c r="M44"/>
  <c r="K44"/>
  <c r="H8"/>
  <c r="J35"/>
  <c r="I34"/>
  <c r="I55"/>
  <c r="J56"/>
  <c r="H69"/>
  <c r="K70"/>
  <c r="K69" s="1"/>
  <c r="I70"/>
  <c r="H65"/>
  <c r="K66"/>
  <c r="K65" s="1"/>
  <c r="I66"/>
  <c r="M61"/>
  <c r="K59"/>
  <c r="I59"/>
  <c r="J59" s="1"/>
  <c r="I48"/>
  <c r="J49"/>
  <c r="I8"/>
  <c r="J9"/>
  <c r="K57"/>
  <c r="G75"/>
  <c r="I44"/>
  <c r="J23" i="50"/>
  <c r="I22"/>
  <c r="H32"/>
  <c r="I33"/>
  <c r="H26"/>
  <c r="K27"/>
  <c r="K26" s="1"/>
  <c r="I27"/>
  <c r="H24"/>
  <c r="K25"/>
  <c r="K24" s="1"/>
  <c r="I25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38"/>
  <c r="J39"/>
  <c r="H28"/>
  <c r="K31"/>
  <c r="K28" s="1"/>
  <c r="I31"/>
  <c r="M29"/>
  <c r="F75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23" i="51"/>
  <c r="I22"/>
  <c r="H32"/>
  <c r="I33"/>
  <c r="H26"/>
  <c r="K27"/>
  <c r="K26" s="1"/>
  <c r="I27"/>
  <c r="H24"/>
  <c r="K25"/>
  <c r="K24" s="1"/>
  <c r="I25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F75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23" i="72"/>
  <c r="I22"/>
  <c r="H32"/>
  <c r="I33"/>
  <c r="H26"/>
  <c r="K27"/>
  <c r="K26" s="1"/>
  <c r="I27"/>
  <c r="H24"/>
  <c r="K25"/>
  <c r="K24" s="1"/>
  <c r="I25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F75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23" i="53"/>
  <c r="I22"/>
  <c r="H32"/>
  <c r="I33"/>
  <c r="H26"/>
  <c r="K27"/>
  <c r="K26" s="1"/>
  <c r="I27"/>
  <c r="H24"/>
  <c r="H75" s="1"/>
  <c r="K25"/>
  <c r="K24" s="1"/>
  <c r="I25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F75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23" i="54"/>
  <c r="I22"/>
  <c r="H71"/>
  <c r="K72"/>
  <c r="K71" s="1"/>
  <c r="I72"/>
  <c r="H32"/>
  <c r="I33"/>
  <c r="H26"/>
  <c r="K27"/>
  <c r="K26" s="1"/>
  <c r="I27"/>
  <c r="H24"/>
  <c r="K25"/>
  <c r="K24" s="1"/>
  <c r="I25"/>
  <c r="I13"/>
  <c r="J14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F75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K75" s="1"/>
  <c r="J44"/>
  <c r="G75"/>
  <c r="J23" i="55"/>
  <c r="I22"/>
  <c r="I55"/>
  <c r="J56"/>
  <c r="H32"/>
  <c r="I33"/>
  <c r="H26"/>
  <c r="K27"/>
  <c r="K26" s="1"/>
  <c r="I27"/>
  <c r="H24"/>
  <c r="K25"/>
  <c r="K24" s="1"/>
  <c r="I25"/>
  <c r="I13"/>
  <c r="J14"/>
  <c r="G75"/>
  <c r="K44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I57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H69"/>
  <c r="K70"/>
  <c r="K69" s="1"/>
  <c r="I70"/>
  <c r="H65"/>
  <c r="K66"/>
  <c r="K65" s="1"/>
  <c r="I66"/>
  <c r="M61"/>
  <c r="K59"/>
  <c r="K57" s="1"/>
  <c r="I59"/>
  <c r="J59" s="1"/>
  <c r="I48"/>
  <c r="J49"/>
  <c r="I8"/>
  <c r="J9"/>
  <c r="M45"/>
  <c r="M44" s="1"/>
  <c r="M47"/>
  <c r="I44"/>
  <c r="M18"/>
  <c r="K13"/>
  <c r="J23" i="56"/>
  <c r="I22"/>
  <c r="I55"/>
  <c r="J56"/>
  <c r="H32"/>
  <c r="I33"/>
  <c r="H26"/>
  <c r="K27"/>
  <c r="K26" s="1"/>
  <c r="I27"/>
  <c r="H24"/>
  <c r="H75" s="1"/>
  <c r="K25"/>
  <c r="K24" s="1"/>
  <c r="I25"/>
  <c r="I13"/>
  <c r="J14"/>
  <c r="H28"/>
  <c r="K31"/>
  <c r="K28" s="1"/>
  <c r="I31"/>
  <c r="M29"/>
  <c r="F75"/>
  <c r="J44"/>
  <c r="M43"/>
  <c r="K44"/>
  <c r="J35"/>
  <c r="I3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69"/>
  <c r="K70"/>
  <c r="K69" s="1"/>
  <c r="I70"/>
  <c r="H65"/>
  <c r="K66"/>
  <c r="K65" s="1"/>
  <c r="I66"/>
  <c r="M61"/>
  <c r="K59"/>
  <c r="K57" s="1"/>
  <c r="I59"/>
  <c r="J59" s="1"/>
  <c r="I48"/>
  <c r="J49"/>
  <c r="I8"/>
  <c r="J9"/>
  <c r="I44"/>
  <c r="G75"/>
  <c r="J23" i="57"/>
  <c r="I22"/>
  <c r="H32"/>
  <c r="I33"/>
  <c r="H26"/>
  <c r="K27"/>
  <c r="K26" s="1"/>
  <c r="I27"/>
  <c r="H24"/>
  <c r="K25"/>
  <c r="K24" s="1"/>
  <c r="I25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F75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23" i="58"/>
  <c r="I22"/>
  <c r="M29"/>
  <c r="H32"/>
  <c r="I33"/>
  <c r="H26"/>
  <c r="K27"/>
  <c r="K26" s="1"/>
  <c r="I27"/>
  <c r="H24"/>
  <c r="K25"/>
  <c r="K24" s="1"/>
  <c r="I25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F75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23" i="59"/>
  <c r="I22"/>
  <c r="H32"/>
  <c r="I33"/>
  <c r="H26"/>
  <c r="K27"/>
  <c r="K26" s="1"/>
  <c r="I27"/>
  <c r="H24"/>
  <c r="K25"/>
  <c r="K24" s="1"/>
  <c r="I25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F75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23" i="60"/>
  <c r="I22"/>
  <c r="H32"/>
  <c r="I33"/>
  <c r="H26"/>
  <c r="K27"/>
  <c r="K26" s="1"/>
  <c r="I27"/>
  <c r="H24"/>
  <c r="K25"/>
  <c r="K24" s="1"/>
  <c r="I25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M59" s="1"/>
  <c r="I48"/>
  <c r="J49"/>
  <c r="I8"/>
  <c r="J9"/>
  <c r="I55"/>
  <c r="J56"/>
  <c r="M47"/>
  <c r="I44"/>
  <c r="M18"/>
  <c r="K13"/>
  <c r="H57"/>
  <c r="K57"/>
  <c r="J44"/>
  <c r="M43"/>
  <c r="M16"/>
  <c r="G75"/>
  <c r="J23" i="61"/>
  <c r="I22"/>
  <c r="H32"/>
  <c r="I33"/>
  <c r="H26"/>
  <c r="K27"/>
  <c r="K26" s="1"/>
  <c r="I27"/>
  <c r="H24"/>
  <c r="K25"/>
  <c r="K24" s="1"/>
  <c r="I25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F75"/>
  <c r="K44"/>
  <c r="M45"/>
  <c r="M44" s="1"/>
  <c r="J35"/>
  <c r="I34"/>
  <c r="H69"/>
  <c r="K70"/>
  <c r="K69" s="1"/>
  <c r="I70"/>
  <c r="H65"/>
  <c r="K66"/>
  <c r="K65" s="1"/>
  <c r="I66"/>
  <c r="M61"/>
  <c r="K59"/>
  <c r="I59"/>
  <c r="J59" s="1"/>
  <c r="I48"/>
  <c r="J49"/>
  <c r="I8"/>
  <c r="J9"/>
  <c r="I55"/>
  <c r="J56"/>
  <c r="I44"/>
  <c r="H57"/>
  <c r="K57"/>
  <c r="J44"/>
  <c r="G75"/>
  <c r="J23" i="62"/>
  <c r="I22"/>
  <c r="H32"/>
  <c r="I33"/>
  <c r="H26"/>
  <c r="K27"/>
  <c r="K26" s="1"/>
  <c r="I27"/>
  <c r="H24"/>
  <c r="K25"/>
  <c r="K24" s="1"/>
  <c r="I25"/>
  <c r="I55"/>
  <c r="J56"/>
  <c r="J9"/>
  <c r="I8"/>
  <c r="F75"/>
  <c r="K44"/>
  <c r="J44"/>
  <c r="M43"/>
  <c r="M16"/>
  <c r="G75"/>
  <c r="H8"/>
  <c r="J35"/>
  <c r="I34"/>
  <c r="H69"/>
  <c r="K70"/>
  <c r="K69" s="1"/>
  <c r="I70"/>
  <c r="H65"/>
  <c r="K66"/>
  <c r="K65" s="1"/>
  <c r="I66"/>
  <c r="M61"/>
  <c r="K59"/>
  <c r="K57" s="1"/>
  <c r="I59"/>
  <c r="J59" s="1"/>
  <c r="M59" s="1"/>
  <c r="I48"/>
  <c r="J49"/>
  <c r="I13"/>
  <c r="J14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I44"/>
  <c r="M44"/>
  <c r="J23" i="63"/>
  <c r="I22"/>
  <c r="H32"/>
  <c r="I33"/>
  <c r="K27"/>
  <c r="K26" s="1"/>
  <c r="I27"/>
  <c r="H26"/>
  <c r="I8"/>
  <c r="J9"/>
  <c r="H71"/>
  <c r="K72"/>
  <c r="K71" s="1"/>
  <c r="I72"/>
  <c r="H67"/>
  <c r="K68"/>
  <c r="K67" s="1"/>
  <c r="I68"/>
  <c r="H63"/>
  <c r="K64"/>
  <c r="K63" s="1"/>
  <c r="I64"/>
  <c r="H60"/>
  <c r="K62"/>
  <c r="K60" s="1"/>
  <c r="I62"/>
  <c r="J58"/>
  <c r="J53"/>
  <c r="M54"/>
  <c r="M53" s="1"/>
  <c r="I50"/>
  <c r="J51"/>
  <c r="H41"/>
  <c r="K42"/>
  <c r="K41" s="1"/>
  <c r="I42"/>
  <c r="I38"/>
  <c r="J39"/>
  <c r="H28"/>
  <c r="K31"/>
  <c r="K28" s="1"/>
  <c r="I31"/>
  <c r="M29"/>
  <c r="F75"/>
  <c r="K44"/>
  <c r="K13"/>
  <c r="M45"/>
  <c r="M44" s="1"/>
  <c r="J35"/>
  <c r="I34"/>
  <c r="H69"/>
  <c r="K70"/>
  <c r="K69" s="1"/>
  <c r="I70"/>
  <c r="H65"/>
  <c r="K66"/>
  <c r="K65" s="1"/>
  <c r="I66"/>
  <c r="M61"/>
  <c r="K59"/>
  <c r="I59"/>
  <c r="J59" s="1"/>
  <c r="M59" s="1"/>
  <c r="I48"/>
  <c r="J49"/>
  <c r="H24"/>
  <c r="K25"/>
  <c r="K24" s="1"/>
  <c r="I25"/>
  <c r="J14"/>
  <c r="I13"/>
  <c r="I55"/>
  <c r="J56"/>
  <c r="I44"/>
  <c r="H57"/>
  <c r="K57"/>
  <c r="J44"/>
  <c r="G75"/>
  <c r="J61" i="64"/>
  <c r="J35"/>
  <c r="I34"/>
  <c r="I48"/>
  <c r="J49"/>
  <c r="K47"/>
  <c r="I47"/>
  <c r="M45"/>
  <c r="K56"/>
  <c r="K55" s="1"/>
  <c r="I56"/>
  <c r="H55"/>
  <c r="I51"/>
  <c r="H50"/>
  <c r="I39"/>
  <c r="H38"/>
  <c r="K57"/>
  <c r="H44"/>
  <c r="J54"/>
  <c r="I53"/>
  <c r="J29"/>
  <c r="J23"/>
  <c r="I22"/>
  <c r="H71"/>
  <c r="K72"/>
  <c r="K71" s="1"/>
  <c r="I72"/>
  <c r="J58"/>
  <c r="H32"/>
  <c r="I33"/>
  <c r="K9"/>
  <c r="K8" s="1"/>
  <c r="I9"/>
  <c r="H8"/>
  <c r="H69"/>
  <c r="K70"/>
  <c r="K69" s="1"/>
  <c r="I70"/>
  <c r="H67"/>
  <c r="K68"/>
  <c r="K67" s="1"/>
  <c r="I68"/>
  <c r="H65"/>
  <c r="K66"/>
  <c r="K65" s="1"/>
  <c r="I66"/>
  <c r="H63"/>
  <c r="K64"/>
  <c r="K63" s="1"/>
  <c r="I64"/>
  <c r="H60"/>
  <c r="K62"/>
  <c r="K60" s="1"/>
  <c r="I62"/>
  <c r="J62" s="1"/>
  <c r="M62" s="1"/>
  <c r="K59"/>
  <c r="I59"/>
  <c r="J59" s="1"/>
  <c r="M59" s="1"/>
  <c r="H41"/>
  <c r="K42"/>
  <c r="K41" s="1"/>
  <c r="I42"/>
  <c r="H28"/>
  <c r="K31"/>
  <c r="K28" s="1"/>
  <c r="I31"/>
  <c r="J31" s="1"/>
  <c r="M31" s="1"/>
  <c r="H26"/>
  <c r="K27"/>
  <c r="K26" s="1"/>
  <c r="I27"/>
  <c r="H24"/>
  <c r="K25"/>
  <c r="K24" s="1"/>
  <c r="I25"/>
  <c r="I13"/>
  <c r="J14"/>
  <c r="K44"/>
  <c r="G75"/>
  <c r="G28" i="37"/>
  <c r="D21" i="6"/>
  <c r="D27"/>
  <c r="E21"/>
  <c r="E25"/>
  <c r="J55" i="35"/>
  <c r="I50"/>
  <c r="I49" s="1"/>
  <c r="G38" i="6"/>
  <c r="C25"/>
  <c r="H51" i="35"/>
  <c r="J52"/>
  <c r="E22" i="6"/>
  <c r="D16"/>
  <c r="D13"/>
  <c r="C37"/>
  <c r="J63" i="35"/>
  <c r="G50"/>
  <c r="G49" s="1"/>
  <c r="G21" i="6"/>
  <c r="H21" s="1"/>
  <c r="H49" i="35"/>
  <c r="J31"/>
  <c r="G20"/>
  <c r="I55"/>
  <c r="I63"/>
  <c r="I62" s="1"/>
  <c r="E27" i="6"/>
  <c r="G26"/>
  <c r="H26" s="1"/>
  <c r="I31" i="37"/>
  <c r="L60"/>
  <c r="D60"/>
  <c r="D24" i="6" s="1"/>
  <c r="J27" i="1" l="1"/>
  <c r="I26"/>
  <c r="J66"/>
  <c r="I65"/>
  <c r="J9"/>
  <c r="I8"/>
  <c r="M39"/>
  <c r="M38" s="1"/>
  <c r="J38"/>
  <c r="J51"/>
  <c r="I50"/>
  <c r="M58"/>
  <c r="J57"/>
  <c r="J62"/>
  <c r="I60"/>
  <c r="J68"/>
  <c r="I67"/>
  <c r="M35"/>
  <c r="M34" s="1"/>
  <c r="J34"/>
  <c r="M59"/>
  <c r="H75"/>
  <c r="J25"/>
  <c r="I24"/>
  <c r="J33"/>
  <c r="I32"/>
  <c r="J43"/>
  <c r="I41"/>
  <c r="J70"/>
  <c r="I69"/>
  <c r="J31"/>
  <c r="I28"/>
  <c r="J64"/>
  <c r="I63"/>
  <c r="J72"/>
  <c r="I71"/>
  <c r="M14"/>
  <c r="M13" s="1"/>
  <c r="J13"/>
  <c r="M49"/>
  <c r="M48" s="1"/>
  <c r="J48"/>
  <c r="M56"/>
  <c r="M55" s="1"/>
  <c r="J55"/>
  <c r="K75"/>
  <c r="K75" i="39"/>
  <c r="K75" i="40"/>
  <c r="K75" i="41"/>
  <c r="K75" i="42"/>
  <c r="K75" i="43"/>
  <c r="K75" i="44"/>
  <c r="K75" i="45"/>
  <c r="K75" i="46"/>
  <c r="K75" i="48"/>
  <c r="K75" i="49"/>
  <c r="H75" i="50"/>
  <c r="K75"/>
  <c r="H75" i="51"/>
  <c r="K75"/>
  <c r="H75" i="72"/>
  <c r="K75"/>
  <c r="K75" i="53"/>
  <c r="H75" i="54"/>
  <c r="K75" i="55"/>
  <c r="H75"/>
  <c r="H75" i="57"/>
  <c r="K75"/>
  <c r="H75" i="58"/>
  <c r="K75"/>
  <c r="K75" i="59"/>
  <c r="H75"/>
  <c r="K75" i="60"/>
  <c r="H75"/>
  <c r="H75" i="61"/>
  <c r="K75"/>
  <c r="K75" i="62"/>
  <c r="H75" i="63"/>
  <c r="K75"/>
  <c r="M9" i="69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M59"/>
  <c r="I57"/>
  <c r="J70"/>
  <c r="I69"/>
  <c r="M35"/>
  <c r="M34" s="1"/>
  <c r="J34"/>
  <c r="M14"/>
  <c r="M13" s="1"/>
  <c r="J13"/>
  <c r="J25"/>
  <c r="I24"/>
  <c r="I75" s="1"/>
  <c r="J33"/>
  <c r="I32"/>
  <c r="J31"/>
  <c r="I28"/>
  <c r="M51"/>
  <c r="M50" s="1"/>
  <c r="J50"/>
  <c r="M58"/>
  <c r="J57"/>
  <c r="J62"/>
  <c r="I60"/>
  <c r="J68"/>
  <c r="I67"/>
  <c r="H75"/>
  <c r="M9" i="68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M59"/>
  <c r="I57"/>
  <c r="J70"/>
  <c r="I69"/>
  <c r="M35"/>
  <c r="M34" s="1"/>
  <c r="J34"/>
  <c r="M14"/>
  <c r="M13" s="1"/>
  <c r="J13"/>
  <c r="J25"/>
  <c r="I24"/>
  <c r="J33"/>
  <c r="I32"/>
  <c r="J31"/>
  <c r="I28"/>
  <c r="M51"/>
  <c r="M50" s="1"/>
  <c r="J50"/>
  <c r="M58"/>
  <c r="M57" s="1"/>
  <c r="J57"/>
  <c r="J62"/>
  <c r="I60"/>
  <c r="J68"/>
  <c r="I67"/>
  <c r="I75"/>
  <c r="H75"/>
  <c r="J32" i="38"/>
  <c r="M33"/>
  <c r="M32" s="1"/>
  <c r="I38"/>
  <c r="J39"/>
  <c r="M25"/>
  <c r="M24" s="1"/>
  <c r="J24"/>
  <c r="M64"/>
  <c r="M63" s="1"/>
  <c r="J63"/>
  <c r="M68"/>
  <c r="M67" s="1"/>
  <c r="J67"/>
  <c r="M72"/>
  <c r="M71" s="1"/>
  <c r="J71"/>
  <c r="J28"/>
  <c r="M29"/>
  <c r="M28" s="1"/>
  <c r="M42"/>
  <c r="M41" s="1"/>
  <c r="J41"/>
  <c r="I50"/>
  <c r="J51"/>
  <c r="M27"/>
  <c r="M26" s="1"/>
  <c r="J26"/>
  <c r="I55"/>
  <c r="J56"/>
  <c r="M66"/>
  <c r="M65" s="1"/>
  <c r="J65"/>
  <c r="M70"/>
  <c r="M69" s="1"/>
  <c r="J69"/>
  <c r="J53"/>
  <c r="M54"/>
  <c r="M53" s="1"/>
  <c r="J60"/>
  <c r="M61"/>
  <c r="M60" s="1"/>
  <c r="H75"/>
  <c r="K75"/>
  <c r="M44"/>
  <c r="M14"/>
  <c r="M13" s="1"/>
  <c r="J13"/>
  <c r="I8"/>
  <c r="J9"/>
  <c r="I57"/>
  <c r="J58"/>
  <c r="M49"/>
  <c r="M48" s="1"/>
  <c r="J48"/>
  <c r="I41"/>
  <c r="M9" i="39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M59"/>
  <c r="I57"/>
  <c r="J70"/>
  <c r="I69"/>
  <c r="M35"/>
  <c r="M34" s="1"/>
  <c r="J34"/>
  <c r="M14"/>
  <c r="M13" s="1"/>
  <c r="J13"/>
  <c r="J25"/>
  <c r="I24"/>
  <c r="J33"/>
  <c r="I32"/>
  <c r="J31"/>
  <c r="I28"/>
  <c r="M51"/>
  <c r="M50" s="1"/>
  <c r="J50"/>
  <c r="M58"/>
  <c r="M57" s="1"/>
  <c r="J57"/>
  <c r="J62"/>
  <c r="I60"/>
  <c r="J68"/>
  <c r="I67"/>
  <c r="H75"/>
  <c r="J70" i="40"/>
  <c r="I69"/>
  <c r="M35"/>
  <c r="M34" s="1"/>
  <c r="J34"/>
  <c r="J27"/>
  <c r="I26"/>
  <c r="M39"/>
  <c r="M38" s="1"/>
  <c r="J38"/>
  <c r="J42"/>
  <c r="I41"/>
  <c r="J64"/>
  <c r="I63"/>
  <c r="J72"/>
  <c r="I71"/>
  <c r="M23"/>
  <c r="M22" s="1"/>
  <c r="J22"/>
  <c r="H75"/>
  <c r="I57"/>
  <c r="M9"/>
  <c r="M8" s="1"/>
  <c r="J8"/>
  <c r="M49"/>
  <c r="M48" s="1"/>
  <c r="J48"/>
  <c r="J66"/>
  <c r="I65"/>
  <c r="M56"/>
  <c r="M55" s="1"/>
  <c r="J55"/>
  <c r="M14"/>
  <c r="M13" s="1"/>
  <c r="J13"/>
  <c r="J25"/>
  <c r="I24"/>
  <c r="J33"/>
  <c r="I32"/>
  <c r="J31"/>
  <c r="I28"/>
  <c r="M51"/>
  <c r="M50" s="1"/>
  <c r="J50"/>
  <c r="M58"/>
  <c r="M57" s="1"/>
  <c r="J57"/>
  <c r="J62"/>
  <c r="I60"/>
  <c r="J68"/>
  <c r="I67"/>
  <c r="M9" i="41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M59"/>
  <c r="I57"/>
  <c r="J70"/>
  <c r="I69"/>
  <c r="M35"/>
  <c r="M34" s="1"/>
  <c r="J34"/>
  <c r="M14"/>
  <c r="M13" s="1"/>
  <c r="J13"/>
  <c r="J25"/>
  <c r="I24"/>
  <c r="J33"/>
  <c r="I32"/>
  <c r="J31"/>
  <c r="I28"/>
  <c r="M51"/>
  <c r="M50" s="1"/>
  <c r="J50"/>
  <c r="M58"/>
  <c r="M57" s="1"/>
  <c r="J57"/>
  <c r="J62"/>
  <c r="I60"/>
  <c r="J68"/>
  <c r="I67"/>
  <c r="H75"/>
  <c r="M9" i="42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M59"/>
  <c r="I57"/>
  <c r="J70"/>
  <c r="I69"/>
  <c r="M35"/>
  <c r="M34" s="1"/>
  <c r="J34"/>
  <c r="M14"/>
  <c r="M13" s="1"/>
  <c r="J13"/>
  <c r="J25"/>
  <c r="I24"/>
  <c r="J33"/>
  <c r="I32"/>
  <c r="J31"/>
  <c r="I28"/>
  <c r="M51"/>
  <c r="M50" s="1"/>
  <c r="J50"/>
  <c r="M58"/>
  <c r="M57" s="1"/>
  <c r="J57"/>
  <c r="J62"/>
  <c r="I60"/>
  <c r="I75" s="1"/>
  <c r="J68"/>
  <c r="I67"/>
  <c r="H75"/>
  <c r="M9" i="43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M59"/>
  <c r="I57"/>
  <c r="J70"/>
  <c r="I69"/>
  <c r="M35"/>
  <c r="M34" s="1"/>
  <c r="J34"/>
  <c r="M14"/>
  <c r="M13" s="1"/>
  <c r="J13"/>
  <c r="J25"/>
  <c r="I24"/>
  <c r="J33"/>
  <c r="I32"/>
  <c r="J31"/>
  <c r="I28"/>
  <c r="M51"/>
  <c r="M50" s="1"/>
  <c r="J50"/>
  <c r="M58"/>
  <c r="M57" s="1"/>
  <c r="J57"/>
  <c r="J62"/>
  <c r="I60"/>
  <c r="J68"/>
  <c r="I67"/>
  <c r="H75"/>
  <c r="M9" i="44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M59"/>
  <c r="I57"/>
  <c r="J70"/>
  <c r="I69"/>
  <c r="M35"/>
  <c r="M34" s="1"/>
  <c r="J34"/>
  <c r="M14"/>
  <c r="M13" s="1"/>
  <c r="J13"/>
  <c r="J25"/>
  <c r="I24"/>
  <c r="J33"/>
  <c r="I32"/>
  <c r="J31"/>
  <c r="I28"/>
  <c r="M51"/>
  <c r="M50" s="1"/>
  <c r="J50"/>
  <c r="M58"/>
  <c r="M57" s="1"/>
  <c r="J57"/>
  <c r="J62"/>
  <c r="I60"/>
  <c r="J68"/>
  <c r="I67"/>
  <c r="H75"/>
  <c r="J70" i="45"/>
  <c r="I69"/>
  <c r="M35"/>
  <c r="M34" s="1"/>
  <c r="J34"/>
  <c r="M14"/>
  <c r="M13" s="1"/>
  <c r="J13"/>
  <c r="J25"/>
  <c r="I24"/>
  <c r="J33"/>
  <c r="I32"/>
  <c r="J31"/>
  <c r="I28"/>
  <c r="M51"/>
  <c r="M50" s="1"/>
  <c r="J50"/>
  <c r="M58"/>
  <c r="J57"/>
  <c r="J62"/>
  <c r="I60"/>
  <c r="J68"/>
  <c r="I67"/>
  <c r="M9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H75"/>
  <c r="M59"/>
  <c r="I57"/>
  <c r="M9" i="46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M59"/>
  <c r="I57"/>
  <c r="J70"/>
  <c r="I69"/>
  <c r="M35"/>
  <c r="M34" s="1"/>
  <c r="J34"/>
  <c r="M14"/>
  <c r="M13" s="1"/>
  <c r="J13"/>
  <c r="J25"/>
  <c r="I24"/>
  <c r="J33"/>
  <c r="I32"/>
  <c r="J31"/>
  <c r="I28"/>
  <c r="M51"/>
  <c r="M50" s="1"/>
  <c r="J50"/>
  <c r="M58"/>
  <c r="M57" s="1"/>
  <c r="J57"/>
  <c r="J62"/>
  <c r="I60"/>
  <c r="J68"/>
  <c r="I67"/>
  <c r="H75"/>
  <c r="M25" i="47"/>
  <c r="M24" s="1"/>
  <c r="J24"/>
  <c r="M64"/>
  <c r="M63" s="1"/>
  <c r="J63"/>
  <c r="M68"/>
  <c r="M67" s="1"/>
  <c r="J67"/>
  <c r="M72"/>
  <c r="M71" s="1"/>
  <c r="J71"/>
  <c r="J32"/>
  <c r="M33"/>
  <c r="M32" s="1"/>
  <c r="I38"/>
  <c r="J39"/>
  <c r="J28"/>
  <c r="M29"/>
  <c r="M28" s="1"/>
  <c r="I57"/>
  <c r="J58"/>
  <c r="M42"/>
  <c r="M41" s="1"/>
  <c r="J41"/>
  <c r="I50"/>
  <c r="J51"/>
  <c r="J53"/>
  <c r="M54"/>
  <c r="M53" s="1"/>
  <c r="J60"/>
  <c r="M61"/>
  <c r="M60" s="1"/>
  <c r="H75"/>
  <c r="K75"/>
  <c r="M14"/>
  <c r="M13" s="1"/>
  <c r="J13"/>
  <c r="M27"/>
  <c r="M26" s="1"/>
  <c r="J26"/>
  <c r="I55"/>
  <c r="J56"/>
  <c r="M66"/>
  <c r="M65" s="1"/>
  <c r="J65"/>
  <c r="M70"/>
  <c r="M69" s="1"/>
  <c r="J69"/>
  <c r="I8"/>
  <c r="J9"/>
  <c r="M49"/>
  <c r="M48" s="1"/>
  <c r="J48"/>
  <c r="I41"/>
  <c r="J66" i="48"/>
  <c r="I65"/>
  <c r="M9"/>
  <c r="M8" s="1"/>
  <c r="J8"/>
  <c r="J27"/>
  <c r="I26"/>
  <c r="M35"/>
  <c r="M34" s="1"/>
  <c r="J34"/>
  <c r="M49"/>
  <c r="M48" s="1"/>
  <c r="J48"/>
  <c r="J31"/>
  <c r="I28"/>
  <c r="M51"/>
  <c r="M50" s="1"/>
  <c r="J50"/>
  <c r="M58"/>
  <c r="J57"/>
  <c r="J62"/>
  <c r="I60"/>
  <c r="J68"/>
  <c r="I67"/>
  <c r="H75"/>
  <c r="M59"/>
  <c r="M14"/>
  <c r="M13" s="1"/>
  <c r="J13"/>
  <c r="J25"/>
  <c r="I24"/>
  <c r="J70"/>
  <c r="I69"/>
  <c r="J33"/>
  <c r="I32"/>
  <c r="M56"/>
  <c r="M55" s="1"/>
  <c r="J55"/>
  <c r="M39"/>
  <c r="M38" s="1"/>
  <c r="J38"/>
  <c r="J42"/>
  <c r="I41"/>
  <c r="J64"/>
  <c r="I63"/>
  <c r="J72"/>
  <c r="I71"/>
  <c r="M23"/>
  <c r="M22" s="1"/>
  <c r="J22"/>
  <c r="M9" i="49"/>
  <c r="M8" s="1"/>
  <c r="J8"/>
  <c r="M49"/>
  <c r="M48" s="1"/>
  <c r="J48"/>
  <c r="J66"/>
  <c r="I65"/>
  <c r="M56"/>
  <c r="M55" s="1"/>
  <c r="J55"/>
  <c r="J27"/>
  <c r="I26"/>
  <c r="M39"/>
  <c r="M38" s="1"/>
  <c r="J38"/>
  <c r="J42"/>
  <c r="I41"/>
  <c r="J64"/>
  <c r="I63"/>
  <c r="J72"/>
  <c r="I71"/>
  <c r="M23"/>
  <c r="M22" s="1"/>
  <c r="J22"/>
  <c r="M59"/>
  <c r="I57"/>
  <c r="J70"/>
  <c r="I69"/>
  <c r="M35"/>
  <c r="M34" s="1"/>
  <c r="J34"/>
  <c r="M14"/>
  <c r="M13" s="1"/>
  <c r="J13"/>
  <c r="J25"/>
  <c r="I24"/>
  <c r="J33"/>
  <c r="I32"/>
  <c r="J31"/>
  <c r="I28"/>
  <c r="M51"/>
  <c r="M50" s="1"/>
  <c r="J50"/>
  <c r="M58"/>
  <c r="M57" s="1"/>
  <c r="J57"/>
  <c r="J62"/>
  <c r="I60"/>
  <c r="J68"/>
  <c r="I67"/>
  <c r="H75"/>
  <c r="M56" i="50"/>
  <c r="M55" s="1"/>
  <c r="J55"/>
  <c r="M9"/>
  <c r="M8" s="1"/>
  <c r="J8"/>
  <c r="M49"/>
  <c r="M48" s="1"/>
  <c r="J48"/>
  <c r="J66"/>
  <c r="I65"/>
  <c r="M39"/>
  <c r="M38" s="1"/>
  <c r="J38"/>
  <c r="J42"/>
  <c r="I41"/>
  <c r="J64"/>
  <c r="I63"/>
  <c r="J72"/>
  <c r="I71"/>
  <c r="J27"/>
  <c r="I26"/>
  <c r="M23"/>
  <c r="M22" s="1"/>
  <c r="J22"/>
  <c r="M59"/>
  <c r="I57"/>
  <c r="J70"/>
  <c r="I69"/>
  <c r="M35"/>
  <c r="M34" s="1"/>
  <c r="J34"/>
  <c r="J31"/>
  <c r="I28"/>
  <c r="M51"/>
  <c r="M50" s="1"/>
  <c r="J50"/>
  <c r="M58"/>
  <c r="M57" s="1"/>
  <c r="J57"/>
  <c r="J62"/>
  <c r="I60"/>
  <c r="J68"/>
  <c r="I67"/>
  <c r="M14"/>
  <c r="M13" s="1"/>
  <c r="J13"/>
  <c r="J25"/>
  <c r="I24"/>
  <c r="J33"/>
  <c r="I32"/>
  <c r="M56" i="51"/>
  <c r="M55" s="1"/>
  <c r="J55"/>
  <c r="M9"/>
  <c r="M8" s="1"/>
  <c r="J8"/>
  <c r="M49"/>
  <c r="M48" s="1"/>
  <c r="J48"/>
  <c r="J66"/>
  <c r="I65"/>
  <c r="M39"/>
  <c r="M38" s="1"/>
  <c r="J38"/>
  <c r="J42"/>
  <c r="I41"/>
  <c r="J64"/>
  <c r="I63"/>
  <c r="J72"/>
  <c r="I71"/>
  <c r="J27"/>
  <c r="I26"/>
  <c r="M23"/>
  <c r="M22" s="1"/>
  <c r="J22"/>
  <c r="M59"/>
  <c r="I57"/>
  <c r="J70"/>
  <c r="I69"/>
  <c r="M35"/>
  <c r="M34" s="1"/>
  <c r="J34"/>
  <c r="J31"/>
  <c r="I28"/>
  <c r="M51"/>
  <c r="M50" s="1"/>
  <c r="J50"/>
  <c r="M58"/>
  <c r="M57" s="1"/>
  <c r="J57"/>
  <c r="J62"/>
  <c r="I60"/>
  <c r="J68"/>
  <c r="I67"/>
  <c r="M14"/>
  <c r="M13" s="1"/>
  <c r="J13"/>
  <c r="J25"/>
  <c r="I24"/>
  <c r="J33"/>
  <c r="I32"/>
  <c r="M56" i="72"/>
  <c r="M55" s="1"/>
  <c r="J55"/>
  <c r="M9"/>
  <c r="M8" s="1"/>
  <c r="J8"/>
  <c r="M49"/>
  <c r="M48" s="1"/>
  <c r="J48"/>
  <c r="J66"/>
  <c r="I65"/>
  <c r="M39"/>
  <c r="M38" s="1"/>
  <c r="J38"/>
  <c r="J42"/>
  <c r="I41"/>
  <c r="J64"/>
  <c r="I63"/>
  <c r="J72"/>
  <c r="I71"/>
  <c r="J27"/>
  <c r="I26"/>
  <c r="M23"/>
  <c r="M22" s="1"/>
  <c r="J22"/>
  <c r="M59"/>
  <c r="I57"/>
  <c r="J70"/>
  <c r="I69"/>
  <c r="M35"/>
  <c r="M34" s="1"/>
  <c r="J34"/>
  <c r="J31"/>
  <c r="I28"/>
  <c r="M51"/>
  <c r="M50" s="1"/>
  <c r="J50"/>
  <c r="M58"/>
  <c r="J57"/>
  <c r="J62"/>
  <c r="I60"/>
  <c r="J68"/>
  <c r="I67"/>
  <c r="M14"/>
  <c r="M13" s="1"/>
  <c r="J13"/>
  <c r="J25"/>
  <c r="I24"/>
  <c r="J33"/>
  <c r="I32"/>
  <c r="M56" i="53"/>
  <c r="M55" s="1"/>
  <c r="J55"/>
  <c r="M9"/>
  <c r="M8" s="1"/>
  <c r="J8"/>
  <c r="M49"/>
  <c r="M48" s="1"/>
  <c r="J48"/>
  <c r="J66"/>
  <c r="I65"/>
  <c r="M39"/>
  <c r="M38" s="1"/>
  <c r="J38"/>
  <c r="J42"/>
  <c r="I41"/>
  <c r="J64"/>
  <c r="I63"/>
  <c r="J72"/>
  <c r="I71"/>
  <c r="J27"/>
  <c r="I26"/>
  <c r="M23"/>
  <c r="M22" s="1"/>
  <c r="J22"/>
  <c r="M59"/>
  <c r="I57"/>
  <c r="J70"/>
  <c r="I69"/>
  <c r="M35"/>
  <c r="M34" s="1"/>
  <c r="J34"/>
  <c r="J31"/>
  <c r="I28"/>
  <c r="M51"/>
  <c r="M50" s="1"/>
  <c r="J50"/>
  <c r="M58"/>
  <c r="M57" s="1"/>
  <c r="J57"/>
  <c r="J62"/>
  <c r="I60"/>
  <c r="J68"/>
  <c r="I67"/>
  <c r="M14"/>
  <c r="M13" s="1"/>
  <c r="J13"/>
  <c r="J25"/>
  <c r="I24"/>
  <c r="J33"/>
  <c r="I32"/>
  <c r="M56" i="54"/>
  <c r="M55" s="1"/>
  <c r="J55"/>
  <c r="M9"/>
  <c r="M8" s="1"/>
  <c r="J8"/>
  <c r="M49"/>
  <c r="M48" s="1"/>
  <c r="J48"/>
  <c r="J66"/>
  <c r="I65"/>
  <c r="M39"/>
  <c r="M38" s="1"/>
  <c r="J38"/>
  <c r="J42"/>
  <c r="I41"/>
  <c r="J64"/>
  <c r="I63"/>
  <c r="M14"/>
  <c r="M13" s="1"/>
  <c r="J13"/>
  <c r="J25"/>
  <c r="I24"/>
  <c r="J33"/>
  <c r="I32"/>
  <c r="J72"/>
  <c r="I71"/>
  <c r="M23"/>
  <c r="M22" s="1"/>
  <c r="J22"/>
  <c r="M59"/>
  <c r="I57"/>
  <c r="J70"/>
  <c r="I69"/>
  <c r="M35"/>
  <c r="M34" s="1"/>
  <c r="J34"/>
  <c r="J31"/>
  <c r="I28"/>
  <c r="M51"/>
  <c r="M50" s="1"/>
  <c r="J50"/>
  <c r="M58"/>
  <c r="M57" s="1"/>
  <c r="J57"/>
  <c r="J62"/>
  <c r="I60"/>
  <c r="J68"/>
  <c r="I67"/>
  <c r="J27"/>
  <c r="I26"/>
  <c r="H62" i="35"/>
  <c r="M9" i="55"/>
  <c r="M8" s="1"/>
  <c r="J8"/>
  <c r="M49"/>
  <c r="M48" s="1"/>
  <c r="J48"/>
  <c r="J66"/>
  <c r="I65"/>
  <c r="J31"/>
  <c r="I28"/>
  <c r="M51"/>
  <c r="M50" s="1"/>
  <c r="J50"/>
  <c r="M58"/>
  <c r="J57"/>
  <c r="J62"/>
  <c r="I60"/>
  <c r="J68"/>
  <c r="I67"/>
  <c r="J27"/>
  <c r="I26"/>
  <c r="M23"/>
  <c r="M22" s="1"/>
  <c r="J22"/>
  <c r="M59"/>
  <c r="J70"/>
  <c r="I69"/>
  <c r="M39"/>
  <c r="M38" s="1"/>
  <c r="J38"/>
  <c r="J42"/>
  <c r="I41"/>
  <c r="J64"/>
  <c r="I63"/>
  <c r="J72"/>
  <c r="I71"/>
  <c r="M35"/>
  <c r="M34" s="1"/>
  <c r="J34"/>
  <c r="M14"/>
  <c r="M13" s="1"/>
  <c r="J13"/>
  <c r="J25"/>
  <c r="I24"/>
  <c r="J33"/>
  <c r="I32"/>
  <c r="M56"/>
  <c r="M55" s="1"/>
  <c r="J55"/>
  <c r="K75" i="56"/>
  <c r="M9"/>
  <c r="M8" s="1"/>
  <c r="J8"/>
  <c r="M49"/>
  <c r="M48" s="1"/>
  <c r="J48"/>
  <c r="J66"/>
  <c r="I65"/>
  <c r="M39"/>
  <c r="M38" s="1"/>
  <c r="J38"/>
  <c r="J42"/>
  <c r="I41"/>
  <c r="J64"/>
  <c r="I63"/>
  <c r="J72"/>
  <c r="I71"/>
  <c r="M35"/>
  <c r="M34" s="1"/>
  <c r="J34"/>
  <c r="J31"/>
  <c r="I28"/>
  <c r="J27"/>
  <c r="I26"/>
  <c r="M23"/>
  <c r="M22" s="1"/>
  <c r="J22"/>
  <c r="M59"/>
  <c r="I57"/>
  <c r="J70"/>
  <c r="I69"/>
  <c r="M51"/>
  <c r="M50" s="1"/>
  <c r="J50"/>
  <c r="M58"/>
  <c r="M57" s="1"/>
  <c r="J57"/>
  <c r="J62"/>
  <c r="I60"/>
  <c r="J68"/>
  <c r="I67"/>
  <c r="M14"/>
  <c r="M13" s="1"/>
  <c r="J13"/>
  <c r="J25"/>
  <c r="I24"/>
  <c r="J33"/>
  <c r="I32"/>
  <c r="M56"/>
  <c r="M55" s="1"/>
  <c r="J55"/>
  <c r="I75"/>
  <c r="M56" i="57"/>
  <c r="M55" s="1"/>
  <c r="J55"/>
  <c r="M9"/>
  <c r="M8" s="1"/>
  <c r="J8"/>
  <c r="M49"/>
  <c r="M48" s="1"/>
  <c r="J48"/>
  <c r="J66"/>
  <c r="I65"/>
  <c r="M39"/>
  <c r="M38" s="1"/>
  <c r="J38"/>
  <c r="J42"/>
  <c r="I41"/>
  <c r="J64"/>
  <c r="I63"/>
  <c r="J72"/>
  <c r="I71"/>
  <c r="J27"/>
  <c r="I26"/>
  <c r="M23"/>
  <c r="M22" s="1"/>
  <c r="J22"/>
  <c r="M59"/>
  <c r="I57"/>
  <c r="J70"/>
  <c r="I69"/>
  <c r="M35"/>
  <c r="M34" s="1"/>
  <c r="J34"/>
  <c r="J31"/>
  <c r="I28"/>
  <c r="M51"/>
  <c r="M50" s="1"/>
  <c r="J50"/>
  <c r="M58"/>
  <c r="M57" s="1"/>
  <c r="J57"/>
  <c r="J62"/>
  <c r="I60"/>
  <c r="J68"/>
  <c r="I67"/>
  <c r="M14"/>
  <c r="M13" s="1"/>
  <c r="J13"/>
  <c r="J25"/>
  <c r="I24"/>
  <c r="J33"/>
  <c r="I32"/>
  <c r="M56" i="58"/>
  <c r="M55" s="1"/>
  <c r="J55"/>
  <c r="M9"/>
  <c r="M8" s="1"/>
  <c r="J8"/>
  <c r="M49"/>
  <c r="M48" s="1"/>
  <c r="J48"/>
  <c r="J66"/>
  <c r="I65"/>
  <c r="M39"/>
  <c r="M38" s="1"/>
  <c r="J38"/>
  <c r="J42"/>
  <c r="I41"/>
  <c r="J64"/>
  <c r="I63"/>
  <c r="J72"/>
  <c r="I71"/>
  <c r="J27"/>
  <c r="I26"/>
  <c r="M23"/>
  <c r="M22" s="1"/>
  <c r="J22"/>
  <c r="M59"/>
  <c r="I57"/>
  <c r="J70"/>
  <c r="I69"/>
  <c r="M35"/>
  <c r="M34" s="1"/>
  <c r="J34"/>
  <c r="J31"/>
  <c r="I28"/>
  <c r="M51"/>
  <c r="M50" s="1"/>
  <c r="J50"/>
  <c r="M58"/>
  <c r="J57"/>
  <c r="J62"/>
  <c r="I60"/>
  <c r="J68"/>
  <c r="I67"/>
  <c r="M14"/>
  <c r="M13" s="1"/>
  <c r="J13"/>
  <c r="J25"/>
  <c r="I24"/>
  <c r="J33"/>
  <c r="I32"/>
  <c r="M56" i="59"/>
  <c r="M55" s="1"/>
  <c r="J55"/>
  <c r="M9"/>
  <c r="M8" s="1"/>
  <c r="J8"/>
  <c r="M49"/>
  <c r="M48" s="1"/>
  <c r="J48"/>
  <c r="J66"/>
  <c r="I65"/>
  <c r="M39"/>
  <c r="M38" s="1"/>
  <c r="J38"/>
  <c r="J42"/>
  <c r="I41"/>
  <c r="J64"/>
  <c r="I63"/>
  <c r="J72"/>
  <c r="I71"/>
  <c r="J27"/>
  <c r="I26"/>
  <c r="M23"/>
  <c r="M22" s="1"/>
  <c r="J22"/>
  <c r="M59"/>
  <c r="I57"/>
  <c r="J70"/>
  <c r="I69"/>
  <c r="M35"/>
  <c r="M34" s="1"/>
  <c r="J34"/>
  <c r="J31"/>
  <c r="I28"/>
  <c r="M51"/>
  <c r="M50" s="1"/>
  <c r="J50"/>
  <c r="M58"/>
  <c r="M57" s="1"/>
  <c r="J57"/>
  <c r="J62"/>
  <c r="I60"/>
  <c r="J68"/>
  <c r="I67"/>
  <c r="M14"/>
  <c r="M13" s="1"/>
  <c r="J13"/>
  <c r="J25"/>
  <c r="I24"/>
  <c r="J33"/>
  <c r="I32"/>
  <c r="J70" i="60"/>
  <c r="I69"/>
  <c r="M35"/>
  <c r="M34" s="1"/>
  <c r="J34"/>
  <c r="M39"/>
  <c r="M38" s="1"/>
  <c r="J38"/>
  <c r="J42"/>
  <c r="I41"/>
  <c r="J64"/>
  <c r="I63"/>
  <c r="J72"/>
  <c r="I71"/>
  <c r="J27"/>
  <c r="I26"/>
  <c r="M23"/>
  <c r="M22" s="1"/>
  <c r="J22"/>
  <c r="I57"/>
  <c r="M56"/>
  <c r="M55" s="1"/>
  <c r="J55"/>
  <c r="M9"/>
  <c r="M8" s="1"/>
  <c r="J8"/>
  <c r="M49"/>
  <c r="M48" s="1"/>
  <c r="J48"/>
  <c r="J66"/>
  <c r="I65"/>
  <c r="J31"/>
  <c r="I28"/>
  <c r="M51"/>
  <c r="M50" s="1"/>
  <c r="J50"/>
  <c r="M58"/>
  <c r="M57" s="1"/>
  <c r="J57"/>
  <c r="J62"/>
  <c r="I60"/>
  <c r="J68"/>
  <c r="I67"/>
  <c r="M14"/>
  <c r="M13" s="1"/>
  <c r="J13"/>
  <c r="J25"/>
  <c r="I24"/>
  <c r="J33"/>
  <c r="I32"/>
  <c r="M56" i="61"/>
  <c r="M55" s="1"/>
  <c r="J55"/>
  <c r="M9"/>
  <c r="M8" s="1"/>
  <c r="J8"/>
  <c r="M49"/>
  <c r="M48" s="1"/>
  <c r="J48"/>
  <c r="J66"/>
  <c r="I65"/>
  <c r="M39"/>
  <c r="M38" s="1"/>
  <c r="J38"/>
  <c r="J42"/>
  <c r="I41"/>
  <c r="J64"/>
  <c r="I63"/>
  <c r="J72"/>
  <c r="I71"/>
  <c r="J27"/>
  <c r="I26"/>
  <c r="M23"/>
  <c r="M22" s="1"/>
  <c r="J22"/>
  <c r="M59"/>
  <c r="I57"/>
  <c r="J70"/>
  <c r="I69"/>
  <c r="M35"/>
  <c r="M34" s="1"/>
  <c r="J34"/>
  <c r="J31"/>
  <c r="I28"/>
  <c r="M51"/>
  <c r="M50" s="1"/>
  <c r="J50"/>
  <c r="M58"/>
  <c r="M57" s="1"/>
  <c r="J57"/>
  <c r="J62"/>
  <c r="I60"/>
  <c r="J68"/>
  <c r="I67"/>
  <c r="M14"/>
  <c r="M13" s="1"/>
  <c r="J13"/>
  <c r="J25"/>
  <c r="I24"/>
  <c r="J33"/>
  <c r="I32"/>
  <c r="M39" i="62"/>
  <c r="M38" s="1"/>
  <c r="J38"/>
  <c r="J42"/>
  <c r="I41"/>
  <c r="J64"/>
  <c r="I63"/>
  <c r="J72"/>
  <c r="I71"/>
  <c r="J70"/>
  <c r="I69"/>
  <c r="M35"/>
  <c r="M34" s="1"/>
  <c r="J34"/>
  <c r="M9"/>
  <c r="M8" s="1"/>
  <c r="J8"/>
  <c r="J27"/>
  <c r="I26"/>
  <c r="M23"/>
  <c r="M22" s="1"/>
  <c r="J22"/>
  <c r="I57"/>
  <c r="J31"/>
  <c r="I28"/>
  <c r="M51"/>
  <c r="M50" s="1"/>
  <c r="J50"/>
  <c r="M58"/>
  <c r="M57" s="1"/>
  <c r="J57"/>
  <c r="J62"/>
  <c r="I60"/>
  <c r="J68"/>
  <c r="I67"/>
  <c r="M14"/>
  <c r="M13" s="1"/>
  <c r="J13"/>
  <c r="M49"/>
  <c r="M48" s="1"/>
  <c r="J48"/>
  <c r="J66"/>
  <c r="I65"/>
  <c r="M56"/>
  <c r="M55" s="1"/>
  <c r="J55"/>
  <c r="J25"/>
  <c r="I24"/>
  <c r="J33"/>
  <c r="I32"/>
  <c r="H75"/>
  <c r="M14" i="63"/>
  <c r="M13" s="1"/>
  <c r="J13"/>
  <c r="M49"/>
  <c r="M48" s="1"/>
  <c r="J48"/>
  <c r="J66"/>
  <c r="I65"/>
  <c r="M39"/>
  <c r="M38" s="1"/>
  <c r="J38"/>
  <c r="J42"/>
  <c r="I41"/>
  <c r="J64"/>
  <c r="I63"/>
  <c r="J72"/>
  <c r="I71"/>
  <c r="J27"/>
  <c r="I26"/>
  <c r="J33"/>
  <c r="I32"/>
  <c r="M56"/>
  <c r="M55" s="1"/>
  <c r="J55"/>
  <c r="J25"/>
  <c r="I24"/>
  <c r="J70"/>
  <c r="I69"/>
  <c r="M35"/>
  <c r="M34" s="1"/>
  <c r="J34"/>
  <c r="J31"/>
  <c r="I28"/>
  <c r="M51"/>
  <c r="M50" s="1"/>
  <c r="J50"/>
  <c r="M58"/>
  <c r="M57" s="1"/>
  <c r="J57"/>
  <c r="J62"/>
  <c r="I60"/>
  <c r="J68"/>
  <c r="I67"/>
  <c r="M9"/>
  <c r="M8" s="1"/>
  <c r="J8"/>
  <c r="M23"/>
  <c r="M22" s="1"/>
  <c r="J22"/>
  <c r="I57"/>
  <c r="J27" i="64"/>
  <c r="I26"/>
  <c r="J42"/>
  <c r="I41"/>
  <c r="J64"/>
  <c r="I63"/>
  <c r="J68"/>
  <c r="I67"/>
  <c r="M35"/>
  <c r="M34" s="1"/>
  <c r="J34"/>
  <c r="J60"/>
  <c r="M61"/>
  <c r="M60" s="1"/>
  <c r="H75"/>
  <c r="K75"/>
  <c r="I57"/>
  <c r="I28"/>
  <c r="M14"/>
  <c r="M13" s="1"/>
  <c r="J13"/>
  <c r="J25"/>
  <c r="I24"/>
  <c r="J66"/>
  <c r="I65"/>
  <c r="J70"/>
  <c r="I69"/>
  <c r="I8"/>
  <c r="J9"/>
  <c r="J33"/>
  <c r="I32"/>
  <c r="M58"/>
  <c r="M57" s="1"/>
  <c r="J57"/>
  <c r="J72"/>
  <c r="I71"/>
  <c r="M23"/>
  <c r="M22" s="1"/>
  <c r="J22"/>
  <c r="J28"/>
  <c r="M29"/>
  <c r="M28" s="1"/>
  <c r="J53"/>
  <c r="M54"/>
  <c r="M53" s="1"/>
  <c r="I38"/>
  <c r="J39"/>
  <c r="I50"/>
  <c r="J51"/>
  <c r="I55"/>
  <c r="J56"/>
  <c r="J47"/>
  <c r="I44"/>
  <c r="M49"/>
  <c r="M48" s="1"/>
  <c r="J48"/>
  <c r="I60"/>
  <c r="I61" i="35"/>
  <c r="I60" s="1"/>
  <c r="I57"/>
  <c r="I56" s="1"/>
  <c r="G35"/>
  <c r="G27" i="6"/>
  <c r="H27" s="1"/>
  <c r="F25"/>
  <c r="H25" s="1"/>
  <c r="G13"/>
  <c r="C42"/>
  <c r="G22"/>
  <c r="H22" s="1"/>
  <c r="E26"/>
  <c r="J61" i="35"/>
  <c r="H60"/>
  <c r="I31"/>
  <c r="G61"/>
  <c r="G60" s="1"/>
  <c r="J31" i="37"/>
  <c r="E42" i="35"/>
  <c r="E32"/>
  <c r="E19"/>
  <c r="M74" i="37"/>
  <c r="M73"/>
  <c r="E72"/>
  <c r="L71"/>
  <c r="F71"/>
  <c r="D71"/>
  <c r="D29" i="6" s="1"/>
  <c r="C71" i="37"/>
  <c r="E70"/>
  <c r="L69"/>
  <c r="F69"/>
  <c r="D69"/>
  <c r="C69"/>
  <c r="E59"/>
  <c r="G59" s="1"/>
  <c r="E58"/>
  <c r="H53" i="35" s="1"/>
  <c r="L57" i="37"/>
  <c r="E57"/>
  <c r="E23" i="6" s="1"/>
  <c r="D57" i="37"/>
  <c r="D23" i="6" s="1"/>
  <c r="K57" i="35"/>
  <c r="K54"/>
  <c r="K48"/>
  <c r="K46"/>
  <c r="M72" i="1" l="1"/>
  <c r="M71" s="1"/>
  <c r="J71"/>
  <c r="M64"/>
  <c r="M63" s="1"/>
  <c r="J63"/>
  <c r="M31"/>
  <c r="M28" s="1"/>
  <c r="J28"/>
  <c r="M70"/>
  <c r="M69" s="1"/>
  <c r="J69"/>
  <c r="M43"/>
  <c r="M41" s="1"/>
  <c r="J41"/>
  <c r="J32"/>
  <c r="M33"/>
  <c r="M32" s="1"/>
  <c r="M25"/>
  <c r="M24" s="1"/>
  <c r="J24"/>
  <c r="M68"/>
  <c r="M67" s="1"/>
  <c r="J67"/>
  <c r="M62"/>
  <c r="M60" s="1"/>
  <c r="J60"/>
  <c r="J50"/>
  <c r="M51"/>
  <c r="M50" s="1"/>
  <c r="M9"/>
  <c r="M8" s="1"/>
  <c r="J8"/>
  <c r="M66"/>
  <c r="M65" s="1"/>
  <c r="J65"/>
  <c r="M27"/>
  <c r="M26" s="1"/>
  <c r="J26"/>
  <c r="M57"/>
  <c r="I75"/>
  <c r="I75" i="39"/>
  <c r="I75" i="40"/>
  <c r="I75" i="41"/>
  <c r="I75" i="43"/>
  <c r="I75" i="44"/>
  <c r="I75" i="45"/>
  <c r="I75" i="46"/>
  <c r="I75" i="48"/>
  <c r="I75" i="49"/>
  <c r="I75" i="50"/>
  <c r="I75" i="51"/>
  <c r="I75" i="72"/>
  <c r="I75" i="53"/>
  <c r="I75" i="54"/>
  <c r="I75" i="55"/>
  <c r="I75" i="57"/>
  <c r="I75" i="58"/>
  <c r="I75" i="59"/>
  <c r="I75" i="60"/>
  <c r="I75" i="61"/>
  <c r="I75" i="62"/>
  <c r="I75" i="63"/>
  <c r="G58" i="37"/>
  <c r="H58" s="1"/>
  <c r="I54" i="35" s="1"/>
  <c r="I53" s="1"/>
  <c r="M72" i="69"/>
  <c r="M71" s="1"/>
  <c r="J71"/>
  <c r="M64"/>
  <c r="M63" s="1"/>
  <c r="J63"/>
  <c r="M42"/>
  <c r="M41" s="1"/>
  <c r="J41"/>
  <c r="M27"/>
  <c r="M26" s="1"/>
  <c r="J26"/>
  <c r="J75" s="1"/>
  <c r="M66"/>
  <c r="M65" s="1"/>
  <c r="J65"/>
  <c r="M68"/>
  <c r="M67" s="1"/>
  <c r="J67"/>
  <c r="M62"/>
  <c r="M60" s="1"/>
  <c r="J60"/>
  <c r="M31"/>
  <c r="M28" s="1"/>
  <c r="J28"/>
  <c r="J32"/>
  <c r="M33"/>
  <c r="M32" s="1"/>
  <c r="M25"/>
  <c r="M24" s="1"/>
  <c r="M75" s="1"/>
  <c r="J24"/>
  <c r="M70"/>
  <c r="M69" s="1"/>
  <c r="J69"/>
  <c r="M57"/>
  <c r="M72" i="68"/>
  <c r="M71" s="1"/>
  <c r="J71"/>
  <c r="M64"/>
  <c r="M63" s="1"/>
  <c r="J63"/>
  <c r="M42"/>
  <c r="M41" s="1"/>
  <c r="J41"/>
  <c r="M27"/>
  <c r="M26" s="1"/>
  <c r="J26"/>
  <c r="M66"/>
  <c r="M65" s="1"/>
  <c r="J65"/>
  <c r="M68"/>
  <c r="M67" s="1"/>
  <c r="J67"/>
  <c r="M62"/>
  <c r="M60" s="1"/>
  <c r="J60"/>
  <c r="M31"/>
  <c r="M28" s="1"/>
  <c r="J28"/>
  <c r="J32"/>
  <c r="M33"/>
  <c r="M32" s="1"/>
  <c r="M25"/>
  <c r="M24" s="1"/>
  <c r="M75" s="1"/>
  <c r="J24"/>
  <c r="M70"/>
  <c r="M69" s="1"/>
  <c r="J69"/>
  <c r="J75"/>
  <c r="M58" i="38"/>
  <c r="M57" s="1"/>
  <c r="J57"/>
  <c r="M9"/>
  <c r="M8" s="1"/>
  <c r="J8"/>
  <c r="M56"/>
  <c r="M55" s="1"/>
  <c r="J55"/>
  <c r="M51"/>
  <c r="M50" s="1"/>
  <c r="J50"/>
  <c r="M39"/>
  <c r="M38" s="1"/>
  <c r="J38"/>
  <c r="I75"/>
  <c r="M72" i="39"/>
  <c r="M71" s="1"/>
  <c r="J71"/>
  <c r="M64"/>
  <c r="M63" s="1"/>
  <c r="J63"/>
  <c r="M42"/>
  <c r="M41" s="1"/>
  <c r="J41"/>
  <c r="M27"/>
  <c r="M26" s="1"/>
  <c r="J26"/>
  <c r="M66"/>
  <c r="M65" s="1"/>
  <c r="J65"/>
  <c r="M68"/>
  <c r="M67" s="1"/>
  <c r="J67"/>
  <c r="M62"/>
  <c r="M60" s="1"/>
  <c r="J60"/>
  <c r="M31"/>
  <c r="M28" s="1"/>
  <c r="J28"/>
  <c r="J32"/>
  <c r="M33"/>
  <c r="M32" s="1"/>
  <c r="M25"/>
  <c r="M24" s="1"/>
  <c r="J24"/>
  <c r="M70"/>
  <c r="M69" s="1"/>
  <c r="J69"/>
  <c r="M68" i="40"/>
  <c r="M67" s="1"/>
  <c r="J67"/>
  <c r="M62"/>
  <c r="M60" s="1"/>
  <c r="J60"/>
  <c r="M31"/>
  <c r="M28" s="1"/>
  <c r="J28"/>
  <c r="J32"/>
  <c r="M33"/>
  <c r="M32" s="1"/>
  <c r="M25"/>
  <c r="M24" s="1"/>
  <c r="J24"/>
  <c r="M66"/>
  <c r="M65" s="1"/>
  <c r="J65"/>
  <c r="M72"/>
  <c r="M71" s="1"/>
  <c r="J71"/>
  <c r="M64"/>
  <c r="M63" s="1"/>
  <c r="J63"/>
  <c r="M42"/>
  <c r="M41" s="1"/>
  <c r="J41"/>
  <c r="M27"/>
  <c r="M26" s="1"/>
  <c r="J26"/>
  <c r="M70"/>
  <c r="M69" s="1"/>
  <c r="J69"/>
  <c r="M72" i="41"/>
  <c r="M71" s="1"/>
  <c r="J71"/>
  <c r="M64"/>
  <c r="M63" s="1"/>
  <c r="J63"/>
  <c r="M42"/>
  <c r="M41" s="1"/>
  <c r="J41"/>
  <c r="M27"/>
  <c r="M26" s="1"/>
  <c r="J26"/>
  <c r="M66"/>
  <c r="M65" s="1"/>
  <c r="J65"/>
  <c r="M68"/>
  <c r="M67" s="1"/>
  <c r="J67"/>
  <c r="M62"/>
  <c r="M60" s="1"/>
  <c r="J60"/>
  <c r="M31"/>
  <c r="M28" s="1"/>
  <c r="J28"/>
  <c r="J32"/>
  <c r="M33"/>
  <c r="M32" s="1"/>
  <c r="M25"/>
  <c r="M24" s="1"/>
  <c r="J24"/>
  <c r="M70"/>
  <c r="M69" s="1"/>
  <c r="J69"/>
  <c r="M68" i="42"/>
  <c r="M67" s="1"/>
  <c r="J67"/>
  <c r="M62"/>
  <c r="M60" s="1"/>
  <c r="J60"/>
  <c r="M31"/>
  <c r="M28" s="1"/>
  <c r="J28"/>
  <c r="J32"/>
  <c r="M33"/>
  <c r="M32" s="1"/>
  <c r="M25"/>
  <c r="M24" s="1"/>
  <c r="J24"/>
  <c r="M70"/>
  <c r="M69" s="1"/>
  <c r="J69"/>
  <c r="M72"/>
  <c r="M71" s="1"/>
  <c r="J71"/>
  <c r="M64"/>
  <c r="M63" s="1"/>
  <c r="J63"/>
  <c r="M42"/>
  <c r="M41" s="1"/>
  <c r="J41"/>
  <c r="M27"/>
  <c r="M26" s="1"/>
  <c r="J26"/>
  <c r="M66"/>
  <c r="M65" s="1"/>
  <c r="J65"/>
  <c r="M68" i="43"/>
  <c r="M67" s="1"/>
  <c r="J67"/>
  <c r="M62"/>
  <c r="M60" s="1"/>
  <c r="J60"/>
  <c r="M31"/>
  <c r="M28" s="1"/>
  <c r="J28"/>
  <c r="J32"/>
  <c r="M33"/>
  <c r="M32" s="1"/>
  <c r="M25"/>
  <c r="M24" s="1"/>
  <c r="J24"/>
  <c r="M70"/>
  <c r="M69" s="1"/>
  <c r="J69"/>
  <c r="M72"/>
  <c r="M71" s="1"/>
  <c r="J71"/>
  <c r="M64"/>
  <c r="M63" s="1"/>
  <c r="J63"/>
  <c r="M42"/>
  <c r="M41" s="1"/>
  <c r="J41"/>
  <c r="M27"/>
  <c r="M26" s="1"/>
  <c r="J26"/>
  <c r="M66"/>
  <c r="M65" s="1"/>
  <c r="J65"/>
  <c r="M72" i="44"/>
  <c r="M71" s="1"/>
  <c r="J71"/>
  <c r="M64"/>
  <c r="M63" s="1"/>
  <c r="J63"/>
  <c r="M42"/>
  <c r="M41" s="1"/>
  <c r="J41"/>
  <c r="M27"/>
  <c r="M26" s="1"/>
  <c r="J26"/>
  <c r="M66"/>
  <c r="M65" s="1"/>
  <c r="J65"/>
  <c r="M68"/>
  <c r="M67" s="1"/>
  <c r="J67"/>
  <c r="M62"/>
  <c r="M60" s="1"/>
  <c r="J60"/>
  <c r="M31"/>
  <c r="M28" s="1"/>
  <c r="J28"/>
  <c r="J32"/>
  <c r="M33"/>
  <c r="M32" s="1"/>
  <c r="M25"/>
  <c r="M24" s="1"/>
  <c r="J24"/>
  <c r="M70"/>
  <c r="M69" s="1"/>
  <c r="J69"/>
  <c r="M72" i="45"/>
  <c r="M71" s="1"/>
  <c r="J71"/>
  <c r="M64"/>
  <c r="M63" s="1"/>
  <c r="J63"/>
  <c r="M42"/>
  <c r="M41" s="1"/>
  <c r="J41"/>
  <c r="M27"/>
  <c r="M26" s="1"/>
  <c r="J26"/>
  <c r="M66"/>
  <c r="M65" s="1"/>
  <c r="J65"/>
  <c r="M68"/>
  <c r="M67" s="1"/>
  <c r="J67"/>
  <c r="M62"/>
  <c r="M60" s="1"/>
  <c r="J60"/>
  <c r="M31"/>
  <c r="M28" s="1"/>
  <c r="J28"/>
  <c r="J32"/>
  <c r="M33"/>
  <c r="M32" s="1"/>
  <c r="M25"/>
  <c r="M24" s="1"/>
  <c r="J24"/>
  <c r="M70"/>
  <c r="M69" s="1"/>
  <c r="J69"/>
  <c r="M57"/>
  <c r="M72" i="46"/>
  <c r="M71" s="1"/>
  <c r="J71"/>
  <c r="M64"/>
  <c r="M63" s="1"/>
  <c r="J63"/>
  <c r="M42"/>
  <c r="M41" s="1"/>
  <c r="J41"/>
  <c r="M27"/>
  <c r="M26" s="1"/>
  <c r="J26"/>
  <c r="M66"/>
  <c r="M65" s="1"/>
  <c r="J65"/>
  <c r="M68"/>
  <c r="M67" s="1"/>
  <c r="J67"/>
  <c r="M62"/>
  <c r="M60" s="1"/>
  <c r="J60"/>
  <c r="M31"/>
  <c r="M28" s="1"/>
  <c r="J28"/>
  <c r="J32"/>
  <c r="M33"/>
  <c r="M32" s="1"/>
  <c r="M25"/>
  <c r="M24" s="1"/>
  <c r="J24"/>
  <c r="M70"/>
  <c r="M69" s="1"/>
  <c r="J69"/>
  <c r="I75" i="47"/>
  <c r="M9"/>
  <c r="M8" s="1"/>
  <c r="J8"/>
  <c r="M56"/>
  <c r="M55" s="1"/>
  <c r="J55"/>
  <c r="M51"/>
  <c r="M50" s="1"/>
  <c r="J50"/>
  <c r="M58"/>
  <c r="M57" s="1"/>
  <c r="J57"/>
  <c r="M39"/>
  <c r="M38" s="1"/>
  <c r="J38"/>
  <c r="M72" i="48"/>
  <c r="M71" s="1"/>
  <c r="J71"/>
  <c r="M64"/>
  <c r="M63" s="1"/>
  <c r="J63"/>
  <c r="M42"/>
  <c r="M41" s="1"/>
  <c r="J41"/>
  <c r="J32"/>
  <c r="M33"/>
  <c r="M32" s="1"/>
  <c r="M70"/>
  <c r="M69" s="1"/>
  <c r="J69"/>
  <c r="M25"/>
  <c r="M24" s="1"/>
  <c r="J24"/>
  <c r="M68"/>
  <c r="M67" s="1"/>
  <c r="J67"/>
  <c r="M62"/>
  <c r="M60" s="1"/>
  <c r="J60"/>
  <c r="M31"/>
  <c r="M28" s="1"/>
  <c r="J28"/>
  <c r="M27"/>
  <c r="M26" s="1"/>
  <c r="J26"/>
  <c r="M66"/>
  <c r="M65" s="1"/>
  <c r="J65"/>
  <c r="M57"/>
  <c r="M72" i="49"/>
  <c r="M71" s="1"/>
  <c r="J71"/>
  <c r="M64"/>
  <c r="M63" s="1"/>
  <c r="J63"/>
  <c r="M42"/>
  <c r="M41" s="1"/>
  <c r="J41"/>
  <c r="M27"/>
  <c r="M26" s="1"/>
  <c r="J26"/>
  <c r="M66"/>
  <c r="M65" s="1"/>
  <c r="J65"/>
  <c r="M68"/>
  <c r="M67" s="1"/>
  <c r="J67"/>
  <c r="M62"/>
  <c r="M60" s="1"/>
  <c r="J60"/>
  <c r="M31"/>
  <c r="M28" s="1"/>
  <c r="J28"/>
  <c r="J32"/>
  <c r="M33"/>
  <c r="M32" s="1"/>
  <c r="M25"/>
  <c r="M24" s="1"/>
  <c r="J24"/>
  <c r="M70"/>
  <c r="M69" s="1"/>
  <c r="J69"/>
  <c r="M27" i="50"/>
  <c r="M26" s="1"/>
  <c r="J26"/>
  <c r="M72"/>
  <c r="M71" s="1"/>
  <c r="J71"/>
  <c r="M64"/>
  <c r="M63" s="1"/>
  <c r="J63"/>
  <c r="M42"/>
  <c r="M41" s="1"/>
  <c r="J41"/>
  <c r="M66"/>
  <c r="M65" s="1"/>
  <c r="J65"/>
  <c r="J32"/>
  <c r="M33"/>
  <c r="M32" s="1"/>
  <c r="M25"/>
  <c r="M24" s="1"/>
  <c r="J24"/>
  <c r="M68"/>
  <c r="M67" s="1"/>
  <c r="J67"/>
  <c r="M62"/>
  <c r="M60" s="1"/>
  <c r="J60"/>
  <c r="M31"/>
  <c r="M28" s="1"/>
  <c r="J28"/>
  <c r="M70"/>
  <c r="M69" s="1"/>
  <c r="J69"/>
  <c r="M27" i="51"/>
  <c r="M26" s="1"/>
  <c r="J26"/>
  <c r="M72"/>
  <c r="M71" s="1"/>
  <c r="J71"/>
  <c r="M64"/>
  <c r="M63" s="1"/>
  <c r="J63"/>
  <c r="M42"/>
  <c r="M41" s="1"/>
  <c r="J41"/>
  <c r="M66"/>
  <c r="M65" s="1"/>
  <c r="J65"/>
  <c r="J32"/>
  <c r="M33"/>
  <c r="M32" s="1"/>
  <c r="M25"/>
  <c r="M24" s="1"/>
  <c r="J24"/>
  <c r="M68"/>
  <c r="M67" s="1"/>
  <c r="J67"/>
  <c r="M62"/>
  <c r="M60" s="1"/>
  <c r="J60"/>
  <c r="M31"/>
  <c r="M28" s="1"/>
  <c r="J28"/>
  <c r="M70"/>
  <c r="M69" s="1"/>
  <c r="J69"/>
  <c r="M27" i="72"/>
  <c r="M26" s="1"/>
  <c r="J26"/>
  <c r="M72"/>
  <c r="M71" s="1"/>
  <c r="J71"/>
  <c r="M64"/>
  <c r="M63" s="1"/>
  <c r="J63"/>
  <c r="M42"/>
  <c r="M41" s="1"/>
  <c r="J41"/>
  <c r="M66"/>
  <c r="M65" s="1"/>
  <c r="J65"/>
  <c r="J32"/>
  <c r="M33"/>
  <c r="M32" s="1"/>
  <c r="M25"/>
  <c r="M24" s="1"/>
  <c r="J24"/>
  <c r="M68"/>
  <c r="M67" s="1"/>
  <c r="J67"/>
  <c r="M62"/>
  <c r="M60" s="1"/>
  <c r="J60"/>
  <c r="M31"/>
  <c r="M28" s="1"/>
  <c r="J28"/>
  <c r="M70"/>
  <c r="M69" s="1"/>
  <c r="J69"/>
  <c r="M57"/>
  <c r="M27" i="53"/>
  <c r="M26" s="1"/>
  <c r="J26"/>
  <c r="M72"/>
  <c r="M71" s="1"/>
  <c r="J71"/>
  <c r="M64"/>
  <c r="M63" s="1"/>
  <c r="J63"/>
  <c r="M42"/>
  <c r="M41" s="1"/>
  <c r="J41"/>
  <c r="M66"/>
  <c r="M65" s="1"/>
  <c r="J65"/>
  <c r="J32"/>
  <c r="M33"/>
  <c r="M32" s="1"/>
  <c r="M25"/>
  <c r="M24" s="1"/>
  <c r="J24"/>
  <c r="M68"/>
  <c r="M67" s="1"/>
  <c r="J67"/>
  <c r="M62"/>
  <c r="M60" s="1"/>
  <c r="J60"/>
  <c r="M31"/>
  <c r="M28" s="1"/>
  <c r="J28"/>
  <c r="M70"/>
  <c r="M69" s="1"/>
  <c r="J69"/>
  <c r="M72" i="54"/>
  <c r="M71" s="1"/>
  <c r="J71"/>
  <c r="J32"/>
  <c r="M33"/>
  <c r="M32" s="1"/>
  <c r="M25"/>
  <c r="M24" s="1"/>
  <c r="J24"/>
  <c r="M64"/>
  <c r="M63" s="1"/>
  <c r="J63"/>
  <c r="M42"/>
  <c r="M41" s="1"/>
  <c r="J41"/>
  <c r="M66"/>
  <c r="M65" s="1"/>
  <c r="J65"/>
  <c r="M27"/>
  <c r="M26" s="1"/>
  <c r="J26"/>
  <c r="M68"/>
  <c r="M67" s="1"/>
  <c r="J67"/>
  <c r="M62"/>
  <c r="M60" s="1"/>
  <c r="J60"/>
  <c r="M31"/>
  <c r="M28" s="1"/>
  <c r="J28"/>
  <c r="M70"/>
  <c r="M69" s="1"/>
  <c r="J69"/>
  <c r="M27" i="55"/>
  <c r="M26" s="1"/>
  <c r="J26"/>
  <c r="M68"/>
  <c r="M67" s="1"/>
  <c r="J67"/>
  <c r="M62"/>
  <c r="M60" s="1"/>
  <c r="J60"/>
  <c r="M31"/>
  <c r="M28" s="1"/>
  <c r="J28"/>
  <c r="M66"/>
  <c r="M65" s="1"/>
  <c r="J65"/>
  <c r="M57"/>
  <c r="J32"/>
  <c r="M33"/>
  <c r="M32" s="1"/>
  <c r="M25"/>
  <c r="M24" s="1"/>
  <c r="J24"/>
  <c r="M72"/>
  <c r="M71" s="1"/>
  <c r="J71"/>
  <c r="M64"/>
  <c r="M63" s="1"/>
  <c r="J63"/>
  <c r="M42"/>
  <c r="M41" s="1"/>
  <c r="J41"/>
  <c r="M70"/>
  <c r="M69" s="1"/>
  <c r="J69"/>
  <c r="J32" i="56"/>
  <c r="M33"/>
  <c r="M32" s="1"/>
  <c r="M25"/>
  <c r="M24" s="1"/>
  <c r="J24"/>
  <c r="M68"/>
  <c r="M67" s="1"/>
  <c r="J67"/>
  <c r="M62"/>
  <c r="M60" s="1"/>
  <c r="J60"/>
  <c r="M70"/>
  <c r="M69" s="1"/>
  <c r="J69"/>
  <c r="M27"/>
  <c r="M26" s="1"/>
  <c r="J26"/>
  <c r="M31"/>
  <c r="M28" s="1"/>
  <c r="J28"/>
  <c r="M72"/>
  <c r="M71" s="1"/>
  <c r="J71"/>
  <c r="M64"/>
  <c r="M63" s="1"/>
  <c r="J63"/>
  <c r="M42"/>
  <c r="M41" s="1"/>
  <c r="J41"/>
  <c r="M66"/>
  <c r="M65" s="1"/>
  <c r="J65"/>
  <c r="M75"/>
  <c r="M27" i="57"/>
  <c r="M26" s="1"/>
  <c r="J26"/>
  <c r="M72"/>
  <c r="M71" s="1"/>
  <c r="J71"/>
  <c r="M64"/>
  <c r="M63" s="1"/>
  <c r="J63"/>
  <c r="M42"/>
  <c r="M41" s="1"/>
  <c r="J41"/>
  <c r="M66"/>
  <c r="M65" s="1"/>
  <c r="J65"/>
  <c r="J32"/>
  <c r="M33"/>
  <c r="M32" s="1"/>
  <c r="M25"/>
  <c r="M24" s="1"/>
  <c r="J24"/>
  <c r="M68"/>
  <c r="M67" s="1"/>
  <c r="J67"/>
  <c r="M62"/>
  <c r="M60" s="1"/>
  <c r="J60"/>
  <c r="M31"/>
  <c r="M28" s="1"/>
  <c r="J28"/>
  <c r="M70"/>
  <c r="M69" s="1"/>
  <c r="J69"/>
  <c r="J75" s="1"/>
  <c r="M27" i="58"/>
  <c r="M26" s="1"/>
  <c r="J26"/>
  <c r="M72"/>
  <c r="M71" s="1"/>
  <c r="J71"/>
  <c r="M64"/>
  <c r="M63" s="1"/>
  <c r="J63"/>
  <c r="M42"/>
  <c r="M41" s="1"/>
  <c r="J41"/>
  <c r="M66"/>
  <c r="M65" s="1"/>
  <c r="J65"/>
  <c r="J32"/>
  <c r="M33"/>
  <c r="M32" s="1"/>
  <c r="M25"/>
  <c r="M24" s="1"/>
  <c r="J24"/>
  <c r="M68"/>
  <c r="M67" s="1"/>
  <c r="J67"/>
  <c r="M62"/>
  <c r="M60" s="1"/>
  <c r="J60"/>
  <c r="M31"/>
  <c r="M28" s="1"/>
  <c r="J28"/>
  <c r="M70"/>
  <c r="M69" s="1"/>
  <c r="J69"/>
  <c r="M57"/>
  <c r="M27" i="59"/>
  <c r="M26" s="1"/>
  <c r="J26"/>
  <c r="M72"/>
  <c r="M71" s="1"/>
  <c r="J71"/>
  <c r="M64"/>
  <c r="M63" s="1"/>
  <c r="J63"/>
  <c r="M42"/>
  <c r="M41" s="1"/>
  <c r="J41"/>
  <c r="M66"/>
  <c r="M65" s="1"/>
  <c r="J65"/>
  <c r="J32"/>
  <c r="M33"/>
  <c r="M32" s="1"/>
  <c r="M25"/>
  <c r="M24" s="1"/>
  <c r="J24"/>
  <c r="M68"/>
  <c r="M67" s="1"/>
  <c r="J67"/>
  <c r="M62"/>
  <c r="M60" s="1"/>
  <c r="J60"/>
  <c r="M31"/>
  <c r="M28" s="1"/>
  <c r="J28"/>
  <c r="M70"/>
  <c r="M69" s="1"/>
  <c r="J69"/>
  <c r="J32" i="60"/>
  <c r="M33"/>
  <c r="M32" s="1"/>
  <c r="M25"/>
  <c r="M24" s="1"/>
  <c r="J24"/>
  <c r="M68"/>
  <c r="M67" s="1"/>
  <c r="J67"/>
  <c r="M62"/>
  <c r="M60" s="1"/>
  <c r="J60"/>
  <c r="M31"/>
  <c r="M28" s="1"/>
  <c r="J28"/>
  <c r="M66"/>
  <c r="M65" s="1"/>
  <c r="J65"/>
  <c r="M27"/>
  <c r="M26" s="1"/>
  <c r="J26"/>
  <c r="M72"/>
  <c r="M71" s="1"/>
  <c r="J71"/>
  <c r="M64"/>
  <c r="M63" s="1"/>
  <c r="J63"/>
  <c r="M42"/>
  <c r="M41" s="1"/>
  <c r="J41"/>
  <c r="M70"/>
  <c r="M69" s="1"/>
  <c r="J69"/>
  <c r="M27" i="61"/>
  <c r="M26" s="1"/>
  <c r="J26"/>
  <c r="M72"/>
  <c r="M71" s="1"/>
  <c r="J71"/>
  <c r="M64"/>
  <c r="M63" s="1"/>
  <c r="J63"/>
  <c r="M42"/>
  <c r="M41" s="1"/>
  <c r="J41"/>
  <c r="M66"/>
  <c r="M65" s="1"/>
  <c r="J65"/>
  <c r="J32"/>
  <c r="M33"/>
  <c r="M32" s="1"/>
  <c r="M25"/>
  <c r="M24" s="1"/>
  <c r="J24"/>
  <c r="M68"/>
  <c r="M67" s="1"/>
  <c r="J67"/>
  <c r="M62"/>
  <c r="M60" s="1"/>
  <c r="J60"/>
  <c r="M31"/>
  <c r="M28" s="1"/>
  <c r="J28"/>
  <c r="M70"/>
  <c r="M69" s="1"/>
  <c r="J69"/>
  <c r="M27" i="62"/>
  <c r="M26" s="1"/>
  <c r="J26"/>
  <c r="M70"/>
  <c r="M69" s="1"/>
  <c r="J69"/>
  <c r="M72"/>
  <c r="M71" s="1"/>
  <c r="J71"/>
  <c r="M64"/>
  <c r="M63" s="1"/>
  <c r="J63"/>
  <c r="M42"/>
  <c r="M41" s="1"/>
  <c r="J41"/>
  <c r="J32"/>
  <c r="M33"/>
  <c r="M32" s="1"/>
  <c r="M25"/>
  <c r="M24" s="1"/>
  <c r="J24"/>
  <c r="M66"/>
  <c r="M65" s="1"/>
  <c r="J65"/>
  <c r="M68"/>
  <c r="M67" s="1"/>
  <c r="J67"/>
  <c r="M62"/>
  <c r="M60" s="1"/>
  <c r="J60"/>
  <c r="M31"/>
  <c r="M28" s="1"/>
  <c r="J28"/>
  <c r="M68" i="63"/>
  <c r="M67" s="1"/>
  <c r="J67"/>
  <c r="M62"/>
  <c r="M60" s="1"/>
  <c r="J60"/>
  <c r="M31"/>
  <c r="M28" s="1"/>
  <c r="J28"/>
  <c r="M70"/>
  <c r="M69" s="1"/>
  <c r="J69"/>
  <c r="J24"/>
  <c r="M25"/>
  <c r="M24" s="1"/>
  <c r="J32"/>
  <c r="M33"/>
  <c r="M32" s="1"/>
  <c r="M27"/>
  <c r="M26" s="1"/>
  <c r="J26"/>
  <c r="M72"/>
  <c r="M71" s="1"/>
  <c r="J71"/>
  <c r="M64"/>
  <c r="M63" s="1"/>
  <c r="J63"/>
  <c r="M42"/>
  <c r="M41" s="1"/>
  <c r="J41"/>
  <c r="M66"/>
  <c r="M65" s="1"/>
  <c r="J65"/>
  <c r="M56" i="64"/>
  <c r="M55" s="1"/>
  <c r="J55"/>
  <c r="M51"/>
  <c r="M50" s="1"/>
  <c r="J50"/>
  <c r="M39"/>
  <c r="M38" s="1"/>
  <c r="J38"/>
  <c r="M9"/>
  <c r="M8" s="1"/>
  <c r="J8"/>
  <c r="M68"/>
  <c r="M67" s="1"/>
  <c r="J67"/>
  <c r="M64"/>
  <c r="M63" s="1"/>
  <c r="J63"/>
  <c r="M42"/>
  <c r="M41" s="1"/>
  <c r="J41"/>
  <c r="M27"/>
  <c r="M26" s="1"/>
  <c r="J26"/>
  <c r="M47"/>
  <c r="M44" s="1"/>
  <c r="J44"/>
  <c r="M72"/>
  <c r="M71" s="1"/>
  <c r="J71"/>
  <c r="J32"/>
  <c r="M33"/>
  <c r="M32" s="1"/>
  <c r="M70"/>
  <c r="M69" s="1"/>
  <c r="J69"/>
  <c r="M66"/>
  <c r="M65" s="1"/>
  <c r="J65"/>
  <c r="M25"/>
  <c r="M24" s="1"/>
  <c r="J24"/>
  <c r="I75"/>
  <c r="G70" i="37"/>
  <c r="G69" s="1"/>
  <c r="G28" i="6" s="1"/>
  <c r="H28" s="1"/>
  <c r="G72" i="37"/>
  <c r="G71" s="1"/>
  <c r="G29" i="6" s="1"/>
  <c r="H29" s="1"/>
  <c r="G63" i="35"/>
  <c r="G62" s="1"/>
  <c r="G55"/>
  <c r="I52"/>
  <c r="I51" s="1"/>
  <c r="G57"/>
  <c r="G56" s="1"/>
  <c r="I21" i="6"/>
  <c r="G31" i="35"/>
  <c r="M31" i="37"/>
  <c r="E71"/>
  <c r="E29" i="6" s="1"/>
  <c r="E69" i="37"/>
  <c r="E28" i="6" s="1"/>
  <c r="H70" i="37"/>
  <c r="H72"/>
  <c r="I67" i="35" s="1"/>
  <c r="I66" s="1"/>
  <c r="H59" i="37"/>
  <c r="G57"/>
  <c r="G23" i="6" s="1"/>
  <c r="H23" s="1"/>
  <c r="H57" i="37"/>
  <c r="K58"/>
  <c r="I58"/>
  <c r="G54" i="35" s="1"/>
  <c r="K61"/>
  <c r="E68" i="37"/>
  <c r="G68" s="1"/>
  <c r="L67"/>
  <c r="F67"/>
  <c r="D67"/>
  <c r="C67"/>
  <c r="L78"/>
  <c r="M77"/>
  <c r="G39" i="6" s="1"/>
  <c r="G37" s="1"/>
  <c r="G42" s="1"/>
  <c r="M76" i="37"/>
  <c r="E66"/>
  <c r="G66" s="1"/>
  <c r="H66" s="1"/>
  <c r="L65"/>
  <c r="F65"/>
  <c r="D65"/>
  <c r="C65"/>
  <c r="E64"/>
  <c r="F64" s="1"/>
  <c r="L63"/>
  <c r="C63"/>
  <c r="E62"/>
  <c r="G62" s="1"/>
  <c r="H61"/>
  <c r="E61"/>
  <c r="G56"/>
  <c r="H56" s="1"/>
  <c r="E56"/>
  <c r="L55"/>
  <c r="G55"/>
  <c r="E55"/>
  <c r="D55"/>
  <c r="H54"/>
  <c r="K54" s="1"/>
  <c r="K53" s="1"/>
  <c r="E54"/>
  <c r="E53" s="1"/>
  <c r="L53"/>
  <c r="G53"/>
  <c r="D53"/>
  <c r="E52"/>
  <c r="E51"/>
  <c r="L50"/>
  <c r="K50"/>
  <c r="D50"/>
  <c r="D20" i="6" s="1"/>
  <c r="G49" i="37"/>
  <c r="H49" s="1"/>
  <c r="I43" i="35" s="1"/>
  <c r="I42" s="1"/>
  <c r="E49" i="37"/>
  <c r="H42" i="35" s="1"/>
  <c r="L48" i="37"/>
  <c r="G48"/>
  <c r="G19" i="6" s="1"/>
  <c r="H19" s="1"/>
  <c r="E48" i="37"/>
  <c r="E19" i="6" s="1"/>
  <c r="D48" i="37"/>
  <c r="D19" i="6" s="1"/>
  <c r="E47" i="37"/>
  <c r="G46"/>
  <c r="H46" s="1"/>
  <c r="I47" i="35" s="1"/>
  <c r="E46" i="37"/>
  <c r="G45"/>
  <c r="H45" s="1"/>
  <c r="K45" s="1"/>
  <c r="E45"/>
  <c r="I45" s="1"/>
  <c r="L44"/>
  <c r="E44"/>
  <c r="E18" i="6" s="1"/>
  <c r="D44" i="37"/>
  <c r="D18" i="6" s="1"/>
  <c r="E43" i="37"/>
  <c r="E42"/>
  <c r="L41"/>
  <c r="D41"/>
  <c r="D17" i="6" s="1"/>
  <c r="E39" i="37"/>
  <c r="G38" s="1"/>
  <c r="G16" i="6" s="1"/>
  <c r="H16" s="1"/>
  <c r="J37" i="37"/>
  <c r="M37" s="1"/>
  <c r="H37"/>
  <c r="I35" i="35" s="1"/>
  <c r="E37" i="37"/>
  <c r="H36"/>
  <c r="E36"/>
  <c r="H35"/>
  <c r="E35"/>
  <c r="L34"/>
  <c r="G34"/>
  <c r="G15" i="6" s="1"/>
  <c r="F34" i="37"/>
  <c r="F15" i="6" s="1"/>
  <c r="D34" i="37"/>
  <c r="D15" i="6" s="1"/>
  <c r="C34" i="37"/>
  <c r="E33"/>
  <c r="L32"/>
  <c r="K32"/>
  <c r="D32"/>
  <c r="D14" i="6" s="1"/>
  <c r="H30" i="37"/>
  <c r="I29" i="35" s="1"/>
  <c r="E30" i="37"/>
  <c r="H29"/>
  <c r="H28" s="1"/>
  <c r="E29"/>
  <c r="E28" s="1"/>
  <c r="E13" i="6" s="1"/>
  <c r="F28" i="37"/>
  <c r="F13" i="6" s="1"/>
  <c r="H13" s="1"/>
  <c r="C28" i="37"/>
  <c r="E27"/>
  <c r="G27" s="1"/>
  <c r="L26"/>
  <c r="E26"/>
  <c r="E12" i="6" s="1"/>
  <c r="D26" i="37"/>
  <c r="D12" i="6" s="1"/>
  <c r="E25" i="37"/>
  <c r="L24"/>
  <c r="D24"/>
  <c r="D11" i="6" s="1"/>
  <c r="E23" i="37"/>
  <c r="L22"/>
  <c r="E22"/>
  <c r="E10" i="6" s="1"/>
  <c r="D22" i="37"/>
  <c r="D10" i="6" s="1"/>
  <c r="E21" i="37"/>
  <c r="H19" i="35" s="1"/>
  <c r="L20" i="37"/>
  <c r="K20"/>
  <c r="D20"/>
  <c r="D9" i="6" s="1"/>
  <c r="G19" i="37"/>
  <c r="H19" s="1"/>
  <c r="E19"/>
  <c r="G18"/>
  <c r="H18" s="1"/>
  <c r="E18"/>
  <c r="G17"/>
  <c r="H17" s="1"/>
  <c r="I16" i="35" s="1"/>
  <c r="E17" i="37"/>
  <c r="G16"/>
  <c r="H16" s="1"/>
  <c r="E16"/>
  <c r="G15"/>
  <c r="H15" s="1"/>
  <c r="E15"/>
  <c r="F14"/>
  <c r="H14" s="1"/>
  <c r="K14" s="1"/>
  <c r="E14"/>
  <c r="L13"/>
  <c r="E13"/>
  <c r="E8" i="6" s="1"/>
  <c r="D13" i="37"/>
  <c r="D8" i="6" s="1"/>
  <c r="C13" i="37"/>
  <c r="C8" i="6" s="1"/>
  <c r="E12" i="37"/>
  <c r="G12" s="1"/>
  <c r="H11"/>
  <c r="K11" s="1"/>
  <c r="E11"/>
  <c r="H10"/>
  <c r="K10" s="1"/>
  <c r="E10"/>
  <c r="E9"/>
  <c r="F9" s="1"/>
  <c r="L8"/>
  <c r="D8"/>
  <c r="C8"/>
  <c r="M75" i="1" l="1"/>
  <c r="J75"/>
  <c r="M75" i="39"/>
  <c r="J75"/>
  <c r="M75" i="40"/>
  <c r="J75"/>
  <c r="M75" i="41"/>
  <c r="J75"/>
  <c r="M75" i="42"/>
  <c r="J75"/>
  <c r="M75" i="43"/>
  <c r="J75"/>
  <c r="J75" i="44"/>
  <c r="M75"/>
  <c r="J75" i="45"/>
  <c r="M75"/>
  <c r="J75" i="46"/>
  <c r="M75"/>
  <c r="M75" i="48"/>
  <c r="J75"/>
  <c r="J75" i="49"/>
  <c r="M75"/>
  <c r="J75" i="50"/>
  <c r="M75"/>
  <c r="J75" i="51"/>
  <c r="M75"/>
  <c r="J75" i="72"/>
  <c r="M75"/>
  <c r="M75" i="53"/>
  <c r="J75"/>
  <c r="M75" i="54"/>
  <c r="J75"/>
  <c r="J75" i="55"/>
  <c r="M75"/>
  <c r="J75" i="56"/>
  <c r="M75" i="57"/>
  <c r="M75" i="58"/>
  <c r="J75"/>
  <c r="J75" i="59"/>
  <c r="M75"/>
  <c r="J75" i="60"/>
  <c r="M75"/>
  <c r="J75" i="61"/>
  <c r="M75"/>
  <c r="J75" i="62"/>
  <c r="M75"/>
  <c r="J75" i="63"/>
  <c r="M75"/>
  <c r="H62" i="37"/>
  <c r="G60"/>
  <c r="G24" i="6" s="1"/>
  <c r="H24" s="1"/>
  <c r="E60" i="37"/>
  <c r="G53" i="35"/>
  <c r="H21"/>
  <c r="G13" i="37"/>
  <c r="G8" i="6" s="1"/>
  <c r="F13" i="37"/>
  <c r="F8" i="6" s="1"/>
  <c r="M75" i="38"/>
  <c r="J75"/>
  <c r="J75" i="47"/>
  <c r="M75"/>
  <c r="H15" i="6"/>
  <c r="M75" i="64"/>
  <c r="J75"/>
  <c r="I70" i="37"/>
  <c r="G65" i="35" s="1"/>
  <c r="G64" s="1"/>
  <c r="I65"/>
  <c r="I64" s="1"/>
  <c r="H66"/>
  <c r="J67"/>
  <c r="H64"/>
  <c r="J65"/>
  <c r="H58"/>
  <c r="E24" i="6"/>
  <c r="G52" i="37"/>
  <c r="H52" s="1"/>
  <c r="I41" i="35" s="1"/>
  <c r="G51" i="37"/>
  <c r="H51" s="1"/>
  <c r="I40" i="35" s="1"/>
  <c r="G47" i="37"/>
  <c r="I46"/>
  <c r="G43"/>
  <c r="H43" s="1"/>
  <c r="G41"/>
  <c r="G17" i="6" s="1"/>
  <c r="H17" s="1"/>
  <c r="E38" i="37"/>
  <c r="E16" i="6" s="1"/>
  <c r="H36" i="35"/>
  <c r="H32"/>
  <c r="K35" i="37"/>
  <c r="I33" i="35"/>
  <c r="K36" i="37"/>
  <c r="I34" i="35"/>
  <c r="G33" i="37"/>
  <c r="E24"/>
  <c r="E11" i="6" s="1"/>
  <c r="G25" i="37"/>
  <c r="D75"/>
  <c r="D7" i="6"/>
  <c r="D30" s="1"/>
  <c r="C75" i="37"/>
  <c r="C7" i="6"/>
  <c r="C30" s="1"/>
  <c r="G52" i="35"/>
  <c r="G51" s="1"/>
  <c r="K49" i="37"/>
  <c r="K48" s="1"/>
  <c r="H48"/>
  <c r="K29"/>
  <c r="E20"/>
  <c r="E9" i="6" s="1"/>
  <c r="G65" i="37"/>
  <c r="J57" i="35"/>
  <c r="K61" i="37"/>
  <c r="H60"/>
  <c r="I59" i="35" s="1"/>
  <c r="I58" s="1"/>
  <c r="K43" i="37"/>
  <c r="K30"/>
  <c r="E8"/>
  <c r="E7" i="6" s="1"/>
  <c r="K72" i="37"/>
  <c r="K71" s="1"/>
  <c r="I72"/>
  <c r="G67" i="35" s="1"/>
  <c r="G66" s="1"/>
  <c r="H71" i="37"/>
  <c r="K70"/>
  <c r="K69" s="1"/>
  <c r="H69"/>
  <c r="J58"/>
  <c r="K59"/>
  <c r="I59"/>
  <c r="J59" s="1"/>
  <c r="K57"/>
  <c r="G67"/>
  <c r="H68"/>
  <c r="E67"/>
  <c r="H53"/>
  <c r="I54"/>
  <c r="I52"/>
  <c r="E50"/>
  <c r="E20" i="6" s="1"/>
  <c r="E41" i="37"/>
  <c r="E17" i="6" s="1"/>
  <c r="E34" i="37"/>
  <c r="E15" i="6" s="1"/>
  <c r="H34" i="37"/>
  <c r="E32"/>
  <c r="E14" i="6" s="1"/>
  <c r="H21" i="37"/>
  <c r="G20"/>
  <c r="G9" i="6" s="1"/>
  <c r="H9" s="1"/>
  <c r="H9" i="37"/>
  <c r="F8"/>
  <c r="F7" i="6" s="1"/>
  <c r="H64" i="37"/>
  <c r="F63"/>
  <c r="E63"/>
  <c r="E65"/>
  <c r="H12"/>
  <c r="I12" s="1"/>
  <c r="J12" s="1"/>
  <c r="M12" s="1"/>
  <c r="G8"/>
  <c r="G7" i="6" s="1"/>
  <c r="H20" i="37"/>
  <c r="G22"/>
  <c r="G10" i="6" s="1"/>
  <c r="H10" s="1"/>
  <c r="H23" i="37"/>
  <c r="I23" s="1"/>
  <c r="H39"/>
  <c r="J54"/>
  <c r="I53"/>
  <c r="H55"/>
  <c r="K56"/>
  <c r="K55" s="1"/>
  <c r="I56"/>
  <c r="K62"/>
  <c r="I62"/>
  <c r="J62" s="1"/>
  <c r="H63"/>
  <c r="K64"/>
  <c r="K63" s="1"/>
  <c r="I64"/>
  <c r="K66"/>
  <c r="K65" s="1"/>
  <c r="I66"/>
  <c r="H65"/>
  <c r="K9"/>
  <c r="K8" s="1"/>
  <c r="I9"/>
  <c r="H8"/>
  <c r="K15"/>
  <c r="K13" s="1"/>
  <c r="I15"/>
  <c r="J15" s="1"/>
  <c r="H13"/>
  <c r="K16"/>
  <c r="I16"/>
  <c r="J16" s="1"/>
  <c r="K17"/>
  <c r="I17"/>
  <c r="J17" s="1"/>
  <c r="K18"/>
  <c r="I18"/>
  <c r="J18" s="1"/>
  <c r="K19"/>
  <c r="I19"/>
  <c r="J19" s="1"/>
  <c r="H27"/>
  <c r="G26"/>
  <c r="G12" i="6" s="1"/>
  <c r="H12" s="1"/>
  <c r="G32" i="37"/>
  <c r="G14" i="6" s="1"/>
  <c r="H14" s="1"/>
  <c r="H33" i="37"/>
  <c r="I30" i="35" s="1"/>
  <c r="J45" i="37"/>
  <c r="K46"/>
  <c r="G44"/>
  <c r="G18" i="6" s="1"/>
  <c r="H18" s="1"/>
  <c r="H47" i="37"/>
  <c r="I48" i="35" s="1"/>
  <c r="I10" i="37"/>
  <c r="J10" s="1"/>
  <c r="M10" s="1"/>
  <c r="I11"/>
  <c r="J11" s="1"/>
  <c r="M11" s="1"/>
  <c r="I14"/>
  <c r="I29"/>
  <c r="G28" i="35" s="1"/>
  <c r="I30" i="37"/>
  <c r="G29" i="35" s="1"/>
  <c r="I35" i="37"/>
  <c r="G33" i="35" s="1"/>
  <c r="I36" i="37"/>
  <c r="I49"/>
  <c r="G43" i="35" s="1"/>
  <c r="G42" s="1"/>
  <c r="I61" i="37"/>
  <c r="I60" s="1"/>
  <c r="G59" i="35" s="1"/>
  <c r="G58" s="1"/>
  <c r="H8" i="6" l="1"/>
  <c r="K60" i="37"/>
  <c r="M62"/>
  <c r="H42"/>
  <c r="H39" i="35"/>
  <c r="I39"/>
  <c r="G50" i="37"/>
  <c r="G20" i="6" s="1"/>
  <c r="H20" s="1"/>
  <c r="J52" i="37"/>
  <c r="M52" s="1"/>
  <c r="G41" i="35"/>
  <c r="H44"/>
  <c r="J46" i="37"/>
  <c r="G47" i="35"/>
  <c r="M46" i="37"/>
  <c r="I43"/>
  <c r="I46" i="35"/>
  <c r="K42" i="37"/>
  <c r="K41" s="1"/>
  <c r="H38"/>
  <c r="I37" i="35"/>
  <c r="I36" s="1"/>
  <c r="I32"/>
  <c r="K34" i="37"/>
  <c r="J36"/>
  <c r="M36" s="1"/>
  <c r="G34" i="35"/>
  <c r="G32" s="1"/>
  <c r="E30" i="6"/>
  <c r="H25" i="37"/>
  <c r="G24"/>
  <c r="G11" i="6" s="1"/>
  <c r="H11" s="1"/>
  <c r="M19" i="37"/>
  <c r="M18"/>
  <c r="M17"/>
  <c r="M16"/>
  <c r="G12" i="35"/>
  <c r="F30" i="6"/>
  <c r="H7"/>
  <c r="I27"/>
  <c r="I22"/>
  <c r="I23"/>
  <c r="I26"/>
  <c r="I25"/>
  <c r="K28" i="37"/>
  <c r="I28"/>
  <c r="F75"/>
  <c r="M59"/>
  <c r="E75"/>
  <c r="J30"/>
  <c r="M30" s="1"/>
  <c r="I71"/>
  <c r="J72"/>
  <c r="I69"/>
  <c r="J70"/>
  <c r="M58"/>
  <c r="M57" s="1"/>
  <c r="J57"/>
  <c r="I57"/>
  <c r="K68"/>
  <c r="K67" s="1"/>
  <c r="I68"/>
  <c r="H67"/>
  <c r="I13"/>
  <c r="J14"/>
  <c r="J61"/>
  <c r="J60" s="1"/>
  <c r="I48"/>
  <c r="J49"/>
  <c r="J35"/>
  <c r="I34"/>
  <c r="J29"/>
  <c r="H26"/>
  <c r="K27"/>
  <c r="K26" s="1"/>
  <c r="I27"/>
  <c r="G26" i="35" s="1"/>
  <c r="G25" s="1"/>
  <c r="I65" i="37"/>
  <c r="J66"/>
  <c r="J64"/>
  <c r="I63"/>
  <c r="I51"/>
  <c r="G40" i="35" s="1"/>
  <c r="H50" i="37"/>
  <c r="M15"/>
  <c r="K47"/>
  <c r="K44" s="1"/>
  <c r="I47"/>
  <c r="G48" i="35" s="1"/>
  <c r="M45" i="37"/>
  <c r="I33"/>
  <c r="G30" i="35" s="1"/>
  <c r="G27" s="1"/>
  <c r="H32" i="37"/>
  <c r="I8"/>
  <c r="J9"/>
  <c r="J56"/>
  <c r="I55"/>
  <c r="M54"/>
  <c r="M53" s="1"/>
  <c r="J53"/>
  <c r="I39"/>
  <c r="K23"/>
  <c r="K22" s="1"/>
  <c r="H22"/>
  <c r="J21"/>
  <c r="I20"/>
  <c r="H44"/>
  <c r="G75" l="1"/>
  <c r="I45" i="35"/>
  <c r="I44" s="1"/>
  <c r="I42" i="37"/>
  <c r="H41"/>
  <c r="G39" i="35"/>
  <c r="J43" i="37"/>
  <c r="M43" s="1"/>
  <c r="G46" i="35"/>
  <c r="I38" i="37"/>
  <c r="G37" i="35"/>
  <c r="G36" s="1"/>
  <c r="J28" i="37"/>
  <c r="K25"/>
  <c r="K24" s="1"/>
  <c r="I25"/>
  <c r="H24"/>
  <c r="G30" i="6"/>
  <c r="K75" i="37"/>
  <c r="H75"/>
  <c r="M70"/>
  <c r="M69" s="1"/>
  <c r="I28" i="6" s="1"/>
  <c r="J69" i="37"/>
  <c r="M72"/>
  <c r="M71" s="1"/>
  <c r="I29" i="6" s="1"/>
  <c r="J71" i="37"/>
  <c r="I67"/>
  <c r="J68"/>
  <c r="J39"/>
  <c r="J38" s="1"/>
  <c r="M56"/>
  <c r="M55" s="1"/>
  <c r="J55"/>
  <c r="I32"/>
  <c r="J33"/>
  <c r="M66"/>
  <c r="M65" s="1"/>
  <c r="J65"/>
  <c r="J27"/>
  <c r="I26"/>
  <c r="M29"/>
  <c r="J34"/>
  <c r="M35"/>
  <c r="M34" s="1"/>
  <c r="I15" i="6" s="1"/>
  <c r="M61" i="37"/>
  <c r="M60" s="1"/>
  <c r="I24" i="6" s="1"/>
  <c r="J20" i="37"/>
  <c r="M21"/>
  <c r="M20" s="1"/>
  <c r="I9" i="6" s="1"/>
  <c r="I22" i="37"/>
  <c r="J23"/>
  <c r="M9"/>
  <c r="M8" s="1"/>
  <c r="I7" i="6" s="1"/>
  <c r="J8" i="37"/>
  <c r="J47"/>
  <c r="I44"/>
  <c r="I50"/>
  <c r="J51"/>
  <c r="M64"/>
  <c r="M63" s="1"/>
  <c r="J63"/>
  <c r="M49"/>
  <c r="M48" s="1"/>
  <c r="I19" i="6" s="1"/>
  <c r="J48" i="37"/>
  <c r="M14"/>
  <c r="M13" s="1"/>
  <c r="I8" i="6" s="1"/>
  <c r="J13" i="37"/>
  <c r="G45" i="35" l="1"/>
  <c r="G44" s="1"/>
  <c r="J42" i="37"/>
  <c r="I41"/>
  <c r="G24" i="35"/>
  <c r="G23" s="1"/>
  <c r="J25" i="37"/>
  <c r="I24"/>
  <c r="M28"/>
  <c r="I13" i="6" s="1"/>
  <c r="I75" i="37"/>
  <c r="M68"/>
  <c r="M67" s="1"/>
  <c r="J67"/>
  <c r="M47"/>
  <c r="M44" s="1"/>
  <c r="I18" i="6" s="1"/>
  <c r="J44" i="37"/>
  <c r="M27"/>
  <c r="M26" s="1"/>
  <c r="I12" i="6" s="1"/>
  <c r="J26" i="37"/>
  <c r="M51"/>
  <c r="M50" s="1"/>
  <c r="I20" i="6" s="1"/>
  <c r="J50" i="37"/>
  <c r="M23"/>
  <c r="M22" s="1"/>
  <c r="I10" i="6" s="1"/>
  <c r="J22" i="37"/>
  <c r="M33"/>
  <c r="M32" s="1"/>
  <c r="I14" i="6" s="1"/>
  <c r="J32" i="37"/>
  <c r="M39"/>
  <c r="M38" s="1"/>
  <c r="I16" i="6" s="1"/>
  <c r="J41" i="37" l="1"/>
  <c r="M42"/>
  <c r="M41" s="1"/>
  <c r="I17" i="6" s="1"/>
  <c r="M25" i="37"/>
  <c r="M24" s="1"/>
  <c r="I11" i="6" s="1"/>
  <c r="J24" i="37"/>
  <c r="J75" s="1"/>
  <c r="I30" i="6" l="1"/>
  <c r="M75" i="37"/>
  <c r="H27" i="35"/>
  <c r="H23"/>
  <c r="I14"/>
  <c r="I17" l="1"/>
  <c r="J50"/>
  <c r="I18"/>
  <c r="I28"/>
  <c r="I27" s="1"/>
  <c r="I24"/>
  <c r="I23" s="1"/>
  <c r="H25"/>
  <c r="I13"/>
  <c r="H11"/>
  <c r="I20"/>
  <c r="I19" s="1"/>
  <c r="I26"/>
  <c r="I25" s="1"/>
  <c r="G18" l="1"/>
  <c r="G17"/>
  <c r="G16"/>
  <c r="G14"/>
  <c r="I15"/>
  <c r="G13"/>
  <c r="G19"/>
  <c r="I22" l="1"/>
  <c r="I21" s="1"/>
  <c r="G15"/>
  <c r="G11" s="1"/>
  <c r="I12"/>
  <c r="I11" s="1"/>
  <c r="G22" l="1"/>
  <c r="G21" s="1"/>
  <c r="E59" l="1"/>
  <c r="E58" s="1"/>
  <c r="K50" l="1"/>
  <c r="K52"/>
  <c r="J16"/>
  <c r="J28"/>
  <c r="J33"/>
  <c r="J34"/>
  <c r="H30" i="6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J48" i="35"/>
  <c r="J41" l="1"/>
  <c r="J45"/>
  <c r="J20"/>
  <c r="J13"/>
  <c r="J15"/>
  <c r="J18"/>
  <c r="J35"/>
  <c r="J59"/>
  <c r="J14"/>
  <c r="J17"/>
  <c r="J12"/>
  <c r="J47"/>
  <c r="J46"/>
  <c r="J30"/>
  <c r="J43" l="1"/>
  <c r="J37"/>
  <c r="J40"/>
  <c r="J54"/>
  <c r="J29"/>
  <c r="J26"/>
  <c r="J24"/>
  <c r="J22"/>
</calcChain>
</file>

<file path=xl/sharedStrings.xml><?xml version="1.0" encoding="utf-8"?>
<sst xmlns="http://schemas.openxmlformats.org/spreadsheetml/2006/main" count="3122" uniqueCount="205">
  <si>
    <t>Stt</t>
  </si>
  <si>
    <t>TUYẾN</t>
  </si>
  <si>
    <t>A</t>
  </si>
  <si>
    <t>HTX XKLT DL&amp; DV Thống Nhất</t>
  </si>
  <si>
    <t>DNTN Anh Huy</t>
  </si>
  <si>
    <t>HTX VTHK &amp; DL Bình Minh</t>
  </si>
  <si>
    <t>HTX VT HK Đoàn Kết</t>
  </si>
  <si>
    <t>CTY TNHH Nam Phát</t>
  </si>
  <si>
    <t>CTY CP Tây Ninh</t>
  </si>
  <si>
    <t>HTX VTTB Huyện Bến Cầu</t>
  </si>
  <si>
    <t>HTX VT HH &amp;HK Minh Châu</t>
  </si>
  <si>
    <t>HTX VTHH &amp;HK ĐB Tân Biên</t>
  </si>
  <si>
    <t>HTX VT -HH -HK Tân Châu</t>
  </si>
  <si>
    <t>Cty TNHH DVVT &amp; KDTH Quảng Nam</t>
  </si>
  <si>
    <t>CN Cty TNHH DVVT &amp; KDTH Quảng Nam</t>
  </si>
  <si>
    <t>CTY CP BICH NGA</t>
  </si>
  <si>
    <t>HTX GTVT ĐAI LỘC</t>
  </si>
  <si>
    <t>HTX VT OTO PHAN RANG</t>
  </si>
  <si>
    <t>CTY TNHH 1TV KIM NGÂN</t>
  </si>
  <si>
    <t>CTY TNHH Đồng Phước</t>
  </si>
  <si>
    <t>BXAS - BX Tây Ninh (25 ghế)</t>
  </si>
  <si>
    <t>BXAS - BX Tây Ninh (Tốc hành)</t>
  </si>
  <si>
    <t>BXAS - BX Tây Ninh CLC</t>
  </si>
  <si>
    <t>BXAS - BX Bến Cầu</t>
  </si>
  <si>
    <t>BXAS - BX Dương Minh Châu</t>
  </si>
  <si>
    <t>BXAS - BX Phước Minh</t>
  </si>
  <si>
    <t>BXAS - BX Tân Biên</t>
  </si>
  <si>
    <t>BXAS - BX Tân Châu</t>
  </si>
  <si>
    <t>BXAS - BX Tân Châu CLC</t>
  </si>
  <si>
    <t>BXAS - BX Ninh Thuận (Phan Rang)</t>
  </si>
  <si>
    <t>BXAS - BX Châu Thành</t>
  </si>
  <si>
    <t>Lượt xe xuất bến</t>
  </si>
  <si>
    <t>Cộng</t>
  </si>
  <si>
    <t>Lượt hành khách qua bến</t>
  </si>
  <si>
    <t>TP</t>
  </si>
  <si>
    <t xml:space="preserve"> TP</t>
  </si>
  <si>
    <t xml:space="preserve"> ĐP</t>
  </si>
  <si>
    <t>ĐP</t>
  </si>
  <si>
    <t>Xe Khách Liên Tỉnh</t>
  </si>
  <si>
    <t>H/khách</t>
  </si>
  <si>
    <t>T/trọng</t>
  </si>
  <si>
    <t>Lệ phí xe
Qua bến</t>
  </si>
  <si>
    <t>Hoa hồng 
vé</t>
  </si>
  <si>
    <t>Đậu 
đêm</t>
  </si>
  <si>
    <t>BXAS - BX Đại Lộc (Quảng Nam)</t>
  </si>
  <si>
    <t>Doanh thu</t>
  </si>
  <si>
    <t>Quảng Nam CLC</t>
  </si>
  <si>
    <t>STT</t>
  </si>
  <si>
    <t>TUYẾN XE</t>
  </si>
  <si>
    <t>LƯỢT XE XUẤT BẾN</t>
  </si>
  <si>
    <t>LƯỢT HÀNH KHÁCH QUA BẾN</t>
  </si>
  <si>
    <t>DOANH THU</t>
  </si>
  <si>
    <t>XE TP</t>
  </si>
  <si>
    <t>XE ĐP</t>
  </si>
  <si>
    <t>CỘNG</t>
  </si>
  <si>
    <t>TỔNG CỘNG</t>
  </si>
  <si>
    <t>NỘI DUNG</t>
  </si>
  <si>
    <t>LƯỢT XE</t>
  </si>
  <si>
    <t>Xe tải vãng lai</t>
  </si>
  <si>
    <t>Xe tải đậu tháng</t>
  </si>
  <si>
    <t>Xe sang hàng</t>
  </si>
  <si>
    <t xml:space="preserve">Xe buýt hợp đồng tháng </t>
  </si>
  <si>
    <t>Doanh thu XK đậu đêm</t>
  </si>
  <si>
    <t>Người lập biểu</t>
  </si>
  <si>
    <t>Công ty cổ phần Bến bãi vận tải Sài Gòn</t>
  </si>
  <si>
    <t>CỘNG HÒA XÃ HỘI CHỦ NGHĨA VIỆT NAM</t>
  </si>
  <si>
    <t>BẾN XE AN SƯƠNG</t>
  </si>
  <si>
    <t>Độc lập - Tự do - Hạnh phúc</t>
  </si>
  <si>
    <t>ĐỘI ĐIỀU HÀNH</t>
  </si>
  <si>
    <t>SẢN LƯỢNG VÀ DOANH THU</t>
  </si>
  <si>
    <t xml:space="preserve"> </t>
  </si>
  <si>
    <t>BX ĐẠI LỘC</t>
  </si>
  <si>
    <r>
      <t xml:space="preserve">BX TÂY NINH </t>
    </r>
    <r>
      <rPr>
        <b/>
        <sz val="9"/>
        <rFont val="Arial"/>
        <family val="2"/>
      </rPr>
      <t>(25 Chổ)</t>
    </r>
  </si>
  <si>
    <r>
      <t xml:space="preserve">BX TÂY NINH </t>
    </r>
    <r>
      <rPr>
        <b/>
        <sz val="9"/>
        <rFont val="Arial"/>
        <family val="2"/>
      </rPr>
      <t>(Tốc hành)</t>
    </r>
  </si>
  <si>
    <r>
      <t xml:space="preserve">BX TÂY NINH </t>
    </r>
    <r>
      <rPr>
        <b/>
        <sz val="9"/>
        <rFont val="Arial"/>
        <family val="2"/>
      </rPr>
      <t>(CLC)</t>
    </r>
  </si>
  <si>
    <t>BX BẾN CẦU</t>
  </si>
  <si>
    <t>BX DƯƠNG MINH CHÂU</t>
  </si>
  <si>
    <t>BX PHƯỚC MINH</t>
  </si>
  <si>
    <t>BX TÂN BIÊN</t>
  </si>
  <si>
    <t>BX TÂN CHÂU</t>
  </si>
  <si>
    <r>
      <t>BX TÂN CHÂU</t>
    </r>
    <r>
      <rPr>
        <b/>
        <sz val="9"/>
        <rFont val="Arial"/>
        <family val="2"/>
      </rPr>
      <t xml:space="preserve"> (CLC)</t>
    </r>
  </si>
  <si>
    <t>BX NINH THUẬN (PHAN RANG)</t>
  </si>
  <si>
    <t>BX CHÂU THÀNH ( Tây Ninh)</t>
  </si>
  <si>
    <t xml:space="preserve">I. DOANH THU XE KHÁCH LIÊN TỈNH XUẤT BẾN </t>
  </si>
  <si>
    <t>Công ty cổ phần Thái Dương Giang</t>
  </si>
  <si>
    <t>xe lớn</t>
  </si>
  <si>
    <t>xe nhỏ</t>
  </si>
  <si>
    <t>Xe lớn</t>
  </si>
  <si>
    <t>Xe nhỏ</t>
  </si>
  <si>
    <t xml:space="preserve">BÁO CÁO
TÌNH HÌNH HOẠT ĐỘNG CỦA
CÁC TUYẾN VẬN TẢI HÀNH KHÁCH </t>
  </si>
  <si>
    <t>TT</t>
  </si>
  <si>
    <t>Tuyến/Đơn vị Vận tải</t>
  </si>
  <si>
    <t>Theo kế hoạch</t>
  </si>
  <si>
    <t xml:space="preserve">Thực hiện </t>
  </si>
  <si>
    <t>Tổng
số xe(xe)</t>
  </si>
  <si>
    <t>Tổng ghế xe (ghế xe)</t>
  </si>
  <si>
    <t>Lượt xe 
xuất bến (lượt)</t>
  </si>
  <si>
    <t>Lượt khách đi xe (khách)</t>
  </si>
  <si>
    <t>I</t>
  </si>
  <si>
    <t>BXAS - BX Thị Xã Tây Ninh</t>
  </si>
  <si>
    <t>DNTN Sơn Ca ( Phước Vinh)</t>
  </si>
  <si>
    <t>II</t>
  </si>
  <si>
    <t>BXAS - BX  Tây Ninh ( CLC)</t>
  </si>
  <si>
    <t>III</t>
  </si>
  <si>
    <t xml:space="preserve">BXAS - Bến Cầu ( Tây Ninh)   </t>
  </si>
  <si>
    <t>IV</t>
  </si>
  <si>
    <t>BXAS - DMC ( Tây Ninh)</t>
  </si>
  <si>
    <t>V</t>
  </si>
  <si>
    <t>BXAS - Phước Minh ( Tây Ninh)</t>
  </si>
  <si>
    <t>VI</t>
  </si>
  <si>
    <t>BXAS - Tân Biên ( Tây Ninh)</t>
  </si>
  <si>
    <t>VII</t>
  </si>
  <si>
    <t>BXAS - Tân Châu ( Tây Ninh)</t>
  </si>
  <si>
    <t>VIII</t>
  </si>
  <si>
    <t>BXAS - Tân Châu ( CLC)</t>
  </si>
  <si>
    <t>IX</t>
  </si>
  <si>
    <t>BXAS - BX Châu Thành ( Tây Ninh)</t>
  </si>
  <si>
    <t>X</t>
  </si>
  <si>
    <t xml:space="preserve">BXAS - Phan Rang ( Ninh Thuận)  </t>
  </si>
  <si>
    <t>XII</t>
  </si>
  <si>
    <t>BXAS - BX Đại Lộc (Quãng Nam)</t>
  </si>
  <si>
    <t>XIII</t>
  </si>
  <si>
    <t>BXAS - BX Hải Hậu ( Nam Định)</t>
  </si>
  <si>
    <r>
      <t>Nơi nhận</t>
    </r>
    <r>
      <rPr>
        <sz val="10"/>
        <rFont val="Times New Roman"/>
        <family val="1"/>
      </rPr>
      <t>:</t>
    </r>
  </si>
  <si>
    <t>Xe buýt đậu đêm</t>
  </si>
  <si>
    <r>
      <t xml:space="preserve">II. </t>
    </r>
    <r>
      <rPr>
        <b/>
        <u/>
        <sz val="10"/>
        <rFont val="Arial"/>
        <family val="2"/>
      </rPr>
      <t>DOANH THU XE LƯU ĐẬU</t>
    </r>
    <r>
      <rPr>
        <b/>
        <sz val="10"/>
        <rFont val="Arial"/>
        <family val="2"/>
      </rPr>
      <t xml:space="preserve"> </t>
    </r>
  </si>
  <si>
    <r>
      <t xml:space="preserve">DNTN Sơn Ca </t>
    </r>
    <r>
      <rPr>
        <b/>
        <sz val="9"/>
        <rFont val="Arial"/>
        <family val="2"/>
      </rPr>
      <t>( Phước Vinh)</t>
    </r>
  </si>
  <si>
    <t>Ghi chú
(Biểu đồ đăng ký hoạt động /ngày)</t>
  </si>
  <si>
    <t>Tỷ lệ % hoạt động /biểu đồ đăng ký</t>
  </si>
  <si>
    <t>Tân Châu khoán</t>
  </si>
  <si>
    <t>Tân Biên khoán</t>
  </si>
  <si>
    <t xml:space="preserve"> - Như trên</t>
  </si>
  <si>
    <t xml:space="preserve"> - BTGĐ</t>
  </si>
  <si>
    <t xml:space="preserve"> - BQL bến xe</t>
  </si>
  <si>
    <t>GIÁM ĐỐC</t>
  </si>
  <si>
    <t>CTY TNHH MTV Đồng Phước Tây Ninh</t>
  </si>
  <si>
    <t>CTY TNHH MTV Trần Kim Ngân</t>
  </si>
  <si>
    <t xml:space="preserve">Cty TNHH DVVT &amp; KD Tổng hợp </t>
  </si>
  <si>
    <t>CN Cty TNHH DVVT &amp; KDTH Tỉnh Quảng Nam</t>
  </si>
  <si>
    <t>DNTN Châu Thành</t>
  </si>
  <si>
    <t>DNTN ANH HUY</t>
  </si>
  <si>
    <t>XI</t>
  </si>
  <si>
    <r>
      <t xml:space="preserve">BX ĐẠI LỘC </t>
    </r>
    <r>
      <rPr>
        <b/>
        <sz val="9"/>
        <rFont val="Arial"/>
        <family val="2"/>
      </rPr>
      <t>(CLC)</t>
    </r>
  </si>
  <si>
    <t>BXAS - BX Hài Hậu ( Nam Định) CLC</t>
  </si>
  <si>
    <t>BXAS - BX Tân Biên CLC</t>
  </si>
  <si>
    <r>
      <t xml:space="preserve">BX TÂN BIÊN </t>
    </r>
    <r>
      <rPr>
        <b/>
        <sz val="9"/>
        <rFont val="Arial"/>
        <family val="2"/>
      </rPr>
      <t>(CLC)</t>
    </r>
  </si>
  <si>
    <r>
      <t xml:space="preserve">BX HẢI HẬU ( NAM ĐỊNH) </t>
    </r>
    <r>
      <rPr>
        <b/>
        <sz val="9"/>
        <rFont val="Arial"/>
        <family val="2"/>
      </rPr>
      <t>CLC</t>
    </r>
  </si>
  <si>
    <r>
      <t>Kính gửi</t>
    </r>
    <r>
      <rPr>
        <b/>
        <i/>
        <sz val="12"/>
        <rFont val="Times New Roman"/>
        <family val="1"/>
      </rPr>
      <t xml:space="preserve">: </t>
    </r>
    <r>
      <rPr>
        <b/>
        <sz val="12"/>
        <rFont val="Times New Roman"/>
        <family val="1"/>
      </rPr>
      <t>SỞ GIAO THÔNG VẬN TẢI THÀNH PHỐ HỒ CHÍ MINH</t>
    </r>
  </si>
  <si>
    <t>BXAS - BX TP Thái Bình</t>
  </si>
  <si>
    <t>Xí nghiệp vận tải Tiến Bộ</t>
  </si>
  <si>
    <t>BX TP THÁI BÌNH</t>
  </si>
  <si>
    <t xml:space="preserve">BXAS - BX TP Thái Bình (Thái Bình) </t>
  </si>
  <si>
    <t>HTX XK Trung Nam</t>
  </si>
  <si>
    <t>BXAS - BX Phía Nam (Thừa Thiên Huế)</t>
  </si>
  <si>
    <t>Cty TNHH Phương Ty</t>
  </si>
  <si>
    <t xml:space="preserve">BXAS - BX TP Bắc Ninh (Bắc Ninh) </t>
  </si>
  <si>
    <t>BX Phía Nam (Huế)</t>
  </si>
  <si>
    <t>BX TP BẮC NINH (BẮC NINH)</t>
  </si>
  <si>
    <t xml:space="preserve">BXAS - BX TP Phía Nam (Huế) </t>
  </si>
  <si>
    <t>Công ty TNHH Phương Ty</t>
  </si>
  <si>
    <t>XIV</t>
  </si>
  <si>
    <t>XV</t>
  </si>
  <si>
    <t>HTX Xe khách Trung Nam</t>
  </si>
  <si>
    <t xml:space="preserve"> - Lưu BX (Long)</t>
  </si>
  <si>
    <t xml:space="preserve">BXAS - BX Quãng Ngãi (Quãng Ngãi) </t>
  </si>
  <si>
    <t xml:space="preserve">BX QUÃNG NGÃI ( QUÃNG NGÃI) </t>
  </si>
  <si>
    <t>XVI</t>
  </si>
  <si>
    <t>Công ty cổ phần vận tải Thiên Trang</t>
  </si>
  <si>
    <t>Xe ghế ngồi</t>
  </si>
  <si>
    <t>Xe giường nằm</t>
  </si>
  <si>
    <t xml:space="preserve">HTX GTVT ĐAI LỘC </t>
  </si>
  <si>
    <t>XVII</t>
  </si>
  <si>
    <t>HTX Ô tô Đông Hà</t>
  </si>
  <si>
    <t>BX ĐÔNG HÀ (QUẢNG TRỊ)</t>
  </si>
  <si>
    <t>(STP.JSC)</t>
  </si>
  <si>
    <t xml:space="preserve">BXAS - BX Đông Hà (Quảng Trị) </t>
  </si>
  <si>
    <t xml:space="preserve">BXAS - BX Bồng Sơn (Bình Định) </t>
  </si>
  <si>
    <t>HTX Ô tô An Lão</t>
  </si>
  <si>
    <t>BX BỒNG SƠN (BÌNH ĐỊNH)</t>
  </si>
  <si>
    <t xml:space="preserve">BXAS - BX Đông Hà (Quãng Trị) </t>
  </si>
  <si>
    <t>HTX VT Ô tô An Lão</t>
  </si>
  <si>
    <t>HTX VT Ô tô Đông Hà</t>
  </si>
  <si>
    <t xml:space="preserve">BXAS - BX Huyện Bù Đăng (Bình Phước) </t>
  </si>
  <si>
    <t xml:space="preserve">BXAS - BX Krông Năng (Đắk Lắk) </t>
  </si>
  <si>
    <t>HTX DVVT HH&amp;HK Bù Đăng</t>
  </si>
  <si>
    <t>HTX VT cơ giới Krông Năng</t>
  </si>
  <si>
    <t>Công ty cổ phần Vinh Phúc</t>
  </si>
  <si>
    <t>XVIII</t>
  </si>
  <si>
    <t>XIX</t>
  </si>
  <si>
    <t>XX</t>
  </si>
  <si>
    <t>BX Huyện Bù Đăng (Bình Phước</t>
  </si>
  <si>
    <t>BX Krông Năng (Đắk Lắk)</t>
  </si>
  <si>
    <t>CTY TNHH MTV VT Đinh Anh Tuấn</t>
  </si>
  <si>
    <t>Cty TNHH MTV VT Đinh Anh Tuấn</t>
  </si>
  <si>
    <t>Xe đậu tháng</t>
  </si>
  <si>
    <t>HTX VT Ôtô Phan Rang</t>
  </si>
  <si>
    <t>CÔNG TY CỔ PHẦN BẾN BÃI VẬN TẢI SÀI GÒN</t>
  </si>
  <si>
    <t>Cty TNHH TM DV Thùy Linh</t>
  </si>
  <si>
    <t>Cty TNHH TM VT Minh Thùy Linh</t>
  </si>
  <si>
    <t>Ngày     tháng     năm  2013</t>
  </si>
  <si>
    <t>BÁO CÁO THỐNG KÊ SẢN LƯỢNG VÀ DOANH THU THÁNG 02/2013</t>
  </si>
  <si>
    <t>Ngày  01  tháng  03  năm  2013</t>
  </si>
  <si>
    <t>Tháng  02 Năm 2013</t>
  </si>
  <si>
    <t>Ngày  04  tháng  03  năm  2013</t>
  </si>
  <si>
    <t>Số chuyến
 còn nợ</t>
  </si>
</sst>
</file>

<file path=xl/styles.xml><?xml version="1.0" encoding="utf-8"?>
<styleSheet xmlns="http://schemas.openxmlformats.org/spreadsheetml/2006/main">
  <numFmts count="1">
    <numFmt numFmtId="164" formatCode="0.0"/>
  </numFmts>
  <fonts count="39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i/>
      <sz val="10"/>
      <name val="Times New Roman"/>
      <family val="1"/>
    </font>
    <font>
      <b/>
      <sz val="12"/>
      <color indexed="10"/>
      <name val="Times New Roman"/>
      <family val="1"/>
    </font>
    <font>
      <sz val="12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4"/>
      <name val="Arial"/>
      <family val="2"/>
    </font>
    <font>
      <b/>
      <u/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b/>
      <sz val="13"/>
      <name val="Times New Roman"/>
      <family val="1"/>
    </font>
    <font>
      <b/>
      <sz val="13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2"/>
      <color rgb="FFFF0000"/>
      <name val="Times New Roman"/>
      <family val="1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4" fillId="0" borderId="14" xfId="0" applyFont="1" applyBorder="1"/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/>
    <xf numFmtId="0" fontId="12" fillId="3" borderId="13" xfId="0" applyFont="1" applyFill="1" applyBorder="1"/>
    <xf numFmtId="0" fontId="12" fillId="3" borderId="16" xfId="0" applyFont="1" applyFill="1" applyBorder="1" applyAlignment="1">
      <alignment horizontal="center" vertical="center"/>
    </xf>
    <xf numFmtId="3" fontId="12" fillId="3" borderId="16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3" fontId="14" fillId="3" borderId="1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/>
    </xf>
    <xf numFmtId="0" fontId="12" fillId="3" borderId="18" xfId="0" applyFont="1" applyFill="1" applyBorder="1"/>
    <xf numFmtId="0" fontId="12" fillId="3" borderId="3" xfId="0" applyFont="1" applyFill="1" applyBorder="1"/>
    <xf numFmtId="3" fontId="3" fillId="4" borderId="19" xfId="0" applyNumberFormat="1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right"/>
    </xf>
    <xf numFmtId="3" fontId="0" fillId="0" borderId="21" xfId="0" applyNumberFormat="1" applyBorder="1" applyAlignment="1">
      <alignment horizontal="center" vertical="center"/>
    </xf>
    <xf numFmtId="3" fontId="12" fillId="3" borderId="21" xfId="0" applyNumberFormat="1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center"/>
    </xf>
    <xf numFmtId="3" fontId="3" fillId="4" borderId="2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2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right"/>
    </xf>
    <xf numFmtId="0" fontId="4" fillId="3" borderId="21" xfId="0" applyFont="1" applyFill="1" applyBorder="1"/>
    <xf numFmtId="0" fontId="0" fillId="0" borderId="5" xfId="0" applyBorder="1" applyAlignment="1">
      <alignment horizontal="center" vertical="center"/>
    </xf>
    <xf numFmtId="3" fontId="8" fillId="0" borderId="18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left" vertical="center"/>
    </xf>
    <xf numFmtId="0" fontId="17" fillId="0" borderId="0" xfId="0" applyFont="1"/>
    <xf numFmtId="3" fontId="3" fillId="0" borderId="28" xfId="0" applyNumberFormat="1" applyFont="1" applyBorder="1" applyAlignment="1">
      <alignment horizontal="right" vertical="center"/>
    </xf>
    <xf numFmtId="3" fontId="0" fillId="0" borderId="24" xfId="0" applyNumberForma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1" fillId="0" borderId="16" xfId="0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3" fillId="3" borderId="16" xfId="0" applyFont="1" applyFill="1" applyBorder="1" applyAlignment="1">
      <alignment horizontal="left" vertical="center"/>
    </xf>
    <xf numFmtId="0" fontId="23" fillId="3" borderId="16" xfId="0" applyNumberFormat="1" applyFont="1" applyFill="1" applyBorder="1" applyAlignment="1">
      <alignment horizontal="center" vertical="center"/>
    </xf>
    <xf numFmtId="3" fontId="23" fillId="3" borderId="16" xfId="0" applyNumberFormat="1" applyFont="1" applyFill="1" applyBorder="1" applyAlignment="1">
      <alignment horizontal="center" vertical="center"/>
    </xf>
    <xf numFmtId="0" fontId="24" fillId="0" borderId="0" xfId="0" applyFont="1"/>
    <xf numFmtId="3" fontId="20" fillId="0" borderId="16" xfId="0" applyNumberFormat="1" applyFont="1" applyBorder="1" applyAlignment="1">
      <alignment horizontal="center" vertical="center"/>
    </xf>
    <xf numFmtId="0" fontId="27" fillId="0" borderId="0" xfId="0" applyFont="1"/>
    <xf numFmtId="3" fontId="24" fillId="0" borderId="0" xfId="0" applyNumberFormat="1" applyFont="1"/>
    <xf numFmtId="0" fontId="4" fillId="0" borderId="16" xfId="0" applyFont="1" applyBorder="1"/>
    <xf numFmtId="0" fontId="3" fillId="0" borderId="0" xfId="0" applyFont="1"/>
    <xf numFmtId="3" fontId="3" fillId="0" borderId="0" xfId="0" applyNumberFormat="1" applyFont="1"/>
    <xf numFmtId="0" fontId="12" fillId="0" borderId="0" xfId="0" applyFont="1"/>
    <xf numFmtId="0" fontId="3" fillId="0" borderId="0" xfId="0" applyFont="1" applyBorder="1"/>
    <xf numFmtId="0" fontId="4" fillId="0" borderId="0" xfId="0" applyFont="1"/>
    <xf numFmtId="0" fontId="20" fillId="0" borderId="0" xfId="0" applyFont="1" applyBorder="1"/>
    <xf numFmtId="0" fontId="0" fillId="0" borderId="26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30" fillId="0" borderId="0" xfId="0" applyFont="1" applyBorder="1"/>
    <xf numFmtId="3" fontId="3" fillId="0" borderId="0" xfId="0" applyNumberFormat="1" applyFont="1" applyBorder="1"/>
    <xf numFmtId="0" fontId="12" fillId="0" borderId="0" xfId="0" applyFont="1" applyBorder="1"/>
    <xf numFmtId="0" fontId="0" fillId="0" borderId="31" xfId="0" applyBorder="1" applyAlignment="1">
      <alignment horizontal="center"/>
    </xf>
    <xf numFmtId="0" fontId="0" fillId="0" borderId="3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 vertical="center"/>
    </xf>
    <xf numFmtId="3" fontId="32" fillId="0" borderId="21" xfId="0" applyNumberFormat="1" applyFont="1" applyFill="1" applyBorder="1" applyAlignment="1">
      <alignment horizontal="center" vertical="center"/>
    </xf>
    <xf numFmtId="0" fontId="4" fillId="0" borderId="33" xfId="0" applyFont="1" applyFill="1" applyBorder="1"/>
    <xf numFmtId="0" fontId="8" fillId="0" borderId="34" xfId="0" applyFont="1" applyBorder="1" applyAlignment="1">
      <alignment horizontal="left" vertical="center"/>
    </xf>
    <xf numFmtId="3" fontId="20" fillId="0" borderId="16" xfId="0" applyNumberFormat="1" applyFont="1" applyFill="1" applyBorder="1" applyAlignment="1">
      <alignment horizontal="center" vertical="center"/>
    </xf>
    <xf numFmtId="3" fontId="12" fillId="3" borderId="17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/>
    <xf numFmtId="3" fontId="20" fillId="0" borderId="19" xfId="0" applyNumberFormat="1" applyFont="1" applyBorder="1" applyAlignment="1">
      <alignment horizontal="center" vertical="center"/>
    </xf>
    <xf numFmtId="16" fontId="7" fillId="0" borderId="0" xfId="0" applyNumberFormat="1" applyFont="1"/>
    <xf numFmtId="0" fontId="4" fillId="0" borderId="35" xfId="0" applyFont="1" applyFill="1" applyBorder="1"/>
    <xf numFmtId="0" fontId="0" fillId="0" borderId="36" xfId="0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3" fontId="12" fillId="5" borderId="16" xfId="0" applyNumberFormat="1" applyFont="1" applyFill="1" applyBorder="1" applyAlignment="1">
      <alignment horizontal="center" vertical="center"/>
    </xf>
    <xf numFmtId="0" fontId="35" fillId="5" borderId="5" xfId="0" applyFont="1" applyFill="1" applyBorder="1" applyAlignment="1">
      <alignment horizontal="center"/>
    </xf>
    <xf numFmtId="0" fontId="36" fillId="5" borderId="13" xfId="0" applyFont="1" applyFill="1" applyBorder="1"/>
    <xf numFmtId="3" fontId="20" fillId="3" borderId="28" xfId="0" applyNumberFormat="1" applyFont="1" applyFill="1" applyBorder="1" applyAlignment="1">
      <alignment horizontal="center" vertical="center"/>
    </xf>
    <xf numFmtId="0" fontId="23" fillId="3" borderId="28" xfId="0" applyNumberFormat="1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/>
    </xf>
    <xf numFmtId="0" fontId="1" fillId="0" borderId="30" xfId="0" applyFont="1" applyFill="1" applyBorder="1"/>
    <xf numFmtId="0" fontId="38" fillId="0" borderId="17" xfId="0" applyFont="1" applyBorder="1" applyAlignment="1">
      <alignment horizontal="center" vertical="center"/>
    </xf>
    <xf numFmtId="0" fontId="38" fillId="6" borderId="0" xfId="0" applyFont="1" applyFill="1" applyBorder="1"/>
    <xf numFmtId="3" fontId="1" fillId="0" borderId="17" xfId="0" applyNumberFormat="1" applyFont="1" applyBorder="1" applyAlignment="1">
      <alignment horizontal="center" vertical="center"/>
    </xf>
    <xf numFmtId="0" fontId="38" fillId="6" borderId="17" xfId="0" applyFont="1" applyFill="1" applyBorder="1" applyAlignment="1">
      <alignment horizontal="center" vertical="center"/>
    </xf>
    <xf numFmtId="3" fontId="38" fillId="6" borderId="17" xfId="0" applyNumberFormat="1" applyFont="1" applyFill="1" applyBorder="1" applyAlignment="1">
      <alignment horizontal="center" vertical="center"/>
    </xf>
    <xf numFmtId="3" fontId="38" fillId="6" borderId="24" xfId="0" applyNumberFormat="1" applyFont="1" applyFill="1" applyBorder="1" applyAlignment="1">
      <alignment horizontal="center" vertical="center"/>
    </xf>
    <xf numFmtId="0" fontId="38" fillId="6" borderId="22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0" fillId="0" borderId="0" xfId="0" applyFont="1" applyAlignment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35" xfId="0" applyFont="1" applyFill="1" applyBorder="1"/>
    <xf numFmtId="0" fontId="4" fillId="0" borderId="17" xfId="0" applyFont="1" applyFill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3" fontId="0" fillId="0" borderId="0" xfId="0" applyNumberFormat="1" applyBorder="1" applyAlignment="1">
      <alignment vertical="center"/>
    </xf>
    <xf numFmtId="3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left" vertical="center"/>
    </xf>
    <xf numFmtId="3" fontId="0" fillId="0" borderId="2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29" fillId="0" borderId="0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3" fontId="12" fillId="0" borderId="0" xfId="0" applyNumberFormat="1" applyFont="1" applyBorder="1"/>
    <xf numFmtId="3" fontId="29" fillId="0" borderId="0" xfId="0" applyNumberFormat="1" applyFont="1" applyBorder="1"/>
    <xf numFmtId="0" fontId="11" fillId="0" borderId="2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vertical="center"/>
    </xf>
    <xf numFmtId="3" fontId="0" fillId="0" borderId="39" xfId="0" applyNumberForma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left" vertical="center"/>
    </xf>
    <xf numFmtId="3" fontId="3" fillId="0" borderId="18" xfId="0" applyNumberFormat="1" applyFont="1" applyBorder="1" applyAlignment="1">
      <alignment vertical="center"/>
    </xf>
    <xf numFmtId="0" fontId="23" fillId="3" borderId="5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3" fontId="24" fillId="0" borderId="0" xfId="0" applyNumberFormat="1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28" xfId="0" applyFont="1" applyBorder="1" applyAlignment="1">
      <alignment horizontal="center" vertical="center"/>
    </xf>
    <xf numFmtId="0" fontId="23" fillId="3" borderId="16" xfId="0" applyFont="1" applyFill="1" applyBorder="1" applyAlignment="1">
      <alignment vertical="center"/>
    </xf>
    <xf numFmtId="0" fontId="20" fillId="0" borderId="28" xfId="0" applyNumberFormat="1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vertical="center"/>
    </xf>
    <xf numFmtId="0" fontId="20" fillId="0" borderId="28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2" fontId="20" fillId="0" borderId="28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vertical="center"/>
    </xf>
    <xf numFmtId="0" fontId="20" fillId="0" borderId="29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3" xfId="0" applyFont="1" applyBorder="1"/>
    <xf numFmtId="3" fontId="0" fillId="0" borderId="13" xfId="0" applyNumberFormat="1" applyBorder="1" applyAlignment="1">
      <alignment horizontal="right"/>
    </xf>
    <xf numFmtId="3" fontId="3" fillId="0" borderId="28" xfId="0" quotePrefix="1" applyNumberFormat="1" applyFont="1" applyBorder="1" applyAlignment="1">
      <alignment horizontal="right" vertical="center"/>
    </xf>
    <xf numFmtId="0" fontId="7" fillId="0" borderId="0" xfId="0" applyNumberFormat="1" applyFont="1"/>
    <xf numFmtId="3" fontId="0" fillId="0" borderId="0" xfId="0" applyNumberFormat="1" applyBorder="1" applyAlignment="1">
      <alignment horizontal="center" vertical="center"/>
    </xf>
    <xf numFmtId="3" fontId="17" fillId="0" borderId="0" xfId="0" applyNumberFormat="1" applyFont="1" applyBorder="1"/>
    <xf numFmtId="0" fontId="3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3" fontId="10" fillId="0" borderId="29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3" fontId="20" fillId="3" borderId="1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37" fillId="5" borderId="16" xfId="0" applyFont="1" applyFill="1" applyBorder="1" applyAlignment="1">
      <alignment vertical="center"/>
    </xf>
    <xf numFmtId="0" fontId="1" fillId="0" borderId="16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3" fontId="10" fillId="0" borderId="43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right" vertical="center"/>
    </xf>
    <xf numFmtId="3" fontId="4" fillId="0" borderId="28" xfId="0" applyNumberFormat="1" applyFont="1" applyBorder="1" applyAlignment="1">
      <alignment horizontal="right" vertical="center"/>
    </xf>
    <xf numFmtId="3" fontId="4" fillId="0" borderId="18" xfId="0" applyNumberFormat="1" applyFont="1" applyBorder="1" applyAlignment="1">
      <alignment horizontal="right" vertical="center"/>
    </xf>
    <xf numFmtId="3" fontId="4" fillId="0" borderId="13" xfId="0" applyNumberFormat="1" applyFont="1" applyBorder="1" applyAlignment="1">
      <alignment horizontal="right" vertical="center"/>
    </xf>
    <xf numFmtId="3" fontId="4" fillId="0" borderId="20" xfId="0" applyNumberFormat="1" applyFon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3" fontId="0" fillId="0" borderId="41" xfId="0" applyNumberFormat="1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3" fontId="0" fillId="0" borderId="21" xfId="0" applyNumberFormat="1" applyBorder="1" applyAlignment="1">
      <alignment horizontal="right" vertical="center"/>
    </xf>
    <xf numFmtId="3" fontId="34" fillId="0" borderId="39" xfId="0" applyNumberFormat="1" applyFont="1" applyBorder="1" applyAlignment="1">
      <alignment horizontal="center" vertical="center"/>
    </xf>
    <xf numFmtId="3" fontId="34" fillId="0" borderId="17" xfId="0" applyNumberFormat="1" applyFont="1" applyBorder="1" applyAlignment="1">
      <alignment horizontal="center" vertical="center"/>
    </xf>
    <xf numFmtId="3" fontId="34" fillId="0" borderId="40" xfId="0" applyNumberFormat="1" applyFont="1" applyBorder="1" applyAlignment="1">
      <alignment horizontal="right" vertical="center"/>
    </xf>
    <xf numFmtId="3" fontId="34" fillId="0" borderId="24" xfId="0" applyNumberFormat="1" applyFont="1" applyBorder="1" applyAlignment="1">
      <alignment horizontal="right" vertical="center"/>
    </xf>
    <xf numFmtId="3" fontId="34" fillId="0" borderId="25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3</xdr:row>
      <xdr:rowOff>66675</xdr:rowOff>
    </xdr:from>
    <xdr:to>
      <xdr:col>1</xdr:col>
      <xdr:colOff>1876425</xdr:colOff>
      <xdr:row>3</xdr:row>
      <xdr:rowOff>68263</xdr:rowOff>
    </xdr:to>
    <xdr:cxnSp macro="">
      <xdr:nvCxnSpPr>
        <xdr:cNvPr id="3" name="Straight Connector 2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E%20T&#7842;I%20-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E%20SANG%20H&#192;NG%20-%20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ang 1 -6"/>
      <sheetName val="thang 7 -12"/>
      <sheetName val="00000000"/>
    </sheetNames>
    <sheetDataSet>
      <sheetData sheetId="0">
        <row r="68">
          <cell r="T68">
            <v>1200</v>
          </cell>
        </row>
        <row r="151">
          <cell r="T151">
            <v>938</v>
          </cell>
        </row>
        <row r="152">
          <cell r="T152">
            <v>1304</v>
          </cell>
        </row>
        <row r="153">
          <cell r="T153">
            <v>32575600</v>
          </cell>
        </row>
        <row r="154">
          <cell r="T154">
            <v>26080000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 2012"/>
    </sheetNames>
    <sheetDataSet>
      <sheetData sheetId="0">
        <row r="28">
          <cell r="C28">
            <v>4294</v>
          </cell>
        </row>
        <row r="68">
          <cell r="K68">
            <v>2973</v>
          </cell>
        </row>
        <row r="69">
          <cell r="K69">
            <v>30424000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4"/>
  <sheetViews>
    <sheetView tabSelected="1" topLeftCell="A19" zoomScale="115" zoomScaleNormal="115" workbookViewId="0">
      <selection activeCell="C35" sqref="C35:L35"/>
    </sheetView>
  </sheetViews>
  <sheetFormatPr defaultRowHeight="12.75"/>
  <cols>
    <col min="1" max="1" width="5" customWidth="1"/>
    <col min="2" max="2" width="38.5703125" customWidth="1"/>
    <col min="7" max="7" width="8.7109375" bestFit="1" customWidth="1"/>
    <col min="8" max="8" width="9.7109375" bestFit="1" customWidth="1"/>
    <col min="9" max="9" width="10.7109375" customWidth="1"/>
    <col min="10" max="10" width="9.28515625" customWidth="1"/>
    <col min="11" max="11" width="11.28515625" customWidth="1"/>
  </cols>
  <sheetData>
    <row r="1" spans="1:14" s="70" customFormat="1" ht="15.75" customHeight="1">
      <c r="A1" s="207" t="s">
        <v>196</v>
      </c>
      <c r="B1" s="207"/>
      <c r="C1" s="207"/>
      <c r="E1" s="125"/>
      <c r="F1" s="207" t="s">
        <v>65</v>
      </c>
      <c r="G1" s="207"/>
      <c r="H1" s="207"/>
      <c r="I1" s="207"/>
      <c r="J1" s="207"/>
      <c r="K1" s="207"/>
    </row>
    <row r="2" spans="1:14" s="72" customFormat="1" ht="18.75">
      <c r="A2" s="207" t="s">
        <v>174</v>
      </c>
      <c r="B2" s="207"/>
      <c r="C2" s="207"/>
      <c r="E2" s="126"/>
      <c r="F2" s="209" t="s">
        <v>67</v>
      </c>
      <c r="G2" s="209"/>
      <c r="H2" s="209"/>
      <c r="I2" s="209"/>
      <c r="J2" s="209"/>
      <c r="K2" s="209"/>
    </row>
    <row r="3" spans="1:14" s="72" customFormat="1" ht="18.75">
      <c r="A3" s="208" t="s">
        <v>66</v>
      </c>
      <c r="B3" s="208"/>
      <c r="C3" s="208"/>
      <c r="D3" s="127"/>
      <c r="E3" s="126"/>
      <c r="F3" s="124"/>
      <c r="G3" s="124"/>
      <c r="H3" s="124"/>
      <c r="I3" s="124"/>
      <c r="J3" s="124"/>
      <c r="K3" s="124"/>
    </row>
    <row r="4" spans="1:14" ht="64.5" customHeight="1">
      <c r="A4" s="213" t="s">
        <v>89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t="s">
        <v>70</v>
      </c>
    </row>
    <row r="5" spans="1:14" ht="16.5">
      <c r="A5" s="214" t="s">
        <v>202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</row>
    <row r="6" spans="1:14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4" ht="15.75">
      <c r="A7" s="215" t="s">
        <v>147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</row>
    <row r="8" spans="1:14" ht="13.5" thickBot="1">
      <c r="A8" s="62"/>
      <c r="B8" s="62"/>
      <c r="C8" s="62"/>
      <c r="D8" s="62"/>
      <c r="E8" s="62"/>
      <c r="F8" s="62"/>
      <c r="G8" s="62"/>
      <c r="H8" s="62"/>
      <c r="I8" s="62"/>
      <c r="J8" s="62"/>
      <c r="K8" s="63"/>
    </row>
    <row r="9" spans="1:14" ht="15" customHeight="1" thickTop="1">
      <c r="A9" s="216" t="s">
        <v>90</v>
      </c>
      <c r="B9" s="218" t="s">
        <v>91</v>
      </c>
      <c r="C9" s="218" t="s">
        <v>92</v>
      </c>
      <c r="D9" s="218"/>
      <c r="E9" s="218"/>
      <c r="F9" s="218" t="s">
        <v>93</v>
      </c>
      <c r="G9" s="218"/>
      <c r="H9" s="218"/>
      <c r="I9" s="218"/>
      <c r="J9" s="222" t="s">
        <v>128</v>
      </c>
      <c r="K9" s="220" t="s">
        <v>127</v>
      </c>
      <c r="L9" s="210" t="s">
        <v>204</v>
      </c>
    </row>
    <row r="10" spans="1:14" ht="57">
      <c r="A10" s="217"/>
      <c r="B10" s="219"/>
      <c r="C10" s="64" t="s">
        <v>94</v>
      </c>
      <c r="D10" s="64" t="s">
        <v>95</v>
      </c>
      <c r="E10" s="64" t="s">
        <v>96</v>
      </c>
      <c r="F10" s="64" t="s">
        <v>94</v>
      </c>
      <c r="G10" s="64" t="s">
        <v>95</v>
      </c>
      <c r="H10" s="64" t="s">
        <v>96</v>
      </c>
      <c r="I10" s="64" t="s">
        <v>97</v>
      </c>
      <c r="J10" s="223"/>
      <c r="K10" s="221"/>
      <c r="L10" s="211"/>
    </row>
    <row r="11" spans="1:14" s="163" customFormat="1" ht="12.95" customHeight="1">
      <c r="A11" s="161" t="s">
        <v>98</v>
      </c>
      <c r="B11" s="67" t="s">
        <v>99</v>
      </c>
      <c r="C11" s="69">
        <f>SUM(C12:C18)</f>
        <v>123</v>
      </c>
      <c r="D11" s="69">
        <f t="shared" ref="D11:I11" si="0">SUM(D12:D18)</f>
        <v>2319</v>
      </c>
      <c r="E11" s="69">
        <f t="shared" si="0"/>
        <v>1568</v>
      </c>
      <c r="F11" s="69">
        <f t="shared" si="0"/>
        <v>122</v>
      </c>
      <c r="G11" s="69">
        <f t="shared" si="0"/>
        <v>29214</v>
      </c>
      <c r="H11" s="69">
        <f t="shared" si="0"/>
        <v>1714</v>
      </c>
      <c r="I11" s="69">
        <f t="shared" si="0"/>
        <v>27469</v>
      </c>
      <c r="J11" s="68"/>
      <c r="K11" s="162"/>
      <c r="L11" s="205"/>
      <c r="M11" s="164"/>
      <c r="N11" s="164"/>
    </row>
    <row r="12" spans="1:14" s="163" customFormat="1" ht="12.95" customHeight="1">
      <c r="A12" s="165">
        <v>1</v>
      </c>
      <c r="B12" s="166" t="s">
        <v>3</v>
      </c>
      <c r="C12" s="71">
        <v>34</v>
      </c>
      <c r="D12" s="71">
        <v>553</v>
      </c>
      <c r="E12" s="71">
        <f>K12*28</f>
        <v>672</v>
      </c>
      <c r="F12" s="71">
        <v>34</v>
      </c>
      <c r="G12" s="71">
        <f>'01'!I9+'02'!I9+'03'!I9+'04'!I9+'05'!I9+'06'!I9+'07'!I9+'08'!I9+'09'!I9+'10'!I9+'11'!I9+'12'!I9+'13'!I9+'14'!I9+'15'!I9+'16'!I9+'17'!I9+'18'!I9+'19'!I9+'20'!I9+'21'!I9+'22'!I9+'23'!I9+'24'!I9+'25'!I9+'26'!I9+'27'!I9+'28'!I9+'29'!I9+'30'!I9+'31'!I9+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12396</v>
      </c>
      <c r="H12" s="71">
        <f>'01'!E9+'02'!E9+'03'!E9+'04'!E9+'05'!E9+'06'!E9+'07'!E9+'08'!E9+'09'!E9+'10'!E9+'11'!E9+'12'!E9+'13'!E9+'14'!E9+'15'!E9+'16'!E9+'17'!E9+'18'!E9+'19'!E9+'20'!E9+'21'!E9+'22'!E9+'23'!E9+'24'!E9+'25'!E9+'26'!E9+'27'!E9+'28'!E9+'29'!E9+'30'!E9+'31'!E9+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757</v>
      </c>
      <c r="I12" s="71">
        <f>'01'!H9+'02'!H9+'03'!H9+'04'!H9+'05'!H9+'06'!H9+'07'!H9+'08'!H9+'09'!H9+'10'!H9+'11'!H9+'12'!H9+'13'!H9+'14'!H9+'15'!H9+'16'!H9+'17'!H9+'18'!H9+'19'!H9+'20'!H9+'21'!H9+'22'!H9+'23'!H9+'24'!H9+'25'!H9+'26'!H9+'27'!H9+'28'!H9+'29'!H9+'30'!H9+'31'!H9+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11639</v>
      </c>
      <c r="J12" s="71">
        <f>H12/E12%</f>
        <v>112.64880952380953</v>
      </c>
      <c r="K12" s="167">
        <v>24</v>
      </c>
      <c r="L12" s="206"/>
      <c r="M12" s="164"/>
      <c r="N12" s="164"/>
    </row>
    <row r="13" spans="1:14" s="163" customFormat="1" ht="12.95" customHeight="1">
      <c r="A13" s="165">
        <v>2</v>
      </c>
      <c r="B13" s="166" t="s">
        <v>6</v>
      </c>
      <c r="C13" s="71">
        <v>41</v>
      </c>
      <c r="D13" s="71">
        <v>899</v>
      </c>
      <c r="E13" s="71">
        <f t="shared" ref="E13:E37" si="1">K13*28</f>
        <v>336</v>
      </c>
      <c r="F13" s="71">
        <v>41</v>
      </c>
      <c r="G13" s="71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+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6390</v>
      </c>
      <c r="H13" s="71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+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354</v>
      </c>
      <c r="I13" s="71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+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6036</v>
      </c>
      <c r="J13" s="71">
        <f t="shared" ref="J13:J47" si="2">H13/E13%</f>
        <v>105.35714285714286</v>
      </c>
      <c r="K13" s="167">
        <v>12</v>
      </c>
      <c r="L13" s="206"/>
      <c r="M13" s="164"/>
      <c r="N13" s="164"/>
    </row>
    <row r="14" spans="1:14" s="163" customFormat="1" ht="12.95" customHeight="1">
      <c r="A14" s="165">
        <v>3</v>
      </c>
      <c r="B14" s="166" t="s">
        <v>5</v>
      </c>
      <c r="C14" s="71">
        <v>39</v>
      </c>
      <c r="D14" s="71">
        <v>662</v>
      </c>
      <c r="E14" s="71">
        <f t="shared" si="1"/>
        <v>448</v>
      </c>
      <c r="F14" s="71">
        <v>39</v>
      </c>
      <c r="G14" s="71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+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7696</v>
      </c>
      <c r="H14" s="71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+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481</v>
      </c>
      <c r="I14" s="71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+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7215</v>
      </c>
      <c r="J14" s="71">
        <f t="shared" si="2"/>
        <v>107.36607142857142</v>
      </c>
      <c r="K14" s="167">
        <v>16</v>
      </c>
      <c r="L14" s="206"/>
      <c r="M14" s="164"/>
      <c r="N14" s="164"/>
    </row>
    <row r="15" spans="1:14" s="163" customFormat="1" ht="12.95" customHeight="1">
      <c r="A15" s="165">
        <v>4</v>
      </c>
      <c r="B15" s="166" t="s">
        <v>100</v>
      </c>
      <c r="C15" s="71">
        <v>3</v>
      </c>
      <c r="D15" s="71">
        <v>109</v>
      </c>
      <c r="E15" s="71">
        <f t="shared" si="1"/>
        <v>28</v>
      </c>
      <c r="F15" s="71">
        <v>3</v>
      </c>
      <c r="G15" s="71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1372</v>
      </c>
      <c r="H15" s="71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37</v>
      </c>
      <c r="I15" s="71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1304</v>
      </c>
      <c r="J15" s="71">
        <f t="shared" si="2"/>
        <v>132.14285714285714</v>
      </c>
      <c r="K15" s="167">
        <v>1</v>
      </c>
      <c r="L15" s="206"/>
      <c r="M15" s="164"/>
      <c r="N15" s="164"/>
    </row>
    <row r="16" spans="1:14" s="163" customFormat="1" ht="12.95" customHeight="1">
      <c r="A16" s="165">
        <v>5</v>
      </c>
      <c r="B16" s="166" t="s">
        <v>7</v>
      </c>
      <c r="C16" s="71">
        <v>2</v>
      </c>
      <c r="D16" s="71">
        <v>32</v>
      </c>
      <c r="E16" s="71">
        <f t="shared" si="1"/>
        <v>28</v>
      </c>
      <c r="F16" s="71">
        <v>2</v>
      </c>
      <c r="G16" s="71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496</v>
      </c>
      <c r="H16" s="71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31</v>
      </c>
      <c r="I16" s="71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465</v>
      </c>
      <c r="J16" s="71">
        <f t="shared" si="2"/>
        <v>110.71428571428571</v>
      </c>
      <c r="K16" s="167">
        <v>1</v>
      </c>
      <c r="L16" s="206"/>
      <c r="M16" s="164"/>
      <c r="N16" s="164"/>
    </row>
    <row r="17" spans="1:16" s="163" customFormat="1" ht="12.95" customHeight="1">
      <c r="A17" s="165">
        <v>6</v>
      </c>
      <c r="B17" s="166" t="s">
        <v>8</v>
      </c>
      <c r="C17" s="71">
        <v>2</v>
      </c>
      <c r="D17" s="71">
        <v>32</v>
      </c>
      <c r="E17" s="71">
        <f t="shared" si="1"/>
        <v>28</v>
      </c>
      <c r="F17" s="71">
        <v>1</v>
      </c>
      <c r="G17" s="71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560</v>
      </c>
      <c r="H17" s="71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35</v>
      </c>
      <c r="I17" s="71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525</v>
      </c>
      <c r="J17" s="71">
        <f t="shared" si="2"/>
        <v>124.99999999999999</v>
      </c>
      <c r="K17" s="167">
        <v>1</v>
      </c>
      <c r="L17" s="206"/>
      <c r="M17" s="164"/>
      <c r="N17" s="164"/>
    </row>
    <row r="18" spans="1:16" s="163" customFormat="1" ht="12.95" customHeight="1">
      <c r="A18" s="165">
        <v>7</v>
      </c>
      <c r="B18" s="166" t="s">
        <v>140</v>
      </c>
      <c r="C18" s="71">
        <v>2</v>
      </c>
      <c r="D18" s="71">
        <v>32</v>
      </c>
      <c r="E18" s="71">
        <f t="shared" si="1"/>
        <v>28</v>
      </c>
      <c r="F18" s="71">
        <v>2</v>
      </c>
      <c r="G18" s="71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304</v>
      </c>
      <c r="H18" s="71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19</v>
      </c>
      <c r="I18" s="71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285</v>
      </c>
      <c r="J18" s="71">
        <f t="shared" si="2"/>
        <v>67.857142857142847</v>
      </c>
      <c r="K18" s="167">
        <v>1</v>
      </c>
      <c r="L18" s="206">
        <f>E18-H18</f>
        <v>9</v>
      </c>
      <c r="M18" s="164"/>
      <c r="N18" s="164"/>
    </row>
    <row r="19" spans="1:16" s="163" customFormat="1" ht="12.95" customHeight="1">
      <c r="A19" s="161" t="s">
        <v>101</v>
      </c>
      <c r="B19" s="168" t="s">
        <v>102</v>
      </c>
      <c r="C19" s="69">
        <f>C20</f>
        <v>49</v>
      </c>
      <c r="D19" s="69">
        <f t="shared" ref="D19:I19" si="3">D20</f>
        <v>1144</v>
      </c>
      <c r="E19" s="69">
        <f t="shared" si="3"/>
        <v>2520</v>
      </c>
      <c r="F19" s="69">
        <f t="shared" si="3"/>
        <v>49</v>
      </c>
      <c r="G19" s="69">
        <f t="shared" si="3"/>
        <v>53899</v>
      </c>
      <c r="H19" s="69">
        <f t="shared" si="3"/>
        <v>2598</v>
      </c>
      <c r="I19" s="69">
        <f t="shared" si="3"/>
        <v>50792</v>
      </c>
      <c r="J19" s="198"/>
      <c r="K19" s="162"/>
      <c r="L19" s="205"/>
      <c r="M19" s="164"/>
      <c r="N19" s="164"/>
    </row>
    <row r="20" spans="1:16" s="163" customFormat="1" ht="12.95" customHeight="1">
      <c r="A20" s="165">
        <v>1</v>
      </c>
      <c r="B20" s="166" t="s">
        <v>135</v>
      </c>
      <c r="C20" s="71">
        <v>49</v>
      </c>
      <c r="D20" s="71">
        <v>1144</v>
      </c>
      <c r="E20" s="71">
        <f t="shared" si="1"/>
        <v>2520</v>
      </c>
      <c r="F20" s="71">
        <v>49</v>
      </c>
      <c r="G20" s="71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53899</v>
      </c>
      <c r="H20" s="71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2598</v>
      </c>
      <c r="I20" s="71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50792</v>
      </c>
      <c r="J20" s="71">
        <f t="shared" si="2"/>
        <v>103.0952380952381</v>
      </c>
      <c r="K20" s="167">
        <v>90</v>
      </c>
      <c r="L20" s="206"/>
      <c r="M20" s="164"/>
      <c r="N20" s="164"/>
      <c r="P20" s="163" t="s">
        <v>70</v>
      </c>
    </row>
    <row r="21" spans="1:16" s="163" customFormat="1" ht="12.95" customHeight="1">
      <c r="A21" s="161" t="s">
        <v>103</v>
      </c>
      <c r="B21" s="168" t="s">
        <v>104</v>
      </c>
      <c r="C21" s="69">
        <f>C22</f>
        <v>2</v>
      </c>
      <c r="D21" s="69">
        <f t="shared" ref="D21:I21" si="4">D22</f>
        <v>63</v>
      </c>
      <c r="E21" s="69">
        <f t="shared" si="4"/>
        <v>28</v>
      </c>
      <c r="F21" s="69">
        <f t="shared" si="4"/>
        <v>2</v>
      </c>
      <c r="G21" s="69">
        <f t="shared" si="4"/>
        <v>679</v>
      </c>
      <c r="H21" s="69">
        <f t="shared" si="4"/>
        <v>21</v>
      </c>
      <c r="I21" s="69">
        <f t="shared" si="4"/>
        <v>644</v>
      </c>
      <c r="J21" s="198"/>
      <c r="K21" s="162"/>
      <c r="L21" s="205"/>
      <c r="M21" s="164"/>
      <c r="N21" s="164"/>
    </row>
    <row r="22" spans="1:16" s="163" customFormat="1" ht="12.95" customHeight="1">
      <c r="A22" s="165">
        <v>1</v>
      </c>
      <c r="B22" s="166" t="s">
        <v>5</v>
      </c>
      <c r="C22" s="71">
        <v>2</v>
      </c>
      <c r="D22" s="71">
        <v>63</v>
      </c>
      <c r="E22" s="71">
        <f t="shared" si="1"/>
        <v>28</v>
      </c>
      <c r="F22" s="71">
        <v>2</v>
      </c>
      <c r="G22" s="71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679</v>
      </c>
      <c r="H22" s="71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21</v>
      </c>
      <c r="I22" s="71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644</v>
      </c>
      <c r="J22" s="71">
        <f t="shared" si="2"/>
        <v>74.999999999999986</v>
      </c>
      <c r="K22" s="167">
        <v>1</v>
      </c>
      <c r="L22" s="206">
        <f t="shared" ref="L22:L35" si="5">E22-H22</f>
        <v>7</v>
      </c>
      <c r="M22" s="164"/>
      <c r="N22" s="164"/>
      <c r="O22" s="164"/>
    </row>
    <row r="23" spans="1:16" s="163" customFormat="1" ht="12.95" customHeight="1">
      <c r="A23" s="161" t="s">
        <v>105</v>
      </c>
      <c r="B23" s="168" t="s">
        <v>106</v>
      </c>
      <c r="C23" s="69">
        <f>C24</f>
        <v>2</v>
      </c>
      <c r="D23" s="69">
        <f t="shared" ref="D23:I23" si="6">D24</f>
        <v>56</v>
      </c>
      <c r="E23" s="69">
        <f t="shared" si="6"/>
        <v>28</v>
      </c>
      <c r="F23" s="69">
        <f t="shared" si="6"/>
        <v>2</v>
      </c>
      <c r="G23" s="69">
        <f t="shared" si="6"/>
        <v>846</v>
      </c>
      <c r="H23" s="69">
        <f t="shared" si="6"/>
        <v>30</v>
      </c>
      <c r="I23" s="69">
        <f t="shared" si="6"/>
        <v>816</v>
      </c>
      <c r="J23" s="198"/>
      <c r="K23" s="162"/>
      <c r="L23" s="205"/>
      <c r="M23" s="164"/>
      <c r="N23" s="164"/>
    </row>
    <row r="24" spans="1:16" s="163" customFormat="1" ht="12.95" customHeight="1">
      <c r="A24" s="165">
        <v>1</v>
      </c>
      <c r="B24" s="166" t="s">
        <v>10</v>
      </c>
      <c r="C24" s="71">
        <v>2</v>
      </c>
      <c r="D24" s="71">
        <v>56</v>
      </c>
      <c r="E24" s="71">
        <f t="shared" si="1"/>
        <v>28</v>
      </c>
      <c r="F24" s="71">
        <v>2</v>
      </c>
      <c r="G24" s="71">
        <f>'01'!I25+'02'!I25+'03'!I25+'04'!I25+'05'!I25+'06'!I25+'07'!I25+'08'!I25+'09'!I25+'10'!I25+'11'!I25+'12'!I25+'13'!I25+'14'!I25+'15'!I25+'16'!I25+'17'!I25+'18'!I25+'19'!I25+'20'!I25+'21'!I25+'22'!I25+'23'!I25+'24'!I25+'25'!I25+'26'!I25+'27'!I25+'28'!I25+'29'!I25+'30'!I25+'31'!I25</f>
        <v>846</v>
      </c>
      <c r="H24" s="71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30</v>
      </c>
      <c r="I24" s="71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816</v>
      </c>
      <c r="J24" s="71">
        <f t="shared" si="2"/>
        <v>107.14285714285714</v>
      </c>
      <c r="K24" s="167">
        <v>1</v>
      </c>
      <c r="L24" s="206"/>
      <c r="M24" s="164"/>
      <c r="N24" s="164"/>
    </row>
    <row r="25" spans="1:16" s="163" customFormat="1" ht="12.95" customHeight="1">
      <c r="A25" s="161" t="s">
        <v>107</v>
      </c>
      <c r="B25" s="168" t="s">
        <v>108</v>
      </c>
      <c r="C25" s="69">
        <f t="shared" ref="C25:H25" si="7">C26</f>
        <v>2</v>
      </c>
      <c r="D25" s="69">
        <f t="shared" si="7"/>
        <v>50</v>
      </c>
      <c r="E25" s="69">
        <f t="shared" si="7"/>
        <v>28</v>
      </c>
      <c r="F25" s="69">
        <f t="shared" si="7"/>
        <v>2</v>
      </c>
      <c r="G25" s="69">
        <f t="shared" si="7"/>
        <v>700</v>
      </c>
      <c r="H25" s="69">
        <f t="shared" si="7"/>
        <v>28</v>
      </c>
      <c r="I25" s="69">
        <f>I26</f>
        <v>672</v>
      </c>
      <c r="J25" s="198"/>
      <c r="K25" s="109"/>
      <c r="L25" s="205"/>
      <c r="M25" s="164"/>
      <c r="N25" s="164"/>
    </row>
    <row r="26" spans="1:16" s="163" customFormat="1" ht="12.95" customHeight="1">
      <c r="A26" s="165">
        <v>1</v>
      </c>
      <c r="B26" s="166" t="s">
        <v>10</v>
      </c>
      <c r="C26" s="71">
        <v>2</v>
      </c>
      <c r="D26" s="71">
        <v>50</v>
      </c>
      <c r="E26" s="71">
        <f t="shared" si="1"/>
        <v>28</v>
      </c>
      <c r="F26" s="71">
        <v>2</v>
      </c>
      <c r="G26" s="71">
        <f>'01'!I27+'02'!I27+'03'!I27+'04'!I27+'05'!I27+'06'!I27+'07'!I27+'08'!I27+'09'!I27+'10'!I27+'11'!I27+'12'!I27+'13'!I27+'14'!I27+'15'!I27+'16'!I27+'17'!I27+'18'!I27+'19'!I27+'20'!I27+'21'!I27+'22'!I27+'23'!I27+'24'!I27+'25'!I27+'26'!I27+'27'!I27+'28'!I27+'29'!I27+'30'!I27+'31'!I27</f>
        <v>700</v>
      </c>
      <c r="H26" s="71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28</v>
      </c>
      <c r="I26" s="71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672</v>
      </c>
      <c r="J26" s="71">
        <f t="shared" si="2"/>
        <v>99.999999999999986</v>
      </c>
      <c r="K26" s="167">
        <v>1</v>
      </c>
      <c r="L26" s="206"/>
      <c r="M26" s="164"/>
      <c r="N26" s="164"/>
    </row>
    <row r="27" spans="1:16" s="163" customFormat="1" ht="12.95" customHeight="1">
      <c r="A27" s="161" t="s">
        <v>109</v>
      </c>
      <c r="B27" s="168" t="s">
        <v>110</v>
      </c>
      <c r="C27" s="69">
        <f t="shared" ref="C27:H27" si="8">SUM(C28:C31)</f>
        <v>36</v>
      </c>
      <c r="D27" s="69">
        <f t="shared" si="8"/>
        <v>775</v>
      </c>
      <c r="E27" s="69">
        <f t="shared" si="8"/>
        <v>840</v>
      </c>
      <c r="F27" s="69">
        <f t="shared" si="8"/>
        <v>36</v>
      </c>
      <c r="G27" s="69">
        <f t="shared" si="8"/>
        <v>19375</v>
      </c>
      <c r="H27" s="69">
        <f t="shared" si="8"/>
        <v>1103</v>
      </c>
      <c r="I27" s="69">
        <f>SUM(I28:I31)</f>
        <v>18272</v>
      </c>
      <c r="J27" s="198"/>
      <c r="K27" s="162"/>
      <c r="L27" s="205"/>
      <c r="M27" s="164"/>
      <c r="N27" s="164"/>
    </row>
    <row r="28" spans="1:16" s="163" customFormat="1" ht="12.95" customHeight="1">
      <c r="A28" s="165">
        <v>1</v>
      </c>
      <c r="B28" s="166" t="s">
        <v>3</v>
      </c>
      <c r="C28" s="71">
        <v>10</v>
      </c>
      <c r="D28" s="71">
        <v>254</v>
      </c>
      <c r="E28" s="71">
        <f t="shared" si="1"/>
        <v>56</v>
      </c>
      <c r="F28" s="71">
        <v>10</v>
      </c>
      <c r="G28" s="71">
        <f>'01'!I29+'02'!I29+'03'!I29+'04'!I29+'05'!I29+'06'!I29+'07'!I29+'08'!I29+'09'!I29+'10'!I29+'11'!I29+'12'!I29+'13'!I29+'14'!I29+'15'!I29+'16'!I29+'17'!I29+'18'!I29+'19'!I29+'20'!I29+'21'!I29+'22'!I29+'23'!I29+'24'!I29+'25'!I29+'26'!I29+'27'!I29+'28'!I29+'29'!I29+'30'!I29+'31'!I29</f>
        <v>1378</v>
      </c>
      <c r="H28" s="71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50</v>
      </c>
      <c r="I28" s="71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1328</v>
      </c>
      <c r="J28" s="71">
        <f>H28/E28%</f>
        <v>89.285714285714278</v>
      </c>
      <c r="K28" s="167">
        <v>2</v>
      </c>
      <c r="L28" s="206"/>
      <c r="M28" s="164"/>
      <c r="N28" s="164"/>
    </row>
    <row r="29" spans="1:16" s="163" customFormat="1" ht="12.95" customHeight="1">
      <c r="A29" s="165">
        <v>2</v>
      </c>
      <c r="B29" s="166" t="s">
        <v>11</v>
      </c>
      <c r="C29" s="71">
        <v>13</v>
      </c>
      <c r="D29" s="71">
        <v>313</v>
      </c>
      <c r="E29" s="71">
        <f t="shared" si="1"/>
        <v>84</v>
      </c>
      <c r="F29" s="71">
        <v>13</v>
      </c>
      <c r="G29" s="71">
        <f>'01'!I30+'02'!I30+'03'!I30+'04'!I30+'05'!I30+'06'!I30+'07'!I30+'08'!I30+'09'!I30+'10'!I30+'11'!I30+'12'!I30+'13'!I30+'14'!I30+'15'!I30+'16'!I30+'17'!I30+'18'!I30+'19'!I30+'20'!I30+'21'!I30+'22'!I30+'23'!I30+'24'!I30+'25'!I30+'26'!I30+'27'!I30+'28'!I30+'29'!I30+'30'!I30+'31'!I30</f>
        <v>2989</v>
      </c>
      <c r="H29" s="71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115</v>
      </c>
      <c r="I29" s="71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2874</v>
      </c>
      <c r="J29" s="71">
        <f t="shared" si="2"/>
        <v>136.9047619047619</v>
      </c>
      <c r="K29" s="167">
        <v>3</v>
      </c>
      <c r="L29" s="206"/>
      <c r="M29" s="164"/>
      <c r="N29" s="164"/>
    </row>
    <row r="30" spans="1:16" s="163" customFormat="1" ht="12.95" customHeight="1">
      <c r="A30" s="165">
        <v>3</v>
      </c>
      <c r="B30" s="166" t="s">
        <v>135</v>
      </c>
      <c r="C30" s="71">
        <v>12</v>
      </c>
      <c r="D30" s="71">
        <v>192</v>
      </c>
      <c r="E30" s="71">
        <f t="shared" si="1"/>
        <v>672</v>
      </c>
      <c r="F30" s="71">
        <v>12</v>
      </c>
      <c r="G30" s="71">
        <f>'01'!I33+'02'!I33+'03'!I33+'04'!I33+'05'!I33+'06'!I33+'07'!I33+'08'!I33+'09'!I33+'10'!I33+'11'!I33+'12'!I33+'13'!I33+'14'!I33+'15'!I33+'16'!I33+'17'!I33+'18'!I33+'19'!I33+'20'!I33+'21'!I33+'22'!I33+'23'!I33+'24'!I33+'25'!I33+'26'!I33+'27'!I33+'28'!I33+'29'!I33+'30'!I33+'31'!I33</f>
        <v>14592</v>
      </c>
      <c r="H30" s="71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912</v>
      </c>
      <c r="I30" s="71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13680</v>
      </c>
      <c r="J30" s="71">
        <f t="shared" si="2"/>
        <v>135.71428571428572</v>
      </c>
      <c r="K30" s="167">
        <v>24</v>
      </c>
      <c r="L30" s="206"/>
      <c r="M30" s="164"/>
      <c r="N30" s="164"/>
    </row>
    <row r="31" spans="1:16" s="163" customFormat="1" ht="12.95" customHeight="1">
      <c r="A31" s="165">
        <v>4</v>
      </c>
      <c r="B31" s="166" t="s">
        <v>192</v>
      </c>
      <c r="C31" s="71">
        <v>1</v>
      </c>
      <c r="D31" s="71">
        <v>16</v>
      </c>
      <c r="E31" s="71">
        <f t="shared" si="1"/>
        <v>28</v>
      </c>
      <c r="F31" s="71">
        <v>1</v>
      </c>
      <c r="G31" s="71">
        <f>'01'!I31+'02'!I31+'03'!I31+'04'!I31+'05'!I31+'06'!I31+'07'!I31+'08'!I31+'09'!I31+'10'!I31+'11'!I31+'12'!I31+'13'!I31+'14'!I31+'15'!I31+'16'!I31+'17'!I31+'18'!I31+'19'!I31+'20'!I31+'21'!I31+'22'!I31+'23'!I31+'24'!I31+'25'!I31+'26'!I31+'27'!I31+'28'!I31+'29'!I31+'30'!I31+'31'!I31</f>
        <v>416</v>
      </c>
      <c r="H31" s="71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26</v>
      </c>
      <c r="I31" s="71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390</v>
      </c>
      <c r="J31" s="71">
        <f>H31/E31*100</f>
        <v>92.857142857142861</v>
      </c>
      <c r="K31" s="169">
        <v>1</v>
      </c>
      <c r="L31" s="206">
        <f t="shared" si="5"/>
        <v>2</v>
      </c>
      <c r="M31" s="164"/>
      <c r="N31" s="164"/>
    </row>
    <row r="32" spans="1:16" s="163" customFormat="1" ht="12.95" customHeight="1">
      <c r="A32" s="161" t="s">
        <v>111</v>
      </c>
      <c r="B32" s="168" t="s">
        <v>112</v>
      </c>
      <c r="C32" s="69">
        <f t="shared" ref="C32:H32" si="9">SUM(C33:C35)</f>
        <v>36</v>
      </c>
      <c r="D32" s="69">
        <f t="shared" si="9"/>
        <v>958</v>
      </c>
      <c r="E32" s="69">
        <f t="shared" si="9"/>
        <v>448</v>
      </c>
      <c r="F32" s="69">
        <f t="shared" si="9"/>
        <v>36</v>
      </c>
      <c r="G32" s="69">
        <f t="shared" si="9"/>
        <v>12355</v>
      </c>
      <c r="H32" s="69">
        <f t="shared" si="9"/>
        <v>454</v>
      </c>
      <c r="I32" s="69">
        <f>SUM(I33:I35)</f>
        <v>11862</v>
      </c>
      <c r="J32" s="198"/>
      <c r="K32" s="162"/>
      <c r="L32" s="205"/>
      <c r="M32" s="164"/>
      <c r="N32" s="164"/>
    </row>
    <row r="33" spans="1:20" s="163" customFormat="1" ht="12.95" customHeight="1">
      <c r="A33" s="165">
        <v>1</v>
      </c>
      <c r="B33" s="166" t="s">
        <v>3</v>
      </c>
      <c r="C33" s="71">
        <v>16</v>
      </c>
      <c r="D33" s="71">
        <v>421</v>
      </c>
      <c r="E33" s="71">
        <f t="shared" si="1"/>
        <v>168</v>
      </c>
      <c r="F33" s="71">
        <v>16</v>
      </c>
      <c r="G33" s="71">
        <f>'01'!I35+'02'!I35+'03'!I35+'04'!I35+'05'!I35+'06'!I35+'07'!I35+'08'!I35+'09'!I35+'10'!I35+'11'!I35+'12'!I35+'13'!I35+'14'!I35+'15'!I35+'16'!I35+'17'!I35+'18'!I35+'19'!I35+'20'!I35+'21'!I35+'22'!I35+'23'!I35+'24'!I35+'25'!I35+'26'!I35+'27'!I35+'28'!I35+'29'!I35+'30'!I35+'31'!I35</f>
        <v>4763</v>
      </c>
      <c r="H33" s="71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182</v>
      </c>
      <c r="I33" s="71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4581</v>
      </c>
      <c r="J33" s="71">
        <f t="shared" si="2"/>
        <v>108.33333333333334</v>
      </c>
      <c r="K33" s="167">
        <v>6</v>
      </c>
      <c r="L33" s="206"/>
      <c r="M33" s="164"/>
      <c r="N33" s="164"/>
      <c r="R33" s="163" t="s">
        <v>70</v>
      </c>
    </row>
    <row r="34" spans="1:20" s="163" customFormat="1" ht="12.95" customHeight="1">
      <c r="A34" s="165">
        <v>2</v>
      </c>
      <c r="B34" s="166" t="s">
        <v>12</v>
      </c>
      <c r="C34" s="71">
        <v>15</v>
      </c>
      <c r="D34" s="71">
        <v>403</v>
      </c>
      <c r="E34" s="71">
        <f t="shared" si="1"/>
        <v>140</v>
      </c>
      <c r="F34" s="71">
        <v>15</v>
      </c>
      <c r="G34" s="71">
        <f>'01'!I36+'02'!I36+'03'!I36+'04'!I36+'05'!I36+'06'!I36+'07'!I36+'08'!I36+'09'!I36+'10'!I36+'11'!I36+'12'!I36+'13'!I36+'14'!I36+'15'!I36+'16'!I36+'17'!I36+'18'!I36+'19'!I36+'20'!I36+'21'!I36+'22'!I36+'23'!I36+'24'!I36+'25'!I36+'26'!I36+'27'!I36+'28'!I36+'29'!I36+'30'!I36+'31'!I36</f>
        <v>5363</v>
      </c>
      <c r="H34" s="71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197</v>
      </c>
      <c r="I34" s="71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5152</v>
      </c>
      <c r="J34" s="71">
        <f t="shared" si="2"/>
        <v>140.71428571428572</v>
      </c>
      <c r="K34" s="167">
        <v>5</v>
      </c>
      <c r="L34" s="206"/>
      <c r="M34" s="164"/>
      <c r="N34" s="164"/>
      <c r="P34" s="164"/>
    </row>
    <row r="35" spans="1:20" s="163" customFormat="1" ht="12.95" customHeight="1">
      <c r="A35" s="165">
        <v>3</v>
      </c>
      <c r="B35" s="166" t="s">
        <v>198</v>
      </c>
      <c r="C35" s="71">
        <v>5</v>
      </c>
      <c r="D35" s="71">
        <v>134</v>
      </c>
      <c r="E35" s="71">
        <f t="shared" si="1"/>
        <v>140</v>
      </c>
      <c r="F35" s="71">
        <v>5</v>
      </c>
      <c r="G35" s="71">
        <f>'01'!I37+'02'!I37+'03'!I37+'04'!I37+'05'!I37+'06'!I37+'07'!I37+'08'!I37+'09'!I37+'10'!I37+'11'!I37+'12'!I37+'13'!I37+'14'!I37+'15'!I37+'16'!I37+'17'!I37+'18'!I37+'19'!I37+'20'!I37+'21'!I37+'22'!I37+'23'!I37+'24'!I37+'25'!I37+'26'!I37+'27'!I37+'28'!I37+'29'!I37+'30'!I37+'31'!I37</f>
        <v>2229</v>
      </c>
      <c r="H35" s="71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75</v>
      </c>
      <c r="I35" s="71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2129</v>
      </c>
      <c r="J35" s="71">
        <f t="shared" si="2"/>
        <v>53.571428571428577</v>
      </c>
      <c r="K35" s="167">
        <v>5</v>
      </c>
      <c r="L35" s="206">
        <f t="shared" si="5"/>
        <v>65</v>
      </c>
      <c r="M35" s="164"/>
      <c r="N35" s="164"/>
    </row>
    <row r="36" spans="1:20" s="163" customFormat="1" ht="12.95" customHeight="1">
      <c r="A36" s="161" t="s">
        <v>113</v>
      </c>
      <c r="B36" s="168" t="s">
        <v>114</v>
      </c>
      <c r="C36" s="69">
        <f t="shared" ref="C36:G36" si="10">C37+C38</f>
        <v>14</v>
      </c>
      <c r="D36" s="69">
        <f t="shared" si="10"/>
        <v>237</v>
      </c>
      <c r="E36" s="69">
        <f t="shared" si="10"/>
        <v>644</v>
      </c>
      <c r="F36" s="69">
        <f t="shared" si="10"/>
        <v>14</v>
      </c>
      <c r="G36" s="69">
        <f t="shared" si="10"/>
        <v>11914</v>
      </c>
      <c r="H36" s="69">
        <f>H37+H38</f>
        <v>717</v>
      </c>
      <c r="I36" s="69">
        <f>I37+I38</f>
        <v>11197</v>
      </c>
      <c r="J36" s="198"/>
      <c r="K36" s="162"/>
      <c r="L36" s="205"/>
      <c r="M36" s="164"/>
      <c r="N36" s="164"/>
      <c r="T36" s="163" t="s">
        <v>70</v>
      </c>
    </row>
    <row r="37" spans="1:20" s="163" customFormat="1" ht="12.95" customHeight="1">
      <c r="A37" s="165">
        <v>1</v>
      </c>
      <c r="B37" s="166" t="s">
        <v>197</v>
      </c>
      <c r="C37" s="71">
        <v>14</v>
      </c>
      <c r="D37" s="71">
        <v>237</v>
      </c>
      <c r="E37" s="71">
        <f t="shared" si="1"/>
        <v>644</v>
      </c>
      <c r="F37" s="71">
        <v>14</v>
      </c>
      <c r="G37" s="71">
        <f>'01'!I39+'02'!I39+'03'!I39+'04'!I39+'05'!I39+'06'!I39+'07'!I39+'08'!I39+'09'!I39+'10'!I39+'11'!I39+'12'!I39+'13'!I39+'14'!I39+'15'!I39+'16'!I39+'17'!I39+'18'!I39+'19'!I39+'20'!I39+'21'!I39+'22'!I39+'23'!I39+'24'!I39+'25'!I39+'26'!I39+'27'!I39+'28'!I39+'29'!I39+'30'!I39+'31'!I39</f>
        <v>11914</v>
      </c>
      <c r="H37" s="71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717</v>
      </c>
      <c r="I37" s="71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11197</v>
      </c>
      <c r="J37" s="71">
        <f t="shared" si="2"/>
        <v>111.33540372670807</v>
      </c>
      <c r="K37" s="167">
        <v>23</v>
      </c>
      <c r="L37" s="206"/>
      <c r="M37" s="164"/>
      <c r="N37" s="164"/>
    </row>
    <row r="38" spans="1:20" s="163" customFormat="1" ht="12.95" hidden="1" customHeight="1">
      <c r="A38" s="165"/>
      <c r="B38" s="166"/>
      <c r="C38" s="71"/>
      <c r="D38" s="71"/>
      <c r="E38" s="71"/>
      <c r="F38" s="71"/>
      <c r="G38" s="71">
        <f>'01'!I40+'02'!I40+'03'!I40+'04'!I40+'05'!I40+'06'!I40+'07'!I40+'08'!I40+'09'!I40+'10'!I40+'11'!I40+'12'!I40+'13'!I40+'14'!I40+'15'!I40+'16'!I40+'17'!I40+'18'!I40+'19'!I40+'20'!I40+'21'!I40+'22'!I40+'23'!I40+'24'!I40+'25'!I40+'26'!I40+'27'!I40+'28'!I40+'29'!I40+'30'!I40+'31'!I40</f>
        <v>0</v>
      </c>
      <c r="H38" s="71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0</v>
      </c>
      <c r="I38" s="71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0</v>
      </c>
      <c r="J38" s="71"/>
      <c r="K38" s="167"/>
      <c r="L38" s="205"/>
      <c r="M38" s="164"/>
      <c r="N38" s="164"/>
    </row>
    <row r="39" spans="1:20" s="163" customFormat="1" ht="12.95" customHeight="1">
      <c r="A39" s="161" t="s">
        <v>115</v>
      </c>
      <c r="B39" s="168" t="s">
        <v>116</v>
      </c>
      <c r="C39" s="69">
        <f>SUM(C40:C41)</f>
        <v>10</v>
      </c>
      <c r="D39" s="69">
        <f t="shared" ref="D39:I39" si="11">SUM(D40:D41)</f>
        <v>186</v>
      </c>
      <c r="E39" s="69">
        <f t="shared" si="11"/>
        <v>140</v>
      </c>
      <c r="F39" s="69">
        <f t="shared" si="11"/>
        <v>10</v>
      </c>
      <c r="G39" s="69">
        <f t="shared" si="11"/>
        <v>2476</v>
      </c>
      <c r="H39" s="69">
        <f t="shared" si="11"/>
        <v>132</v>
      </c>
      <c r="I39" s="69">
        <f t="shared" si="11"/>
        <v>2344</v>
      </c>
      <c r="J39" s="198"/>
      <c r="K39" s="162"/>
      <c r="L39" s="205"/>
      <c r="M39" s="164"/>
      <c r="N39" s="164"/>
    </row>
    <row r="40" spans="1:20" s="163" customFormat="1" ht="12.95" customHeight="1">
      <c r="A40" s="170">
        <v>1</v>
      </c>
      <c r="B40" s="171" t="s">
        <v>139</v>
      </c>
      <c r="C40" s="96">
        <v>3</v>
      </c>
      <c r="D40" s="96">
        <v>61</v>
      </c>
      <c r="E40" s="71">
        <f t="shared" ref="E40:E43" si="12">K40*28</f>
        <v>28</v>
      </c>
      <c r="F40" s="96">
        <v>3</v>
      </c>
      <c r="G40" s="71">
        <f>'01'!I51+'02'!I51+'03'!I51+'04'!I51+'05'!I51+'06'!I51+'07'!I51+'08'!I51+'09'!I51+'10'!I51+'11'!I51+'12'!I51+'13'!I51+'14'!I51+'15'!I51+'16'!I51+'17'!I51+'18'!I51+'19'!I51+'20'!I51+'21'!I51+'22'!I51+'23'!I51+'24'!I51+'25'!I51+'26'!I51+'27'!I51+'28'!I51+'29'!I51+'30'!I51+'31'!I51</f>
        <v>578</v>
      </c>
      <c r="H40" s="71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28</v>
      </c>
      <c r="I40" s="71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550</v>
      </c>
      <c r="J40" s="96">
        <f t="shared" si="2"/>
        <v>99.999999999999986</v>
      </c>
      <c r="K40" s="172">
        <v>1</v>
      </c>
      <c r="L40" s="206"/>
      <c r="M40" s="164"/>
      <c r="N40" s="164"/>
    </row>
    <row r="41" spans="1:20" s="173" customFormat="1" ht="12.95" customHeight="1">
      <c r="A41" s="170">
        <v>2</v>
      </c>
      <c r="B41" s="171" t="s">
        <v>136</v>
      </c>
      <c r="C41" s="96">
        <v>7</v>
      </c>
      <c r="D41" s="96">
        <v>125</v>
      </c>
      <c r="E41" s="71">
        <f t="shared" si="12"/>
        <v>112</v>
      </c>
      <c r="F41" s="96">
        <v>7</v>
      </c>
      <c r="G41" s="71">
        <f>'01'!I52+'02'!I52+'03'!I52+'04'!I52+'05'!I52+'06'!I52+'07'!I52+'08'!I52+'09'!I52+'10'!I52+'11'!I52+'12'!I52+'13'!I52+'14'!I52+'15'!I52+'16'!I52+'17'!I52+'18'!I52+'19'!I52+'20'!I52+'21'!I52+'22'!I52+'23'!I52+'24'!I52+'25'!I52+'26'!I52+'27'!I52+'28'!I52+'29'!I52+'30'!I52+'31'!I52</f>
        <v>1898</v>
      </c>
      <c r="H41" s="71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104</v>
      </c>
      <c r="I41" s="71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1794</v>
      </c>
      <c r="J41" s="96">
        <f t="shared" si="2"/>
        <v>92.857142857142847</v>
      </c>
      <c r="K41" s="172">
        <v>4</v>
      </c>
      <c r="L41" s="206">
        <f t="shared" ref="L41:L43" si="13">E41-H41</f>
        <v>8</v>
      </c>
      <c r="M41" s="164"/>
      <c r="N41" s="164"/>
    </row>
    <row r="42" spans="1:20" s="163" customFormat="1" ht="12.95" customHeight="1">
      <c r="A42" s="161" t="s">
        <v>117</v>
      </c>
      <c r="B42" s="168" t="s">
        <v>118</v>
      </c>
      <c r="C42" s="69">
        <f t="shared" ref="C42:H42" si="14">C43</f>
        <v>4</v>
      </c>
      <c r="D42" s="69">
        <f t="shared" si="14"/>
        <v>116</v>
      </c>
      <c r="E42" s="69">
        <f t="shared" si="14"/>
        <v>56</v>
      </c>
      <c r="F42" s="69">
        <f t="shared" si="14"/>
        <v>4</v>
      </c>
      <c r="G42" s="69">
        <f t="shared" si="14"/>
        <v>986</v>
      </c>
      <c r="H42" s="69">
        <f t="shared" si="14"/>
        <v>34</v>
      </c>
      <c r="I42" s="69">
        <f>I43</f>
        <v>952</v>
      </c>
      <c r="J42" s="198"/>
      <c r="K42" s="162"/>
      <c r="L42" s="205"/>
      <c r="M42" s="164"/>
      <c r="N42" s="164"/>
      <c r="S42" s="163" t="s">
        <v>70</v>
      </c>
    </row>
    <row r="43" spans="1:20" s="163" customFormat="1" ht="12.95" customHeight="1">
      <c r="A43" s="165">
        <v>1</v>
      </c>
      <c r="B43" s="166" t="s">
        <v>195</v>
      </c>
      <c r="C43" s="71">
        <v>4</v>
      </c>
      <c r="D43" s="71">
        <v>116</v>
      </c>
      <c r="E43" s="71">
        <f t="shared" si="12"/>
        <v>56</v>
      </c>
      <c r="F43" s="71">
        <v>4</v>
      </c>
      <c r="G43" s="71">
        <f>'01'!I49+'02'!I49+'03'!I49+'04'!I49+'05'!I49+'06'!I49+'07'!I49+'08'!I49+'09'!I49+'10'!I49+'11'!I49+'12'!I49+'13'!I49+'14'!I49+'15'!I49+'16'!I49+'17'!I49+'18'!I49+'19'!I49+'20'!I49+'21'!I49+'22'!I49+'23'!I49+'24'!I49+'25'!I49+'26'!I49+'27'!I49+'28'!I49+'29'!I49+'30'!I49+'31'!I49</f>
        <v>986</v>
      </c>
      <c r="H43" s="71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34</v>
      </c>
      <c r="I43" s="71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952</v>
      </c>
      <c r="J43" s="71">
        <f t="shared" si="2"/>
        <v>60.714285714285708</v>
      </c>
      <c r="K43" s="167">
        <v>2</v>
      </c>
      <c r="L43" s="206">
        <f t="shared" si="13"/>
        <v>22</v>
      </c>
      <c r="M43" s="164"/>
      <c r="N43" s="164"/>
    </row>
    <row r="44" spans="1:20" s="163" customFormat="1" ht="12.95" customHeight="1">
      <c r="A44" s="161" t="s">
        <v>141</v>
      </c>
      <c r="B44" s="168" t="s">
        <v>120</v>
      </c>
      <c r="C44" s="69">
        <f t="shared" ref="C44:H44" si="15">SUM(C45:C48)</f>
        <v>12</v>
      </c>
      <c r="D44" s="69">
        <f t="shared" si="15"/>
        <v>522</v>
      </c>
      <c r="E44" s="69">
        <f t="shared" si="15"/>
        <v>72</v>
      </c>
      <c r="F44" s="69">
        <f t="shared" si="15"/>
        <v>12</v>
      </c>
      <c r="G44" s="69">
        <f t="shared" si="15"/>
        <v>6095</v>
      </c>
      <c r="H44" s="69">
        <f t="shared" si="15"/>
        <v>141</v>
      </c>
      <c r="I44" s="69">
        <f>SUM(I45:I48)</f>
        <v>5816</v>
      </c>
      <c r="J44" s="198"/>
      <c r="K44" s="162"/>
      <c r="L44" s="205"/>
      <c r="M44" s="164"/>
      <c r="N44" s="164"/>
    </row>
    <row r="45" spans="1:20" s="163" customFormat="1" ht="12.95" customHeight="1">
      <c r="A45" s="165">
        <v>1</v>
      </c>
      <c r="B45" s="166" t="s">
        <v>137</v>
      </c>
      <c r="C45" s="71">
        <v>8</v>
      </c>
      <c r="D45" s="71">
        <v>352</v>
      </c>
      <c r="E45" s="71">
        <v>36</v>
      </c>
      <c r="F45" s="71">
        <v>8</v>
      </c>
      <c r="G45" s="96">
        <f>'01'!I42+'02'!I42+'03'!I42+'04'!I42+'05'!I42+'06'!I42+'07'!I42+'08'!I42+'09'!I42+'10'!I42+'11'!I42+'12'!I42+'13'!I42+'14'!I42+'15'!I42+'16'!I42+'17'!I42+'18'!I42+'19'!I42+'20'!I42+'21'!I42+'22'!I42+'23'!I42+'24'!I42+'25'!I42+'26'!I42+'27'!I42+'28'!I42+'29'!I42+'30'!I42+'31'!I42+'01'!I45+'02'!I45+'03'!I45+'04'!I45+'05'!I45+'06'!I45+'07'!I45+'08'!I45+'09'!I45+'10'!I45+'11'!I45+'12'!I45+'13'!I45+'14'!I45+'15'!I45+'16'!I45+'17'!I45+'18'!I45+'19'!I45+'20'!I45+'21'!I45+'22'!I45+'23'!I45+'24'!I45+'25'!I45+'26'!I45+'27'!I45+'28'!I45+'29'!I45+'30'!I45+'31'!I45</f>
        <v>4053</v>
      </c>
      <c r="H45" s="96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+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93</v>
      </c>
      <c r="I45" s="96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+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3870</v>
      </c>
      <c r="J45" s="71">
        <f>H45/E45%</f>
        <v>258.33333333333337</v>
      </c>
      <c r="K45" s="167">
        <v>2</v>
      </c>
      <c r="L45" s="206"/>
      <c r="M45" s="164"/>
      <c r="N45" s="164"/>
      <c r="O45" s="164"/>
    </row>
    <row r="46" spans="1:20" s="163" customFormat="1" ht="12.95" customHeight="1">
      <c r="A46" s="165">
        <v>2</v>
      </c>
      <c r="B46" s="199" t="s">
        <v>138</v>
      </c>
      <c r="C46" s="71">
        <v>1</v>
      </c>
      <c r="D46" s="71">
        <v>46</v>
      </c>
      <c r="E46" s="71">
        <v>6</v>
      </c>
      <c r="F46" s="71">
        <v>1</v>
      </c>
      <c r="G46" s="96">
        <f>'01'!I43+'02'!I43+'03'!I43+'04'!I43+'05'!I43+'06'!I43+'07'!I43+'08'!I43+'09'!I43+'10'!I43+'11'!I43+'12'!I43+'13'!I43+'14'!I43+'15'!I43+'16'!I43+'17'!I43+'18'!I43+'19'!I43+'20'!I43+'21'!I43+'22'!I43+'23'!I43+'24'!I43+'25'!I43+'26'!I43+'27'!I43+'28'!I43+'29'!I43+'30'!I43+'31'!I43</f>
        <v>552</v>
      </c>
      <c r="H46" s="96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12</v>
      </c>
      <c r="I46" s="96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528</v>
      </c>
      <c r="J46" s="71">
        <f t="shared" si="2"/>
        <v>200</v>
      </c>
      <c r="K46" s="174">
        <f>E46/30</f>
        <v>0.2</v>
      </c>
      <c r="L46" s="206"/>
      <c r="M46" s="164"/>
      <c r="N46" s="164"/>
      <c r="O46" s="164"/>
    </row>
    <row r="47" spans="1:20" s="163" customFormat="1" ht="12.95" customHeight="1">
      <c r="A47" s="165">
        <v>3</v>
      </c>
      <c r="B47" s="166" t="s">
        <v>15</v>
      </c>
      <c r="C47" s="71">
        <v>2</v>
      </c>
      <c r="D47" s="71">
        <v>84</v>
      </c>
      <c r="E47" s="71">
        <v>24</v>
      </c>
      <c r="F47" s="71">
        <v>2</v>
      </c>
      <c r="G47" s="96">
        <f>'01'!I46+'02'!I46+'03'!I46+'04'!I46+'05'!I46+'06'!I46+'07'!I46+'08'!I46+'09'!I46+'10'!I46+'11'!I46+'12'!I46+'13'!I46+'14'!I46+'15'!I46+'16'!I46+'17'!I46+'18'!I46+'19'!I46+'20'!I46+'21'!I46+'22'!I46+'23'!I46+'24'!I46+'25'!I46+'26'!I46+'27'!I46+'28'!I46+'29'!I46+'30'!I46+'31'!I46</f>
        <v>1050</v>
      </c>
      <c r="H47" s="96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25</v>
      </c>
      <c r="I47" s="71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1000</v>
      </c>
      <c r="J47" s="71">
        <f t="shared" si="2"/>
        <v>104.16666666666667</v>
      </c>
      <c r="K47" s="167">
        <v>1</v>
      </c>
      <c r="L47" s="206"/>
      <c r="M47" s="164"/>
      <c r="N47" s="164"/>
      <c r="O47" s="164"/>
    </row>
    <row r="48" spans="1:20" s="163" customFormat="1" ht="12.95" customHeight="1">
      <c r="A48" s="165">
        <v>4</v>
      </c>
      <c r="B48" s="166" t="s">
        <v>16</v>
      </c>
      <c r="C48" s="71">
        <v>1</v>
      </c>
      <c r="D48" s="71">
        <v>40</v>
      </c>
      <c r="E48" s="71">
        <v>6</v>
      </c>
      <c r="F48" s="71">
        <v>1</v>
      </c>
      <c r="G48" s="96">
        <f>'01'!I47+'02'!I47+'03'!I47+'04'!I47+'05'!I47+'06'!I47+'07'!I47+'08'!I47+'09'!I47+'10'!I47+'11'!I47+'12'!I47+'13'!I47+'14'!I47+'15'!I47+'16'!I47+'17'!I47+'18'!I47+'19'!I47+'20'!I47+'21'!I47+'22'!I47+'23'!I47+'24'!I47+'25'!I47+'26'!I47+'27'!I47+'28'!I47+'29'!I47+'30'!I47+'31'!I47</f>
        <v>440</v>
      </c>
      <c r="H48" s="96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11</v>
      </c>
      <c r="I48" s="71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418</v>
      </c>
      <c r="J48" s="71">
        <f>H48/E48*100</f>
        <v>183.33333333333331</v>
      </c>
      <c r="K48" s="174">
        <f>E48/30</f>
        <v>0.2</v>
      </c>
      <c r="L48" s="206"/>
      <c r="M48" s="164"/>
      <c r="N48" s="164"/>
      <c r="O48" s="164"/>
    </row>
    <row r="49" spans="1:15" s="163" customFormat="1" ht="12.95" customHeight="1">
      <c r="A49" s="175" t="s">
        <v>119</v>
      </c>
      <c r="B49" s="168" t="s">
        <v>158</v>
      </c>
      <c r="C49" s="69">
        <f t="shared" ref="C49:H49" si="16">C50</f>
        <v>5</v>
      </c>
      <c r="D49" s="69">
        <f t="shared" si="16"/>
        <v>218</v>
      </c>
      <c r="E49" s="69">
        <f t="shared" si="16"/>
        <v>15</v>
      </c>
      <c r="F49" s="69">
        <f t="shared" si="16"/>
        <v>5</v>
      </c>
      <c r="G49" s="69">
        <f t="shared" si="16"/>
        <v>448</v>
      </c>
      <c r="H49" s="69">
        <f t="shared" si="16"/>
        <v>10</v>
      </c>
      <c r="I49" s="69">
        <f>I50</f>
        <v>428</v>
      </c>
      <c r="J49" s="198"/>
      <c r="K49" s="162"/>
      <c r="L49" s="205"/>
      <c r="M49" s="164"/>
      <c r="N49" s="164"/>
      <c r="O49" s="164"/>
    </row>
    <row r="50" spans="1:15" s="163" customFormat="1" ht="12.95" customHeight="1">
      <c r="A50" s="165">
        <v>1</v>
      </c>
      <c r="B50" s="166" t="s">
        <v>159</v>
      </c>
      <c r="C50" s="71">
        <v>5</v>
      </c>
      <c r="D50" s="71">
        <v>218</v>
      </c>
      <c r="E50" s="71">
        <v>15</v>
      </c>
      <c r="F50" s="71">
        <v>5</v>
      </c>
      <c r="G50" s="71">
        <f>'01'!I54+'02'!I54+'03'!I54+'04'!I54+'05'!I54+'06'!I54+'07'!I54+'08'!I54+'09'!I54+'10'!I54+'11'!I54+'12'!I54+'13'!I54+'14'!I54+'15'!I54+'16'!I54+'17'!I54+'18'!I54+'19'!I54+'20'!I54+'21'!I54+'22'!I54+'23'!I54+'24'!I54+'25'!I54+'26'!I54+'27'!I54+'28'!I54+'29'!I54+'30'!I54+'31'!I54</f>
        <v>448</v>
      </c>
      <c r="H50" s="71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10</v>
      </c>
      <c r="I50" s="71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428</v>
      </c>
      <c r="J50" s="71">
        <f>H50/E50*100</f>
        <v>66.666666666666657</v>
      </c>
      <c r="K50" s="174">
        <f>E50/30</f>
        <v>0.5</v>
      </c>
      <c r="L50" s="206">
        <f t="shared" ref="L50:L65" si="17">E50-H50</f>
        <v>5</v>
      </c>
      <c r="M50" s="164"/>
      <c r="N50" s="164"/>
      <c r="O50" s="164"/>
    </row>
    <row r="51" spans="1:15" s="163" customFormat="1" ht="12.95" customHeight="1">
      <c r="A51" s="161" t="s">
        <v>121</v>
      </c>
      <c r="B51" s="168" t="s">
        <v>151</v>
      </c>
      <c r="C51" s="69">
        <f t="shared" ref="C51:H51" si="18">C52</f>
        <v>1</v>
      </c>
      <c r="D51" s="69">
        <f t="shared" si="18"/>
        <v>46</v>
      </c>
      <c r="E51" s="69">
        <f t="shared" si="18"/>
        <v>4</v>
      </c>
      <c r="F51" s="69">
        <f t="shared" si="18"/>
        <v>1</v>
      </c>
      <c r="G51" s="69">
        <f t="shared" si="18"/>
        <v>138</v>
      </c>
      <c r="H51" s="69">
        <f t="shared" si="18"/>
        <v>3</v>
      </c>
      <c r="I51" s="69">
        <f>I52</f>
        <v>132</v>
      </c>
      <c r="J51" s="198"/>
      <c r="K51" s="162"/>
      <c r="L51" s="205"/>
      <c r="M51" s="164"/>
      <c r="N51" s="164"/>
    </row>
    <row r="52" spans="1:15" s="163" customFormat="1" ht="12.95" customHeight="1">
      <c r="A52" s="165">
        <v>1</v>
      </c>
      <c r="B52" s="166" t="s">
        <v>149</v>
      </c>
      <c r="C52" s="71">
        <v>1</v>
      </c>
      <c r="D52" s="71">
        <v>46</v>
      </c>
      <c r="E52" s="71">
        <v>4</v>
      </c>
      <c r="F52" s="71">
        <v>1</v>
      </c>
      <c r="G52" s="71">
        <f>'01'!I56+'02'!I56+'03'!I56+'04'!I56+'05'!I56+'06'!I56+'07'!I56+'08'!I56+'09'!I56+'10'!I56+'11'!I56+'12'!I56+'13'!I56+'14'!I56+'15'!I56+'16'!I56+'17'!I56+'18'!I56+'19'!I56+'20'!I56+'21'!I56+'22'!I56+'23'!I56+'24'!I56+'25'!I56+'26'!I56+'27'!I56+'28'!I56+'29'!I56+'30'!I56+'31'!I56</f>
        <v>138</v>
      </c>
      <c r="H52" s="71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3</v>
      </c>
      <c r="I52" s="71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132</v>
      </c>
      <c r="J52" s="71">
        <f>H52/E52*100</f>
        <v>75</v>
      </c>
      <c r="K52" s="174">
        <f>E52/30</f>
        <v>0.13333333333333333</v>
      </c>
      <c r="L52" s="206">
        <f t="shared" si="17"/>
        <v>1</v>
      </c>
      <c r="M52" s="164"/>
      <c r="N52" s="164"/>
      <c r="O52" s="164"/>
    </row>
    <row r="53" spans="1:15" s="163" customFormat="1" ht="12.95" customHeight="1">
      <c r="A53" s="176" t="s">
        <v>160</v>
      </c>
      <c r="B53" s="168" t="s">
        <v>122</v>
      </c>
      <c r="C53" s="69">
        <f t="shared" ref="C53:H53" si="19">SUM(C54:C55)</f>
        <v>4</v>
      </c>
      <c r="D53" s="69">
        <f t="shared" si="19"/>
        <v>165</v>
      </c>
      <c r="E53" s="69">
        <f t="shared" si="19"/>
        <v>12</v>
      </c>
      <c r="F53" s="69">
        <f t="shared" si="19"/>
        <v>4</v>
      </c>
      <c r="G53" s="69">
        <f t="shared" si="19"/>
        <v>810</v>
      </c>
      <c r="H53" s="69">
        <f t="shared" si="19"/>
        <v>20</v>
      </c>
      <c r="I53" s="69">
        <f>SUM(I54:I55)</f>
        <v>770</v>
      </c>
      <c r="J53" s="68"/>
      <c r="K53" s="110"/>
      <c r="L53" s="205"/>
      <c r="M53" s="164"/>
      <c r="N53" s="164"/>
    </row>
    <row r="54" spans="1:15" s="163" customFormat="1" ht="12.95" customHeight="1">
      <c r="A54" s="170">
        <v>1</v>
      </c>
      <c r="B54" s="166" t="s">
        <v>84</v>
      </c>
      <c r="C54" s="71">
        <v>3</v>
      </c>
      <c r="D54" s="71">
        <v>120</v>
      </c>
      <c r="E54" s="71">
        <v>9</v>
      </c>
      <c r="F54" s="71">
        <v>3</v>
      </c>
      <c r="G54" s="71">
        <f>'01'!I58+'02'!I58+'03'!I58+'04'!I58+'05'!I58+'06'!I58+'07'!I58+'08'!I58+'09'!I58+'10'!I58+'11'!I58+'12'!I58+'13'!I58+'14'!I58+'15'!I58+'16'!I58+'17'!I58+'18'!I58+'19'!I58+'20'!I58+'21'!I58+'22'!I58+'23'!I58+'24'!I58+'25'!I58+'26'!I58+'27'!I58+'28'!I58+'29'!I58+'30'!I58+'31'!I58</f>
        <v>720</v>
      </c>
      <c r="H54" s="71">
        <f>'01'!E58+'02'!E58+'03'!E58+'04'!E58+'05'!E58+'06'!E58+'07'!E58+'08'!E58+'09'!E58+'10'!E58+'11'!E58+'12'!E58+'13'!E58+'14'!E58+'15'!E58+'16'!E58+'17'!E58+'18'!E58+'19'!E58+'20'!E58+'21'!E58+'22'!E58+'23'!E58+'24'!E58+'25'!E58+'26'!E58+'27'!E58+'28'!E58+'29'!E58+'30'!E58+'31'!E58</f>
        <v>18</v>
      </c>
      <c r="I54" s="71">
        <f>'01'!H58+'02'!H58+'03'!H58+'04'!H58+'05'!H58+'06'!H58+'07'!H58+'08'!H58+'09'!H58+'10'!H58+'11'!H58+'12'!H58+'13'!H58+'14'!H58+'15'!H58+'16'!H58+'17'!H58+'18'!H58+'19'!H58+'20'!H58+'21'!H58+'22'!H58+'23'!H58+'24'!H58+'25'!H58+'26'!H58+'27'!H58+'28'!H58+'29'!H58+'30'!H58+'31'!H58</f>
        <v>684</v>
      </c>
      <c r="J54" s="71">
        <f>H54/E54%</f>
        <v>200</v>
      </c>
      <c r="K54" s="167">
        <f>E54/30</f>
        <v>0.3</v>
      </c>
      <c r="L54" s="206"/>
      <c r="M54" s="164"/>
      <c r="N54" s="164"/>
      <c r="O54" s="164"/>
    </row>
    <row r="55" spans="1:15" s="163" customFormat="1" ht="12.95" customHeight="1">
      <c r="A55" s="170">
        <v>2</v>
      </c>
      <c r="B55" s="166" t="s">
        <v>186</v>
      </c>
      <c r="C55" s="71">
        <v>1</v>
      </c>
      <c r="D55" s="71">
        <v>45</v>
      </c>
      <c r="E55" s="71">
        <v>3</v>
      </c>
      <c r="F55" s="71">
        <v>1</v>
      </c>
      <c r="G55" s="71">
        <f>'01'!I59+'02'!I59+'03'!I59+'04'!I59+'05'!I59+'06'!I59+'07'!I59+'08'!I59+'09'!I59+'10'!I59+'11'!I59+'12'!I59+'13'!I59+'14'!I59+'15'!I59+'16'!I59+'17'!I59+'18'!I59+'19'!I59+'20'!I59+'21'!I59+'22'!I59+'23'!I59+'24'!I59+'25'!I59+'26'!I59+'27'!I59+'28'!I59+'29'!I59+'30'!I59+'31'!I59</f>
        <v>90</v>
      </c>
      <c r="H55" s="71">
        <f>'01'!E59+'02'!E59+'03'!E59+'04'!E59+'05'!E59+'06'!E59+'07'!E59+'08'!E59+'09'!E59+'10'!E59+'11'!E59+'12'!E59+'13'!E59+'14'!E59+'15'!E59+'16'!E59+'17'!E59+'18'!E59+'19'!E59+'20'!E59+'21'!E59+'22'!E59+'23'!E59+'24'!E59+'25'!E59+'26'!E59+'27'!E59+'28'!E59+'29'!E59+'30'!E59+'31'!E59</f>
        <v>2</v>
      </c>
      <c r="I55" s="71">
        <f>'01'!H59+'02'!H59+'03'!H59+'04'!H59+'05'!H59+'06'!H59+'07'!H59+'08'!H59+'09'!H59+'10'!H59+'11'!H59+'12'!H59+'13'!H59+'14'!H59+'15'!H59+'16'!H59+'17'!H59+'18'!H59+'19'!H59+'20'!H59+'21'!H59+'22'!H59+'23'!H59+'24'!H59+'25'!H59+'26'!H59+'27'!H59+'28'!H59+'29'!H59+'30'!H59+'31'!H59</f>
        <v>86</v>
      </c>
      <c r="J55" s="71">
        <f>H55/E55*100</f>
        <v>66.666666666666657</v>
      </c>
      <c r="K55" s="169">
        <f>3/30</f>
        <v>0.1</v>
      </c>
      <c r="L55" s="206">
        <f t="shared" si="17"/>
        <v>1</v>
      </c>
      <c r="M55" s="164"/>
      <c r="N55" s="164"/>
      <c r="O55" s="164"/>
    </row>
    <row r="56" spans="1:15" s="163" customFormat="1" ht="12.95" customHeight="1">
      <c r="A56" s="176" t="s">
        <v>161</v>
      </c>
      <c r="B56" s="168" t="s">
        <v>155</v>
      </c>
      <c r="C56" s="69">
        <f t="shared" ref="C56:G56" si="20">C57</f>
        <v>2</v>
      </c>
      <c r="D56" s="69">
        <f t="shared" si="20"/>
        <v>82</v>
      </c>
      <c r="E56" s="69">
        <f t="shared" si="20"/>
        <v>8</v>
      </c>
      <c r="F56" s="69">
        <f t="shared" si="20"/>
        <v>2</v>
      </c>
      <c r="G56" s="69">
        <f t="shared" si="20"/>
        <v>410</v>
      </c>
      <c r="H56" s="69">
        <f>H57</f>
        <v>10</v>
      </c>
      <c r="I56" s="69">
        <f>I57</f>
        <v>390</v>
      </c>
      <c r="J56" s="198"/>
      <c r="K56" s="162"/>
      <c r="L56" s="205"/>
      <c r="M56" s="164"/>
      <c r="N56" s="164"/>
      <c r="O56" s="164"/>
    </row>
    <row r="57" spans="1:15" s="163" customFormat="1" ht="12.95" customHeight="1">
      <c r="A57" s="170">
        <v>1</v>
      </c>
      <c r="B57" s="166" t="s">
        <v>162</v>
      </c>
      <c r="C57" s="71">
        <v>2</v>
      </c>
      <c r="D57" s="71">
        <v>82</v>
      </c>
      <c r="E57" s="71">
        <v>8</v>
      </c>
      <c r="F57" s="71">
        <v>2</v>
      </c>
      <c r="G57" s="71">
        <f>'01'!I64+'02'!I64+'03'!I64+'04'!I64+'05'!I64+'06'!I64+'07'!I64+'08'!I64+'09'!I64+'10'!I64+'11'!I64+'12'!I64+'13'!I64+'14'!I64+'15'!I64+'16'!I64+'17'!I64+'18'!I64+'19'!I64+'20'!I64+'21'!I64+'22'!I64+'23'!I64+'24'!I64+'25'!I64+'26'!I64+'27'!I64+'28'!I64+'29'!I64+'30'!I64+'31'!I64</f>
        <v>410</v>
      </c>
      <c r="H57" s="71">
        <f>'01'!E64+'02'!E64+'03'!E64+'04'!E64+'05'!E64+'06'!E64+'07'!E64+'08'!E64+'09'!E64+'10'!E64+'11'!E64+'12'!E64+'13'!E64+'14'!E64+'15'!E64+'16'!E64+'17'!E64+'18'!E64+'19'!E64+'20'!E64+'21'!E64+'22'!E64+'23'!E64+'24'!E64+'25'!E64+'26'!E64+'27'!E64+'28'!E64+'29'!E64+'30'!E64+'31'!E64</f>
        <v>10</v>
      </c>
      <c r="I57" s="71">
        <f>'01'!H64+'02'!H64+'03'!H64+'04'!H64+'05'!H64+'06'!H64+'07'!H64+'08'!H64+'09'!H64+'10'!H64+'11'!H64+'12'!H64+'13'!H64+'14'!H64+'15'!H64+'16'!H64+'17'!H64+'18'!H64+'19'!H64+'20'!H64+'21'!H64+'22'!H64+'23'!H64+'24'!H64+'25'!H64+'26'!H64+'27'!H64+'28'!H64+'29'!H64+'30'!H64+'31'!H64</f>
        <v>390</v>
      </c>
      <c r="J57" s="71">
        <f>H57/E57*100</f>
        <v>125</v>
      </c>
      <c r="K57" s="174">
        <f>E57/30</f>
        <v>0.26666666666666666</v>
      </c>
      <c r="L57" s="206"/>
      <c r="M57" s="164"/>
      <c r="N57" s="164"/>
      <c r="O57" s="164"/>
    </row>
    <row r="58" spans="1:15" s="163" customFormat="1" ht="12.95" customHeight="1">
      <c r="A58" s="176" t="s">
        <v>166</v>
      </c>
      <c r="B58" s="168" t="s">
        <v>164</v>
      </c>
      <c r="C58" s="69">
        <f t="shared" ref="C58:H58" si="21">C59</f>
        <v>4</v>
      </c>
      <c r="D58" s="69">
        <f t="shared" si="21"/>
        <v>179</v>
      </c>
      <c r="E58" s="69">
        <f t="shared" si="21"/>
        <v>60</v>
      </c>
      <c r="F58" s="69">
        <f t="shared" si="21"/>
        <v>4</v>
      </c>
      <c r="G58" s="69">
        <f t="shared" si="21"/>
        <v>896</v>
      </c>
      <c r="H58" s="69">
        <f t="shared" si="21"/>
        <v>20</v>
      </c>
      <c r="I58" s="69">
        <f>I59</f>
        <v>856</v>
      </c>
      <c r="J58" s="198"/>
      <c r="K58" s="162"/>
      <c r="L58" s="205"/>
      <c r="M58" s="164"/>
      <c r="N58" s="164"/>
      <c r="O58" s="164"/>
    </row>
    <row r="59" spans="1:15" s="163" customFormat="1" ht="12.95" customHeight="1">
      <c r="A59" s="170">
        <v>1</v>
      </c>
      <c r="B59" s="166" t="s">
        <v>167</v>
      </c>
      <c r="C59" s="71">
        <v>4</v>
      </c>
      <c r="D59" s="71">
        <v>179</v>
      </c>
      <c r="E59" s="71">
        <f>K59*30</f>
        <v>60</v>
      </c>
      <c r="F59" s="71">
        <v>4</v>
      </c>
      <c r="G59" s="71">
        <f>'01'!I60+'02'!I60+'03'!I60+'04'!I60+'05'!I60+'06'!I60+'07'!I60+'08'!I60+'09'!I60+'10'!I60+'11'!I60+'12'!I60+'13'!I60+'14'!I60+'15'!I60+'16'!I60+'17'!I60+'18'!I60+'19'!I60+'20'!I60+'21'!I60+'22'!I60+'23'!I60+'24'!I60+'25'!I60+'26'!I60+'27'!I60+'28'!I60+'29'!I60+'30'!I60+'31'!I60</f>
        <v>896</v>
      </c>
      <c r="H59" s="71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20</v>
      </c>
      <c r="I59" s="71">
        <f>'01'!H60+'02'!H60+'03'!H60+'04'!H60+'05'!H60+'06'!H60+'07'!H60+'08'!H60+'09'!H60+'10'!H60+'11'!H60+'12'!H60+'13'!H60+'14'!H60+'15'!H60+'16'!H60+'17'!H60+'18'!H60+'19'!H60+'20'!H60+'21'!H60+'22'!H60+'23'!H60+'24'!H60+'25'!H60+'26'!H60+'27'!H60+'28'!H60+'29'!H60+'30'!H60+'31'!H60</f>
        <v>856</v>
      </c>
      <c r="J59" s="71">
        <f>H59/E59*100</f>
        <v>33.333333333333329</v>
      </c>
      <c r="K59" s="169">
        <v>2</v>
      </c>
      <c r="L59" s="206">
        <f t="shared" si="17"/>
        <v>40</v>
      </c>
      <c r="M59" s="164"/>
      <c r="N59" s="164"/>
      <c r="O59" s="164"/>
    </row>
    <row r="60" spans="1:15" s="163" customFormat="1" ht="12.95" customHeight="1">
      <c r="A60" s="176" t="s">
        <v>171</v>
      </c>
      <c r="B60" s="168" t="s">
        <v>179</v>
      </c>
      <c r="C60" s="69">
        <f t="shared" ref="C60:H60" si="22">C61</f>
        <v>1</v>
      </c>
      <c r="D60" s="69">
        <f t="shared" si="22"/>
        <v>42</v>
      </c>
      <c r="E60" s="69">
        <f t="shared" si="22"/>
        <v>6</v>
      </c>
      <c r="F60" s="69">
        <f t="shared" si="22"/>
        <v>1</v>
      </c>
      <c r="G60" s="69">
        <f t="shared" si="22"/>
        <v>420</v>
      </c>
      <c r="H60" s="69">
        <f t="shared" si="22"/>
        <v>10</v>
      </c>
      <c r="I60" s="69">
        <f>I61</f>
        <v>400</v>
      </c>
      <c r="J60" s="198"/>
      <c r="K60" s="162"/>
      <c r="L60" s="205"/>
      <c r="M60" s="164"/>
      <c r="N60" s="164"/>
      <c r="O60" s="164"/>
    </row>
    <row r="61" spans="1:15" s="163" customFormat="1" ht="12.95" customHeight="1">
      <c r="A61" s="170">
        <v>1</v>
      </c>
      <c r="B61" s="166" t="s">
        <v>181</v>
      </c>
      <c r="C61" s="71">
        <v>1</v>
      </c>
      <c r="D61" s="71">
        <v>42</v>
      </c>
      <c r="E61" s="71">
        <v>6</v>
      </c>
      <c r="F61" s="71">
        <v>1</v>
      </c>
      <c r="G61" s="71">
        <f>'01'!I66+'02'!I66+'03'!I66+'04'!I66+'05'!I66+'06'!I66+'07'!I66+'08'!I66+'09'!I66+'10'!I66+'11'!I66+'12'!I66+'13'!I66+'14'!I66+'15'!I66+'16'!I66+'17'!I66+'18'!I66+'19'!I66+'20'!I66+'21'!I66+'22'!I66+'23'!I66+'24'!I66+'25'!I66+'26'!I66+'27'!I66+'28'!I66+'29'!I66+'30'!I66+'31'!I66</f>
        <v>420</v>
      </c>
      <c r="H61" s="71">
        <f>'01'!E66+'02'!E66+'03'!E66+'04'!E66+'05'!E66+'06'!E66+'07'!E66+'08'!E66+'09'!E66+'10'!E66+'11'!E66+'12'!E66+'13'!E66+'14'!E66+'15'!E66+'16'!E66+'17'!E66+'18'!E66+'19'!E66+'20'!E66+'21'!E66+'22'!E66+'23'!E66+'24'!E66+'25'!E66+'26'!E66+'27'!E66+'28'!E66+'29'!E66+'30'!E66+'31'!E66</f>
        <v>10</v>
      </c>
      <c r="I61" s="71">
        <f>'01'!H66+'02'!H66+'03'!H66+'04'!H66+'05'!H66+'06'!H66+'07'!H66+'08'!H66+'09'!H66+'10'!H66+'11'!H66+'12'!H66+'13'!H66+'14'!H66+'15'!H66+'16'!H66+'17'!H66+'18'!H66+'19'!H66+'20'!H66+'21'!H66+'22'!H66+'23'!H66+'24'!H66+'25'!H66+'26'!H66+'27'!H66+'28'!H66+'29'!H66+'30'!H66+'31'!H66</f>
        <v>400</v>
      </c>
      <c r="J61" s="71">
        <f>H61/E61*100</f>
        <v>166.66666666666669</v>
      </c>
      <c r="K61" s="169">
        <f>E61/30</f>
        <v>0.2</v>
      </c>
      <c r="L61" s="206"/>
      <c r="M61" s="164"/>
      <c r="N61" s="164"/>
      <c r="O61" s="164"/>
    </row>
    <row r="62" spans="1:15" s="163" customFormat="1" ht="12.95" customHeight="1">
      <c r="A62" s="176" t="s">
        <v>187</v>
      </c>
      <c r="B62" s="168" t="s">
        <v>176</v>
      </c>
      <c r="C62" s="69">
        <f t="shared" ref="C62:H62" si="23">C63</f>
        <v>2</v>
      </c>
      <c r="D62" s="69">
        <f t="shared" si="23"/>
        <v>84</v>
      </c>
      <c r="E62" s="69">
        <f t="shared" si="23"/>
        <v>8</v>
      </c>
      <c r="F62" s="69">
        <f t="shared" si="23"/>
        <v>2</v>
      </c>
      <c r="G62" s="69">
        <f t="shared" si="23"/>
        <v>42</v>
      </c>
      <c r="H62" s="69">
        <f t="shared" si="23"/>
        <v>1</v>
      </c>
      <c r="I62" s="69">
        <f>I63</f>
        <v>40</v>
      </c>
      <c r="J62" s="198"/>
      <c r="K62" s="162"/>
      <c r="L62" s="205"/>
      <c r="M62" s="164"/>
      <c r="N62" s="164"/>
      <c r="O62" s="164"/>
    </row>
    <row r="63" spans="1:15" s="163" customFormat="1" ht="12.95" customHeight="1">
      <c r="A63" s="170">
        <v>1</v>
      </c>
      <c r="B63" s="166" t="s">
        <v>180</v>
      </c>
      <c r="C63" s="71">
        <v>2</v>
      </c>
      <c r="D63" s="71">
        <v>84</v>
      </c>
      <c r="E63" s="71">
        <v>8</v>
      </c>
      <c r="F63" s="71">
        <v>2</v>
      </c>
      <c r="G63" s="71">
        <f>'01'!I68+'02'!I68+'03'!I68+'04'!I68+'05'!I68+'06'!I68+'07'!I68+'08'!I68+'09'!I68+'10'!I68+'11'!I68+'12'!I68+'13'!I68+'14'!I68+'15'!I68+'16'!I68+'17'!I68+'18'!I68+'19'!I68+'20'!I68+'21'!I68+'22'!I68+'23'!I68+'24'!I68+'25'!I68+'26'!I68+'27'!I68+'28'!I68+'29'!I68+'30'!I68+'31'!I68</f>
        <v>42</v>
      </c>
      <c r="H63" s="71">
        <f>'01'!E68+'02'!E68+'03'!E68+'04'!E68+'05'!E68+'06'!E68+'07'!E68+'08'!E68+'09'!E68+'10'!E68+'11'!E68+'12'!E68+'13'!E68+'14'!E68+'15'!E68+'16'!E68+'17'!E68+'18'!E68+'19'!E68+'20'!E68+'21'!E68+'22'!E68+'23'!E68+'24'!E68+'25'!E68+'26'!E68+'27'!E68+'28'!E68+'29'!E68+'30'!E68+'31'!E68</f>
        <v>1</v>
      </c>
      <c r="I63" s="71">
        <f>'01'!H68+'02'!H68+'03'!H68+'04'!H68+'05'!H68+'06'!H68+'07'!H68+'08'!H68+'09'!H68+'10'!H68+'11'!H68+'12'!H68+'13'!H68+'14'!H68+'15'!H68+'16'!H68+'17'!H68+'18'!H68+'19'!H68+'20'!H68+'21'!H68+'22'!H68+'23'!H68+'24'!H68+'25'!H68+'26'!H68+'27'!H68+'28'!H68+'29'!H68+'30'!H68+'31'!H68</f>
        <v>40</v>
      </c>
      <c r="J63" s="71">
        <f>H63/E63*100</f>
        <v>12.5</v>
      </c>
      <c r="K63" s="169">
        <v>0.27</v>
      </c>
      <c r="L63" s="206">
        <f t="shared" si="17"/>
        <v>7</v>
      </c>
      <c r="M63" s="164"/>
      <c r="N63" s="164"/>
      <c r="O63" s="164"/>
    </row>
    <row r="64" spans="1:15" s="163" customFormat="1" ht="12.95" customHeight="1">
      <c r="A64" s="176" t="s">
        <v>188</v>
      </c>
      <c r="B64" s="200" t="s">
        <v>182</v>
      </c>
      <c r="C64" s="69">
        <f t="shared" ref="C64:H64" si="24">C65</f>
        <v>1</v>
      </c>
      <c r="D64" s="69">
        <f t="shared" si="24"/>
        <v>29</v>
      </c>
      <c r="E64" s="69">
        <f t="shared" si="24"/>
        <v>28</v>
      </c>
      <c r="F64" s="69">
        <f t="shared" si="24"/>
        <v>1</v>
      </c>
      <c r="G64" s="69">
        <f t="shared" si="24"/>
        <v>0</v>
      </c>
      <c r="H64" s="69">
        <f t="shared" si="24"/>
        <v>0</v>
      </c>
      <c r="I64" s="69">
        <f>I65</f>
        <v>0</v>
      </c>
      <c r="J64" s="198"/>
      <c r="K64" s="162"/>
      <c r="L64" s="205"/>
      <c r="M64" s="164"/>
      <c r="N64" s="164"/>
      <c r="O64" s="164"/>
    </row>
    <row r="65" spans="1:15" s="163" customFormat="1" ht="12.95" customHeight="1">
      <c r="A65" s="170">
        <v>1</v>
      </c>
      <c r="B65" s="171" t="s">
        <v>184</v>
      </c>
      <c r="C65" s="71">
        <v>1</v>
      </c>
      <c r="D65" s="71">
        <v>29</v>
      </c>
      <c r="E65" s="71">
        <f t="shared" ref="E65" si="25">K65*28</f>
        <v>28</v>
      </c>
      <c r="F65" s="71">
        <v>1</v>
      </c>
      <c r="G65" s="71">
        <f>'01'!I70+'02'!I70+'03'!I70+'04'!I70+'05'!I70+'06'!I70+'07'!I70+'08'!I70+'09'!I70+'10'!I70+'11'!I70+'12'!I70+'13'!I70+'14'!I70+'15'!I70+'16'!I70+'17'!I70+'18'!I70+'19'!I70+'20'!I70+'21'!I70+'22'!I70+'23'!I70+'24'!I70+'25'!I70+'26'!I70+'27'!I70+'28'!I70+'29'!I70+'30'!I70+'31'!I70</f>
        <v>0</v>
      </c>
      <c r="H65" s="71">
        <f>'01'!E70+'02'!E70+'03'!E70+'04'!E70+'05'!E70+'06'!E70+'07'!E70+'08'!E70+'09'!E70+'10'!E70+'11'!E70+'12'!E70+'13'!E70+'14'!E70+'15'!E70+'16'!E70+'17'!E70+'18'!E70+'19'!E70+'20'!E70+'21'!E70+'22'!E70+'23'!E70+'24'!E70+'25'!E70+'26'!E70+'27'!E70+'28'!E70+'29'!E70+'30'!E70+'31'!E70</f>
        <v>0</v>
      </c>
      <c r="I65" s="71">
        <f>'01'!H70+'02'!H70+'03'!H70+'04'!H70+'05'!H70+'06'!H70+'07'!H70+'08'!H70+'09'!H70+'10'!H70+'11'!H70+'12'!H70+'13'!H70+'14'!H70+'15'!H70+'16'!H70+'17'!H70+'18'!H70+'19'!H70+'20'!H70+'21'!H70+'22'!H70+'23'!H70+'24'!H70+'25'!H70+'26'!H70+'27'!H70+'28'!H70+'29'!H70+'30'!H70+'31'!H70</f>
        <v>0</v>
      </c>
      <c r="J65" s="71">
        <f>H65/E65*100</f>
        <v>0</v>
      </c>
      <c r="K65" s="169">
        <v>1</v>
      </c>
      <c r="L65" s="206">
        <f t="shared" si="17"/>
        <v>28</v>
      </c>
      <c r="M65" s="164"/>
      <c r="N65" s="164"/>
      <c r="O65" s="164"/>
    </row>
    <row r="66" spans="1:15" s="163" customFormat="1" ht="12.95" customHeight="1">
      <c r="A66" s="176" t="s">
        <v>189</v>
      </c>
      <c r="B66" s="200" t="s">
        <v>183</v>
      </c>
      <c r="C66" s="69">
        <f t="shared" ref="C66:H66" si="26">C67</f>
        <v>2</v>
      </c>
      <c r="D66" s="69">
        <f t="shared" si="26"/>
        <v>86</v>
      </c>
      <c r="E66" s="69">
        <f t="shared" si="26"/>
        <v>12</v>
      </c>
      <c r="F66" s="69">
        <f t="shared" si="26"/>
        <v>2</v>
      </c>
      <c r="G66" s="69">
        <f t="shared" si="26"/>
        <v>1118</v>
      </c>
      <c r="H66" s="69">
        <f t="shared" si="26"/>
        <v>26</v>
      </c>
      <c r="I66" s="69">
        <f>I67</f>
        <v>1066</v>
      </c>
      <c r="J66" s="198"/>
      <c r="K66" s="162"/>
      <c r="L66" s="205"/>
      <c r="M66" s="164"/>
      <c r="N66" s="164"/>
      <c r="O66" s="164"/>
    </row>
    <row r="67" spans="1:15" s="163" customFormat="1" ht="12.95" customHeight="1" thickBot="1">
      <c r="A67" s="177">
        <v>1</v>
      </c>
      <c r="B67" s="178" t="s">
        <v>185</v>
      </c>
      <c r="C67" s="100">
        <v>2</v>
      </c>
      <c r="D67" s="100">
        <v>86</v>
      </c>
      <c r="E67" s="100">
        <v>12</v>
      </c>
      <c r="F67" s="100">
        <v>2</v>
      </c>
      <c r="G67" s="100">
        <f>'01'!I72+'02'!I72+'03'!I72+'04'!I72+'05'!I72+'06'!I72+'07'!I72+'08'!I72+'09'!I72+'10'!I72+'11'!I72+'12'!I72+'13'!I72+'14'!I72+'15'!I72+'16'!I72+'17'!I72+'18'!I72+'19'!I72+'20'!I72+'21'!I72+'22'!I72+'23'!I72+'24'!I72+'25'!I72+'26'!I72+'27'!I72+'28'!I72+'29'!I72+'30'!I72+'31'!I72</f>
        <v>1118</v>
      </c>
      <c r="H67" s="100">
        <f>'01'!E72+'02'!E72+'03'!E72+'04'!E72+'05'!E72+'06'!E72+'07'!E72+'08'!E72+'09'!E72+'10'!E72+'11'!E72+'12'!E72+'13'!E72+'14'!E72+'15'!E72+'16'!E72+'17'!E72+'18'!E72+'19'!E72+'20'!E72+'21'!E72+'22'!E72+'23'!E72+'24'!E72+'25'!E72+'26'!E72+'27'!E72+'28'!E72+'29'!E72+'30'!E72+'31'!E72</f>
        <v>26</v>
      </c>
      <c r="I67" s="100">
        <f>'01'!H72+'02'!H72+'03'!H72+'04'!H72+'05'!H72+'06'!H72+'07'!H72+'08'!H72+'09'!H72+'10'!H72+'11'!H72+'12'!H72+'13'!H72+'14'!H72+'15'!H72+'16'!H72+'17'!H72+'18'!H72+'19'!H72+'20'!H72+'21'!H72+'22'!H72+'23'!H72+'24'!H72+'25'!H72+'26'!H72+'27'!H72+'28'!H72+'29'!H72+'30'!H72+'31'!H72</f>
        <v>1066</v>
      </c>
      <c r="J67" s="100">
        <f>H67/E67*100</f>
        <v>216.66666666666666</v>
      </c>
      <c r="K67" s="179">
        <f>E67/30</f>
        <v>0.4</v>
      </c>
      <c r="L67" s="206"/>
      <c r="M67" s="164"/>
      <c r="N67" s="164"/>
      <c r="O67" s="164"/>
    </row>
    <row r="68" spans="1:15" s="70" customFormat="1" ht="15.75" customHeight="1" thickTop="1">
      <c r="A68" s="120"/>
      <c r="B68" s="80"/>
      <c r="C68" s="121"/>
      <c r="D68" s="121"/>
      <c r="E68" s="122"/>
      <c r="F68" s="122"/>
      <c r="G68" s="122"/>
      <c r="H68" s="122"/>
      <c r="I68" s="122"/>
      <c r="J68" s="122"/>
      <c r="K68" s="123"/>
      <c r="M68" s="73"/>
      <c r="O68" s="73"/>
    </row>
    <row r="69" spans="1:15" s="70" customFormat="1" ht="15.75" customHeight="1">
      <c r="A69" s="120"/>
      <c r="B69" s="80"/>
      <c r="C69" s="121"/>
      <c r="D69" s="121"/>
      <c r="E69" s="121"/>
      <c r="F69" s="121"/>
      <c r="G69" s="224" t="s">
        <v>203</v>
      </c>
      <c r="H69" s="224"/>
      <c r="I69" s="224"/>
      <c r="J69" s="224"/>
      <c r="K69" s="224"/>
      <c r="M69" s="73"/>
      <c r="O69" s="73"/>
    </row>
    <row r="70" spans="1:15" ht="15.75">
      <c r="A70" s="62"/>
      <c r="B70" s="65" t="s">
        <v>123</v>
      </c>
      <c r="C70" s="62"/>
      <c r="D70" s="62"/>
      <c r="E70" s="62"/>
      <c r="F70" s="62"/>
      <c r="G70" s="212" t="s">
        <v>134</v>
      </c>
      <c r="H70" s="212"/>
      <c r="I70" s="212"/>
      <c r="J70" s="212"/>
      <c r="K70" s="212"/>
      <c r="L70" t="s">
        <v>70</v>
      </c>
    </row>
    <row r="71" spans="1:15" ht="15.75">
      <c r="A71" s="62"/>
      <c r="B71" s="66" t="s">
        <v>131</v>
      </c>
      <c r="C71" s="80"/>
      <c r="D71" s="62"/>
      <c r="E71" s="62"/>
      <c r="F71" s="62"/>
      <c r="G71" s="62"/>
      <c r="H71" s="101"/>
      <c r="I71" s="62"/>
      <c r="J71" s="62"/>
      <c r="K71" s="63"/>
    </row>
    <row r="72" spans="1:15">
      <c r="A72" s="62"/>
      <c r="B72" s="62" t="s">
        <v>132</v>
      </c>
      <c r="C72" s="62"/>
      <c r="D72" s="62"/>
      <c r="E72" s="62"/>
      <c r="F72" s="62"/>
      <c r="G72" s="62"/>
      <c r="H72" s="62"/>
      <c r="I72" s="62"/>
      <c r="J72" s="62"/>
      <c r="K72" s="63"/>
      <c r="L72" t="s">
        <v>70</v>
      </c>
    </row>
    <row r="73" spans="1:15">
      <c r="A73" s="62"/>
      <c r="B73" s="62" t="s">
        <v>133</v>
      </c>
      <c r="C73" s="62"/>
      <c r="D73" s="62"/>
      <c r="E73" s="62"/>
      <c r="F73" s="62"/>
      <c r="G73" s="185"/>
      <c r="H73" s="185"/>
      <c r="I73" s="185"/>
      <c r="J73" s="62"/>
      <c r="K73" s="63"/>
    </row>
    <row r="74" spans="1:15">
      <c r="B74" s="62" t="s">
        <v>163</v>
      </c>
      <c r="I74" t="s">
        <v>70</v>
      </c>
    </row>
  </sheetData>
  <mergeCells count="17">
    <mergeCell ref="L9:L10"/>
    <mergeCell ref="G70:K70"/>
    <mergeCell ref="A4:K4"/>
    <mergeCell ref="A5:K5"/>
    <mergeCell ref="A7:K7"/>
    <mergeCell ref="A9:A10"/>
    <mergeCell ref="B9:B10"/>
    <mergeCell ref="C9:E9"/>
    <mergeCell ref="F9:I9"/>
    <mergeCell ref="K9:K10"/>
    <mergeCell ref="J9:J10"/>
    <mergeCell ref="G69:K69"/>
    <mergeCell ref="A1:C1"/>
    <mergeCell ref="A3:C3"/>
    <mergeCell ref="F1:K1"/>
    <mergeCell ref="F2:K2"/>
    <mergeCell ref="A2:C2"/>
  </mergeCells>
  <phoneticPr fontId="9" type="noConversion"/>
  <pageMargins left="0.5" right="0.42" top="0.3" bottom="0.15" header="0.5" footer="0.5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90"/>
  <sheetViews>
    <sheetView topLeftCell="A53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11</v>
      </c>
      <c r="E8" s="33">
        <f>SUM(E9:E12)</f>
        <v>12</v>
      </c>
      <c r="F8" s="33">
        <f>F9</f>
        <v>24</v>
      </c>
      <c r="G8" s="33">
        <f>G10+G11+G12</f>
        <v>319</v>
      </c>
      <c r="H8" s="34">
        <f>SUM(H9:H12)</f>
        <v>343</v>
      </c>
      <c r="I8" s="34">
        <f>SUM(I9:I12)</f>
        <v>357</v>
      </c>
      <c r="J8" s="34">
        <f>SUM(J9:J12)</f>
        <v>1206400</v>
      </c>
      <c r="K8" s="34">
        <f>SUM(K9:K12)</f>
        <v>427200</v>
      </c>
      <c r="L8" s="34">
        <f>L9+L10+L11+L12</f>
        <v>0</v>
      </c>
      <c r="M8" s="34">
        <f>SUM(M9:M12)</f>
        <v>1633600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9</v>
      </c>
      <c r="E10" s="197">
        <f>D10</f>
        <v>9</v>
      </c>
      <c r="F10" s="197"/>
      <c r="G10" s="197">
        <v>243</v>
      </c>
      <c r="H10" s="180">
        <f>G10</f>
        <v>243</v>
      </c>
      <c r="I10" s="180">
        <f>H10+E10</f>
        <v>252</v>
      </c>
      <c r="J10" s="180">
        <f>3200*I10</f>
        <v>806400</v>
      </c>
      <c r="K10" s="180">
        <f>1600*H10</f>
        <v>388800</v>
      </c>
      <c r="L10" s="143"/>
      <c r="M10" s="42">
        <f t="shared" si="0"/>
        <v>1195200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2</v>
      </c>
      <c r="E12" s="197">
        <f>D12</f>
        <v>2</v>
      </c>
      <c r="F12" s="197"/>
      <c r="G12" s="197">
        <v>76</v>
      </c>
      <c r="H12" s="180">
        <f>G12</f>
        <v>76</v>
      </c>
      <c r="I12" s="180">
        <f>H12+E12*2</f>
        <v>80</v>
      </c>
      <c r="J12" s="180">
        <f>4000*I12</f>
        <v>320000</v>
      </c>
      <c r="K12" s="180"/>
      <c r="L12" s="143"/>
      <c r="M12" s="42">
        <f t="shared" si="0"/>
        <v>320000</v>
      </c>
    </row>
    <row r="13" spans="1:13">
      <c r="A13" s="35">
        <v>2</v>
      </c>
      <c r="B13" s="32" t="s">
        <v>21</v>
      </c>
      <c r="C13" s="36">
        <f>C14</f>
        <v>26</v>
      </c>
      <c r="D13" s="36">
        <f>D15+D16+D17+D18+D19</f>
        <v>41</v>
      </c>
      <c r="E13" s="36">
        <f>SUM(E14:E19)</f>
        <v>67</v>
      </c>
      <c r="F13" s="36">
        <f>F14</f>
        <v>390</v>
      </c>
      <c r="G13" s="36">
        <f>G15+G16+G17+G18+G19</f>
        <v>615</v>
      </c>
      <c r="H13" s="37">
        <f>SUM(H14:H19)</f>
        <v>1005</v>
      </c>
      <c r="I13" s="37">
        <f>SUM(I14:I19)</f>
        <v>1072</v>
      </c>
      <c r="J13" s="37">
        <f>SUM(J14:J19)</f>
        <v>3430400</v>
      </c>
      <c r="K13" s="37">
        <f>SUM(K14:K19)</f>
        <v>1608000</v>
      </c>
      <c r="L13" s="44">
        <f>L14+L15+L16+L17+L18+L19</f>
        <v>0</v>
      </c>
      <c r="M13" s="37">
        <f>SUM(M14:M19)</f>
        <v>5038400</v>
      </c>
    </row>
    <row r="14" spans="1:13">
      <c r="A14" s="12"/>
      <c r="B14" s="1" t="s">
        <v>3</v>
      </c>
      <c r="C14" s="197">
        <v>26</v>
      </c>
      <c r="D14" s="197"/>
      <c r="E14" s="197">
        <f>C14</f>
        <v>26</v>
      </c>
      <c r="F14" s="197">
        <f>C14*15</f>
        <v>390</v>
      </c>
      <c r="G14" s="197"/>
      <c r="H14" s="180">
        <f>F14</f>
        <v>390</v>
      </c>
      <c r="I14" s="180">
        <f t="shared" ref="I14:I19" si="2">H14+E14</f>
        <v>416</v>
      </c>
      <c r="J14" s="180">
        <f>3200*I14</f>
        <v>1331200</v>
      </c>
      <c r="K14" s="180">
        <f>H14*1600</f>
        <v>624000</v>
      </c>
      <c r="L14" s="143"/>
      <c r="M14" s="42">
        <f>J14+K14</f>
        <v>1955200</v>
      </c>
    </row>
    <row r="15" spans="1:13">
      <c r="A15" s="12"/>
      <c r="B15" s="1" t="s">
        <v>6</v>
      </c>
      <c r="C15" s="197"/>
      <c r="D15" s="197">
        <v>14</v>
      </c>
      <c r="E15" s="197">
        <f>D15</f>
        <v>14</v>
      </c>
      <c r="F15" s="197"/>
      <c r="G15" s="197">
        <f>D15*15</f>
        <v>210</v>
      </c>
      <c r="H15" s="180">
        <f>G15</f>
        <v>210</v>
      </c>
      <c r="I15" s="180">
        <f t="shared" si="2"/>
        <v>224</v>
      </c>
      <c r="J15" s="180">
        <f t="shared" ref="J15:J19" si="3">3200*I15</f>
        <v>716800</v>
      </c>
      <c r="K15" s="180">
        <f t="shared" ref="K15:K19" si="4">H15*1600</f>
        <v>336000</v>
      </c>
      <c r="L15" s="143"/>
      <c r="M15" s="42">
        <f t="shared" ref="M15:M19" si="5">J15+K15</f>
        <v>1052800</v>
      </c>
    </row>
    <row r="16" spans="1:13">
      <c r="A16" s="12"/>
      <c r="B16" s="1" t="s">
        <v>5</v>
      </c>
      <c r="C16" s="197"/>
      <c r="D16" s="197">
        <v>24</v>
      </c>
      <c r="E16" s="197">
        <f>D16</f>
        <v>24</v>
      </c>
      <c r="F16" s="197"/>
      <c r="G16" s="197">
        <f>D16*15</f>
        <v>360</v>
      </c>
      <c r="H16" s="180">
        <f>G16</f>
        <v>360</v>
      </c>
      <c r="I16" s="180">
        <f t="shared" si="2"/>
        <v>384</v>
      </c>
      <c r="J16" s="180">
        <f t="shared" si="3"/>
        <v>1228800</v>
      </c>
      <c r="K16" s="180">
        <f t="shared" si="4"/>
        <v>576000</v>
      </c>
      <c r="L16" s="143"/>
      <c r="M16" s="42">
        <f t="shared" si="5"/>
        <v>1804800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102</v>
      </c>
      <c r="E20" s="36">
        <f t="shared" ref="E20:L20" si="6">E21</f>
        <v>102</v>
      </c>
      <c r="F20" s="36"/>
      <c r="G20" s="36">
        <f t="shared" si="6"/>
        <v>2038</v>
      </c>
      <c r="H20" s="36">
        <f t="shared" si="6"/>
        <v>2038</v>
      </c>
      <c r="I20" s="36">
        <f t="shared" si="6"/>
        <v>2162</v>
      </c>
      <c r="J20" s="36">
        <f t="shared" si="6"/>
        <v>6918400</v>
      </c>
      <c r="K20" s="36">
        <f t="shared" si="6"/>
        <v>0</v>
      </c>
      <c r="L20" s="36">
        <f t="shared" si="6"/>
        <v>0</v>
      </c>
      <c r="M20" s="37">
        <f>M21</f>
        <v>6918400</v>
      </c>
    </row>
    <row r="21" spans="1:13">
      <c r="A21" s="10"/>
      <c r="B21" s="24" t="s">
        <v>19</v>
      </c>
      <c r="C21" s="197"/>
      <c r="D21" s="197">
        <v>102</v>
      </c>
      <c r="E21" s="197">
        <f>D21</f>
        <v>102</v>
      </c>
      <c r="F21" s="197"/>
      <c r="G21" s="197">
        <v>2038</v>
      </c>
      <c r="H21" s="180">
        <f>G21</f>
        <v>2038</v>
      </c>
      <c r="I21" s="180">
        <v>2162</v>
      </c>
      <c r="J21" s="180">
        <f>3200*I21</f>
        <v>6918400</v>
      </c>
      <c r="K21" s="180"/>
      <c r="L21" s="143"/>
      <c r="M21" s="42">
        <f>J21+K21</f>
        <v>6918400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v>26</v>
      </c>
      <c r="H25" s="180">
        <f>G25</f>
        <v>26</v>
      </c>
      <c r="I25" s="180">
        <f>H25+E25</f>
        <v>27</v>
      </c>
      <c r="J25" s="180">
        <f>3200*I25</f>
        <v>86400</v>
      </c>
      <c r="K25" s="180">
        <f>1600*H25</f>
        <v>41600</v>
      </c>
      <c r="L25" s="143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8</v>
      </c>
      <c r="E28" s="36">
        <f>SUM(E29:E31)</f>
        <v>11</v>
      </c>
      <c r="F28" s="36">
        <f>F29</f>
        <v>76</v>
      </c>
      <c r="G28" s="37">
        <f>G30+G31</f>
        <v>186</v>
      </c>
      <c r="H28" s="37">
        <f>SUM(H29:H31)</f>
        <v>262</v>
      </c>
      <c r="I28" s="36">
        <f t="shared" ref="I28:M28" si="10">SUM(I29:I31)</f>
        <v>273</v>
      </c>
      <c r="J28" s="36">
        <f t="shared" si="10"/>
        <v>873600</v>
      </c>
      <c r="K28" s="36">
        <f t="shared" si="10"/>
        <v>419200</v>
      </c>
      <c r="L28" s="36">
        <f t="shared" si="10"/>
        <v>0</v>
      </c>
      <c r="M28" s="37">
        <f t="shared" si="10"/>
        <v>1336000</v>
      </c>
    </row>
    <row r="29" spans="1:13">
      <c r="A29" s="12"/>
      <c r="B29" s="1" t="s">
        <v>3</v>
      </c>
      <c r="C29" s="197">
        <v>3</v>
      </c>
      <c r="D29" s="197"/>
      <c r="E29" s="197">
        <f>C29</f>
        <v>3</v>
      </c>
      <c r="F29" s="197">
        <v>76</v>
      </c>
      <c r="G29" s="197"/>
      <c r="H29" s="180">
        <f>F29</f>
        <v>76</v>
      </c>
      <c r="I29" s="180">
        <f>H29+E29</f>
        <v>79</v>
      </c>
      <c r="J29" s="180">
        <f>3200*I29</f>
        <v>252800</v>
      </c>
      <c r="K29" s="180">
        <f>1600*H29</f>
        <v>121600</v>
      </c>
      <c r="L29" s="143"/>
      <c r="M29" s="42">
        <f>J29+K29</f>
        <v>374400</v>
      </c>
    </row>
    <row r="30" spans="1:13">
      <c r="A30" s="12"/>
      <c r="B30" s="1" t="s">
        <v>11</v>
      </c>
      <c r="C30" s="197"/>
      <c r="D30" s="197">
        <v>7</v>
      </c>
      <c r="E30" s="197">
        <f>D30</f>
        <v>7</v>
      </c>
      <c r="F30" s="197"/>
      <c r="G30" s="180">
        <v>171</v>
      </c>
      <c r="H30" s="180">
        <f>G30</f>
        <v>171</v>
      </c>
      <c r="I30" s="180">
        <f>H30+E30</f>
        <v>178</v>
      </c>
      <c r="J30" s="180">
        <f>3200*I30</f>
        <v>569600</v>
      </c>
      <c r="K30" s="180">
        <f>1600*H30</f>
        <v>273600</v>
      </c>
      <c r="L30" s="143"/>
      <c r="M30" s="42">
        <f>J30+K30+M73</f>
        <v>886400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35</v>
      </c>
      <c r="E32" s="36">
        <f t="shared" ref="E32:L32" si="11">E33</f>
        <v>35</v>
      </c>
      <c r="F32" s="36"/>
      <c r="G32" s="36">
        <f t="shared" si="11"/>
        <v>525</v>
      </c>
      <c r="H32" s="36">
        <f t="shared" si="11"/>
        <v>525</v>
      </c>
      <c r="I32" s="37">
        <f>I33</f>
        <v>560</v>
      </c>
      <c r="J32" s="36">
        <f t="shared" si="11"/>
        <v>1792000</v>
      </c>
      <c r="K32" s="36">
        <f t="shared" si="11"/>
        <v>0</v>
      </c>
      <c r="L32" s="36">
        <f t="shared" si="11"/>
        <v>0</v>
      </c>
      <c r="M32" s="37">
        <f>M33</f>
        <v>1792000</v>
      </c>
    </row>
    <row r="33" spans="1:13">
      <c r="A33" s="10"/>
      <c r="B33" s="24" t="s">
        <v>19</v>
      </c>
      <c r="C33" s="197"/>
      <c r="D33" s="197">
        <v>35</v>
      </c>
      <c r="E33" s="197">
        <f>D33</f>
        <v>35</v>
      </c>
      <c r="F33" s="197"/>
      <c r="G33" s="197">
        <f>E33*15</f>
        <v>525</v>
      </c>
      <c r="H33" s="180">
        <f>G33</f>
        <v>525</v>
      </c>
      <c r="I33" s="180">
        <f>H33+E33</f>
        <v>560</v>
      </c>
      <c r="J33" s="180">
        <f>3200*I33</f>
        <v>1792000</v>
      </c>
      <c r="K33" s="180"/>
      <c r="L33" s="143"/>
      <c r="M33" s="42">
        <f>J33+K33</f>
        <v>1792000</v>
      </c>
    </row>
    <row r="34" spans="1:13">
      <c r="A34" s="35">
        <v>9</v>
      </c>
      <c r="B34" s="32" t="s">
        <v>27</v>
      </c>
      <c r="C34" s="36">
        <f>C35</f>
        <v>9</v>
      </c>
      <c r="D34" s="36">
        <f>D36+D37</f>
        <v>12</v>
      </c>
      <c r="E34" s="36">
        <f>C34+D34</f>
        <v>21</v>
      </c>
      <c r="F34" s="36">
        <f>F35</f>
        <v>233</v>
      </c>
      <c r="G34" s="36">
        <f>G36+G37</f>
        <v>328</v>
      </c>
      <c r="H34" s="37">
        <f>SUM(H35:H37)</f>
        <v>561</v>
      </c>
      <c r="I34" s="37">
        <f>SUM(I35:I37)</f>
        <v>584</v>
      </c>
      <c r="J34" s="37">
        <f>SUM(J35:J37)</f>
        <v>1940000</v>
      </c>
      <c r="K34" s="37">
        <f>SUM(K35:K37)</f>
        <v>761600</v>
      </c>
      <c r="L34" s="36">
        <f t="shared" ref="L34" si="12">L36+L37</f>
        <v>0</v>
      </c>
      <c r="M34" s="37">
        <f>SUM(M35:M37)</f>
        <v>2701600</v>
      </c>
    </row>
    <row r="35" spans="1:13">
      <c r="A35" s="12"/>
      <c r="B35" s="1" t="s">
        <v>3</v>
      </c>
      <c r="C35" s="197">
        <v>9</v>
      </c>
      <c r="D35" s="197"/>
      <c r="E35" s="197">
        <f>C35</f>
        <v>9</v>
      </c>
      <c r="F35" s="197">
        <v>233</v>
      </c>
      <c r="G35" s="197"/>
      <c r="H35" s="180">
        <f>F35</f>
        <v>233</v>
      </c>
      <c r="I35" s="180">
        <f>H35+E35</f>
        <v>242</v>
      </c>
      <c r="J35" s="180">
        <f>3200*I35</f>
        <v>774400</v>
      </c>
      <c r="K35" s="180">
        <f>1600*H35</f>
        <v>372800</v>
      </c>
      <c r="L35" s="143"/>
      <c r="M35" s="42">
        <f>J35+K35</f>
        <v>1147200</v>
      </c>
    </row>
    <row r="36" spans="1:13">
      <c r="A36" s="13"/>
      <c r="B36" s="1" t="s">
        <v>12</v>
      </c>
      <c r="C36" s="197"/>
      <c r="D36" s="197">
        <v>9</v>
      </c>
      <c r="E36" s="197">
        <f>D36</f>
        <v>9</v>
      </c>
      <c r="F36" s="197"/>
      <c r="G36" s="197">
        <v>243</v>
      </c>
      <c r="H36" s="180">
        <f>G36</f>
        <v>243</v>
      </c>
      <c r="I36" s="180">
        <v>253</v>
      </c>
      <c r="J36" s="180">
        <f>3200*I36</f>
        <v>809600</v>
      </c>
      <c r="K36" s="180">
        <f>1600*H36</f>
        <v>388800</v>
      </c>
      <c r="L36" s="143"/>
      <c r="M36" s="42">
        <f>J36+K36+M74</f>
        <v>1198400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416</v>
      </c>
      <c r="H38" s="36">
        <f t="shared" si="13"/>
        <v>416</v>
      </c>
      <c r="I38" s="36">
        <f t="shared" si="13"/>
        <v>442</v>
      </c>
      <c r="J38" s="36">
        <f t="shared" si="13"/>
        <v>1768000</v>
      </c>
      <c r="K38" s="36">
        <f t="shared" si="13"/>
        <v>0</v>
      </c>
      <c r="L38" s="36">
        <f t="shared" si="13"/>
        <v>0</v>
      </c>
      <c r="M38" s="36">
        <f t="shared" si="13"/>
        <v>1768000</v>
      </c>
    </row>
    <row r="39" spans="1:13">
      <c r="A39" s="13"/>
      <c r="B39" s="201" t="s">
        <v>197</v>
      </c>
      <c r="C39" s="197"/>
      <c r="D39" s="197">
        <v>26</v>
      </c>
      <c r="E39" s="197">
        <f>D39</f>
        <v>26</v>
      </c>
      <c r="F39" s="197"/>
      <c r="G39" s="197">
        <v>416</v>
      </c>
      <c r="H39" s="180">
        <f>G39</f>
        <v>416</v>
      </c>
      <c r="I39" s="180">
        <f>H39+E39</f>
        <v>442</v>
      </c>
      <c r="J39" s="180">
        <f>4000*I39</f>
        <v>1768000</v>
      </c>
      <c r="K39" s="180"/>
      <c r="L39" s="143"/>
      <c r="M39" s="42">
        <f>J39+K39</f>
        <v>1768000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5</v>
      </c>
      <c r="E41" s="36">
        <f t="shared" ref="E41:L41" si="14">E42+E43</f>
        <v>5</v>
      </c>
      <c r="F41" s="36"/>
      <c r="G41" s="36">
        <f t="shared" si="14"/>
        <v>214</v>
      </c>
      <c r="H41" s="36">
        <f t="shared" si="14"/>
        <v>214</v>
      </c>
      <c r="I41" s="36">
        <f t="shared" si="14"/>
        <v>224</v>
      </c>
      <c r="J41" s="36">
        <f t="shared" si="14"/>
        <v>963200</v>
      </c>
      <c r="K41" s="36">
        <f t="shared" si="14"/>
        <v>321000</v>
      </c>
      <c r="L41" s="36">
        <f t="shared" si="14"/>
        <v>0</v>
      </c>
      <c r="M41" s="37">
        <f>M42+M43</f>
        <v>1284200</v>
      </c>
    </row>
    <row r="42" spans="1:13">
      <c r="A42" s="9"/>
      <c r="B42" s="24" t="s">
        <v>13</v>
      </c>
      <c r="C42" s="197"/>
      <c r="D42" s="197">
        <v>4</v>
      </c>
      <c r="E42" s="197">
        <f>D42</f>
        <v>4</v>
      </c>
      <c r="F42" s="197"/>
      <c r="G42" s="197">
        <v>170</v>
      </c>
      <c r="H42" s="180">
        <f>G42</f>
        <v>170</v>
      </c>
      <c r="I42" s="180">
        <f>H42+E42*2</f>
        <v>178</v>
      </c>
      <c r="J42" s="180">
        <f>4300*I42</f>
        <v>765400</v>
      </c>
      <c r="K42" s="180">
        <f>1500*H42</f>
        <v>255000</v>
      </c>
      <c r="L42" s="143"/>
      <c r="M42" s="42">
        <f>J42+K42</f>
        <v>1020400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116</v>
      </c>
      <c r="H50" s="36">
        <f t="shared" si="17"/>
        <v>116</v>
      </c>
      <c r="I50" s="36">
        <f t="shared" si="17"/>
        <v>122</v>
      </c>
      <c r="J50" s="36">
        <f t="shared" si="17"/>
        <v>488000</v>
      </c>
      <c r="K50" s="36">
        <f t="shared" si="17"/>
        <v>0</v>
      </c>
      <c r="L50" s="36">
        <f t="shared" si="17"/>
        <v>0</v>
      </c>
      <c r="M50" s="37">
        <f>M51+M52</f>
        <v>488000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v>28</v>
      </c>
      <c r="H51" s="180">
        <f>G51</f>
        <v>28</v>
      </c>
      <c r="I51" s="180">
        <f>H51+E51</f>
        <v>29</v>
      </c>
      <c r="J51" s="180">
        <f>4000*I51</f>
        <v>116000</v>
      </c>
      <c r="K51" s="180"/>
      <c r="L51" s="93"/>
      <c r="M51" s="42">
        <f>J51+K51</f>
        <v>116000</v>
      </c>
    </row>
    <row r="52" spans="1:13">
      <c r="A52" s="13"/>
      <c r="B52" s="95" t="s">
        <v>18</v>
      </c>
      <c r="C52" s="197"/>
      <c r="D52" s="197">
        <v>5</v>
      </c>
      <c r="E52" s="197">
        <f>D52</f>
        <v>5</v>
      </c>
      <c r="F52" s="197"/>
      <c r="G52" s="92">
        <v>88</v>
      </c>
      <c r="H52" s="180">
        <f>G52</f>
        <v>88</v>
      </c>
      <c r="I52" s="180">
        <f>H52+E52</f>
        <v>93</v>
      </c>
      <c r="J52" s="180">
        <f>4000*I52</f>
        <v>372000</v>
      </c>
      <c r="K52" s="180"/>
      <c r="L52" s="143"/>
      <c r="M52" s="42">
        <f>J52+K52</f>
        <v>372000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7">
        <f>M61+M62</f>
        <v>314600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45</v>
      </c>
      <c r="H61" s="117">
        <f>G61</f>
        <v>45</v>
      </c>
      <c r="I61" s="117">
        <f>H61+E61*2</f>
        <v>47</v>
      </c>
      <c r="J61" s="118">
        <f>4300*I61</f>
        <v>202100</v>
      </c>
      <c r="K61" s="117">
        <f>H61*2500</f>
        <v>112500</v>
      </c>
      <c r="L61" s="119"/>
      <c r="M61" s="42">
        <f>J61+K61</f>
        <v>314600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2</v>
      </c>
      <c r="E71" s="105">
        <f t="shared" si="24"/>
        <v>2</v>
      </c>
      <c r="F71" s="105">
        <f t="shared" si="24"/>
        <v>0</v>
      </c>
      <c r="G71" s="105">
        <f t="shared" si="24"/>
        <v>82</v>
      </c>
      <c r="H71" s="106">
        <f t="shared" si="24"/>
        <v>82</v>
      </c>
      <c r="I71" s="106">
        <f t="shared" si="24"/>
        <v>86</v>
      </c>
      <c r="J71" s="106">
        <f t="shared" si="24"/>
        <v>480740</v>
      </c>
      <c r="K71" s="106">
        <f t="shared" si="24"/>
        <v>262400</v>
      </c>
      <c r="L71" s="105">
        <f t="shared" si="24"/>
        <v>0</v>
      </c>
      <c r="M71" s="106">
        <f>M72</f>
        <v>743140</v>
      </c>
    </row>
    <row r="72" spans="1:13">
      <c r="A72" s="14"/>
      <c r="B72" s="130" t="s">
        <v>185</v>
      </c>
      <c r="C72" s="103"/>
      <c r="D72" s="103">
        <v>2</v>
      </c>
      <c r="E72" s="103">
        <f>D72</f>
        <v>2</v>
      </c>
      <c r="F72" s="103"/>
      <c r="G72" s="103">
        <f>E72*41</f>
        <v>82</v>
      </c>
      <c r="H72" s="104">
        <f>G72</f>
        <v>82</v>
      </c>
      <c r="I72" s="104">
        <f>H72+E72*2</f>
        <v>86</v>
      </c>
      <c r="J72" s="180">
        <f>5590*I72</f>
        <v>480740</v>
      </c>
      <c r="K72" s="180">
        <f>3200*H72</f>
        <v>262400</v>
      </c>
      <c r="L72" s="45"/>
      <c r="M72" s="42">
        <f>J72+K72</f>
        <v>743140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39</v>
      </c>
      <c r="D75" s="41">
        <f>D8+D13+D20+D22+D24+D26+D28+D32+D34+D38+D41+D44+D48+D50+D53+D55+D57+D60+D65+D67+D69+D71</f>
        <v>257</v>
      </c>
      <c r="E75" s="41">
        <f>E8+E13+E20+E22+E24+E26+E28+E32+E34+E38+E41+E44+E48+E50+E53+E55+E57+E60+E63+E65+E67+E69+E71</f>
        <v>296</v>
      </c>
      <c r="F75" s="41">
        <f>F8+F13+F28+F34+F63</f>
        <v>723</v>
      </c>
      <c r="G75" s="41">
        <f>G8+G13+G20+G22+G24+G26+G28+G32+G34+G38+G41+G44+G48+G50+G53+G55+G57+G60+G65+G67+G69+G71</f>
        <v>5142</v>
      </c>
      <c r="H75" s="41">
        <f>H8+H13+H20+H22+H24+H26+H28+H32+H34+H38+H41+H44+H48+H50+H53+H55+H57+H60+H63+H65+H67+H69+H71</f>
        <v>5865</v>
      </c>
      <c r="I75" s="41">
        <f>I8+I13+I20+I22+I24+I26+I28+I32+I34+I38+I41+I44+I48+I50+I53+I55+I57+I60+I63+I65+I67+I69+I71</f>
        <v>6199</v>
      </c>
      <c r="J75" s="41">
        <f>J8+J13+J20+J22+J24+J26+J28+J32+J34+J38+J41+J44+J48+J50+J53+J55+J57+J60+J63+J65+J67+J69+J71</f>
        <v>21291780</v>
      </c>
      <c r="K75" s="41">
        <f>K8+K13+K20+K22+K24+K26+K28+K32+K34+K38+K41+K44+K48+K50+K53+K55+K57+K60+K63+K65+K67+K69+K71</f>
        <v>4431100</v>
      </c>
      <c r="L75" s="41"/>
      <c r="M75" s="41">
        <f>M8+M13+M20+M22+M24+M26+M28+M32+M34+M38+M41+M44+M48+M50+M53+M55+M57+M60+M63+M76+M77+M65+M67+M69+M71</f>
        <v>25796080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0"/>
  <sheetViews>
    <sheetView topLeftCell="A51" workbookViewId="0">
      <selection activeCell="L75" sqref="L7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100</v>
      </c>
      <c r="H8" s="34">
        <f>SUM(H9:H12)</f>
        <v>124</v>
      </c>
      <c r="I8" s="34">
        <f>SUM(I9:I12)</f>
        <v>129</v>
      </c>
      <c r="J8" s="34">
        <f>SUM(J9:J12)</f>
        <v>449600</v>
      </c>
      <c r="K8" s="34">
        <f>SUM(K9:K12)</f>
        <v>128000</v>
      </c>
      <c r="L8" s="34">
        <f>L9+L10+L11+L12</f>
        <v>0</v>
      </c>
      <c r="M8" s="34">
        <f>SUM(M9:M12)</f>
        <v>577600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2</v>
      </c>
      <c r="E10" s="197">
        <f>D10</f>
        <v>2</v>
      </c>
      <c r="F10" s="197"/>
      <c r="G10" s="197">
        <v>56</v>
      </c>
      <c r="H10" s="180">
        <f>G10</f>
        <v>56</v>
      </c>
      <c r="I10" s="180">
        <f>H10+E10</f>
        <v>58</v>
      </c>
      <c r="J10" s="180">
        <f>3200*I10</f>
        <v>185600</v>
      </c>
      <c r="K10" s="180">
        <f>1600*H10</f>
        <v>89600</v>
      </c>
      <c r="L10" s="143"/>
      <c r="M10" s="42">
        <f t="shared" si="0"/>
        <v>275200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v>44</v>
      </c>
      <c r="H12" s="180">
        <f>G12</f>
        <v>44</v>
      </c>
      <c r="I12" s="180">
        <f>H12+E12*2</f>
        <v>46</v>
      </c>
      <c r="J12" s="180">
        <f>4000*I12</f>
        <v>184000</v>
      </c>
      <c r="K12" s="180"/>
      <c r="L12" s="143"/>
      <c r="M12" s="42">
        <f t="shared" si="0"/>
        <v>184000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33</v>
      </c>
      <c r="E13" s="36">
        <f>SUM(E14:E19)</f>
        <v>60</v>
      </c>
      <c r="F13" s="36">
        <f>F14</f>
        <v>405</v>
      </c>
      <c r="G13" s="36">
        <f>G15+G16+G17+G18+G19</f>
        <v>495</v>
      </c>
      <c r="H13" s="37">
        <f>SUM(H14:H19)</f>
        <v>900</v>
      </c>
      <c r="I13" s="37">
        <f>SUM(I14:I19)</f>
        <v>960</v>
      </c>
      <c r="J13" s="37">
        <f>SUM(J14:J19)</f>
        <v>3072000</v>
      </c>
      <c r="K13" s="37">
        <f>SUM(K14:K19)</f>
        <v>1440000</v>
      </c>
      <c r="L13" s="44">
        <f>L14+L15+L16+L17+L18+L19</f>
        <v>0</v>
      </c>
      <c r="M13" s="37">
        <f>SUM(M14:M19)</f>
        <v>4512000</v>
      </c>
    </row>
    <row r="14" spans="1:13">
      <c r="A14" s="12"/>
      <c r="B14" s="1" t="s">
        <v>3</v>
      </c>
      <c r="C14" s="197">
        <v>27</v>
      </c>
      <c r="D14" s="197"/>
      <c r="E14" s="197">
        <f>C14</f>
        <v>27</v>
      </c>
      <c r="F14" s="197">
        <f>C14*15</f>
        <v>405</v>
      </c>
      <c r="G14" s="197"/>
      <c r="H14" s="180">
        <f>F14</f>
        <v>405</v>
      </c>
      <c r="I14" s="180">
        <f t="shared" ref="I14:I19" si="2">H14+E14</f>
        <v>432</v>
      </c>
      <c r="J14" s="180">
        <f>3200*I14</f>
        <v>1382400</v>
      </c>
      <c r="K14" s="180">
        <f>H14*1600</f>
        <v>648000</v>
      </c>
      <c r="L14" s="143"/>
      <c r="M14" s="42">
        <f>J14+K14</f>
        <v>2030400</v>
      </c>
    </row>
    <row r="15" spans="1:13">
      <c r="A15" s="12"/>
      <c r="B15" s="1" t="s">
        <v>6</v>
      </c>
      <c r="C15" s="197"/>
      <c r="D15" s="197">
        <v>14</v>
      </c>
      <c r="E15" s="197">
        <f>D15</f>
        <v>14</v>
      </c>
      <c r="F15" s="197"/>
      <c r="G15" s="197">
        <f>D15*15</f>
        <v>210</v>
      </c>
      <c r="H15" s="180">
        <f>G15</f>
        <v>210</v>
      </c>
      <c r="I15" s="180">
        <f t="shared" si="2"/>
        <v>224</v>
      </c>
      <c r="J15" s="180">
        <f t="shared" ref="J15:J19" si="3">3200*I15</f>
        <v>716800</v>
      </c>
      <c r="K15" s="180">
        <f t="shared" ref="K15:K19" si="4">H15*1600</f>
        <v>336000</v>
      </c>
      <c r="L15" s="143"/>
      <c r="M15" s="42">
        <f t="shared" ref="M15:M19" si="5">J15+K15</f>
        <v>1052800</v>
      </c>
    </row>
    <row r="16" spans="1:13">
      <c r="A16" s="12"/>
      <c r="B16" s="1" t="s">
        <v>5</v>
      </c>
      <c r="C16" s="197"/>
      <c r="D16" s="197">
        <v>17</v>
      </c>
      <c r="E16" s="197">
        <f>D16</f>
        <v>17</v>
      </c>
      <c r="F16" s="197"/>
      <c r="G16" s="197">
        <f>D16*15</f>
        <v>255</v>
      </c>
      <c r="H16" s="180">
        <f>G16</f>
        <v>255</v>
      </c>
      <c r="I16" s="180">
        <f t="shared" si="2"/>
        <v>272</v>
      </c>
      <c r="J16" s="180">
        <f t="shared" si="3"/>
        <v>870400</v>
      </c>
      <c r="K16" s="180">
        <f t="shared" si="4"/>
        <v>408000</v>
      </c>
      <c r="L16" s="143"/>
      <c r="M16" s="42">
        <f t="shared" si="5"/>
        <v>1278400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90</v>
      </c>
      <c r="E20" s="36">
        <f t="shared" ref="E20:L20" si="6">E21</f>
        <v>90</v>
      </c>
      <c r="F20" s="36"/>
      <c r="G20" s="36">
        <f t="shared" si="6"/>
        <v>1724</v>
      </c>
      <c r="H20" s="36">
        <f t="shared" si="6"/>
        <v>1724</v>
      </c>
      <c r="I20" s="36">
        <f t="shared" si="6"/>
        <v>1831</v>
      </c>
      <c r="J20" s="36">
        <f t="shared" si="6"/>
        <v>5859200</v>
      </c>
      <c r="K20" s="36">
        <f t="shared" si="6"/>
        <v>0</v>
      </c>
      <c r="L20" s="36">
        <f t="shared" si="6"/>
        <v>0</v>
      </c>
      <c r="M20" s="37">
        <f>M21</f>
        <v>5859200</v>
      </c>
    </row>
    <row r="21" spans="1:13">
      <c r="A21" s="10"/>
      <c r="B21" s="24" t="s">
        <v>19</v>
      </c>
      <c r="C21" s="197"/>
      <c r="D21" s="197">
        <v>90</v>
      </c>
      <c r="E21" s="197">
        <f>D21</f>
        <v>90</v>
      </c>
      <c r="F21" s="197"/>
      <c r="G21" s="197">
        <v>1724</v>
      </c>
      <c r="H21" s="180">
        <f>G21</f>
        <v>1724</v>
      </c>
      <c r="I21" s="180">
        <v>1831</v>
      </c>
      <c r="J21" s="180">
        <f>3200*I21</f>
        <v>5859200</v>
      </c>
      <c r="K21" s="180"/>
      <c r="L21" s="143"/>
      <c r="M21" s="42">
        <f>J21+K21</f>
        <v>5859200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7"/>
      <c r="D23" s="197"/>
      <c r="E23" s="197">
        <f>D23</f>
        <v>0</v>
      </c>
      <c r="F23" s="197"/>
      <c r="G23" s="197"/>
      <c r="H23" s="180">
        <f>G23</f>
        <v>0</v>
      </c>
      <c r="I23" s="180">
        <f>H23+E23</f>
        <v>0</v>
      </c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6</v>
      </c>
      <c r="E28" s="36">
        <f>SUM(E29:E31)</f>
        <v>8</v>
      </c>
      <c r="F28" s="36">
        <f>F29</f>
        <v>56</v>
      </c>
      <c r="G28" s="37">
        <f>G30+G31</f>
        <v>143</v>
      </c>
      <c r="H28" s="37">
        <f>SUM(H29:H31)</f>
        <v>199</v>
      </c>
      <c r="I28" s="36">
        <f t="shared" ref="I28:M28" si="10">SUM(I29:I31)</f>
        <v>207</v>
      </c>
      <c r="J28" s="36">
        <f t="shared" si="10"/>
        <v>662400</v>
      </c>
      <c r="K28" s="36">
        <f t="shared" si="10"/>
        <v>318400</v>
      </c>
      <c r="L28" s="36">
        <f t="shared" si="10"/>
        <v>0</v>
      </c>
      <c r="M28" s="37">
        <f t="shared" si="10"/>
        <v>980800</v>
      </c>
    </row>
    <row r="29" spans="1:13">
      <c r="A29" s="12"/>
      <c r="B29" s="1" t="s">
        <v>3</v>
      </c>
      <c r="C29" s="197">
        <v>2</v>
      </c>
      <c r="D29" s="197"/>
      <c r="E29" s="197">
        <f>C29</f>
        <v>2</v>
      </c>
      <c r="F29" s="197">
        <v>56</v>
      </c>
      <c r="G29" s="197"/>
      <c r="H29" s="180">
        <f>F29</f>
        <v>56</v>
      </c>
      <c r="I29" s="180">
        <f>H29+E29</f>
        <v>58</v>
      </c>
      <c r="J29" s="180">
        <f>3200*I29</f>
        <v>185600</v>
      </c>
      <c r="K29" s="180">
        <f>1600*H29</f>
        <v>89600</v>
      </c>
      <c r="L29" s="143"/>
      <c r="M29" s="42">
        <f>J29+K29</f>
        <v>275200</v>
      </c>
    </row>
    <row r="30" spans="1:13">
      <c r="A30" s="12"/>
      <c r="B30" s="1" t="s">
        <v>11</v>
      </c>
      <c r="C30" s="197"/>
      <c r="D30" s="197">
        <v>5</v>
      </c>
      <c r="E30" s="197">
        <f>D30</f>
        <v>5</v>
      </c>
      <c r="F30" s="197"/>
      <c r="G30" s="180">
        <v>128</v>
      </c>
      <c r="H30" s="180">
        <f>G30</f>
        <v>128</v>
      </c>
      <c r="I30" s="180">
        <f>H30+E30</f>
        <v>133</v>
      </c>
      <c r="J30" s="180">
        <f>3200*I30</f>
        <v>425600</v>
      </c>
      <c r="K30" s="180">
        <f>1600*H30</f>
        <v>204800</v>
      </c>
      <c r="L30" s="143"/>
      <c r="M30" s="42">
        <f>J30+K30+M73</f>
        <v>630400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197"/>
      <c r="D33" s="197">
        <v>33</v>
      </c>
      <c r="E33" s="197">
        <f>D33</f>
        <v>33</v>
      </c>
      <c r="F33" s="197"/>
      <c r="G33" s="197">
        <f>E33*15</f>
        <v>495</v>
      </c>
      <c r="H33" s="180">
        <f>G33</f>
        <v>495</v>
      </c>
      <c r="I33" s="180">
        <f>H33+E33</f>
        <v>528</v>
      </c>
      <c r="J33" s="180">
        <f>3200*I33</f>
        <v>1689600</v>
      </c>
      <c r="K33" s="180"/>
      <c r="L33" s="143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7</v>
      </c>
      <c r="D34" s="36">
        <f>D36+D37</f>
        <v>11</v>
      </c>
      <c r="E34" s="36">
        <f>C34+D34</f>
        <v>18</v>
      </c>
      <c r="F34" s="36">
        <f>F35</f>
        <v>187</v>
      </c>
      <c r="G34" s="36">
        <f>G36+G37</f>
        <v>282</v>
      </c>
      <c r="H34" s="37">
        <f>SUM(H35:H37)</f>
        <v>469</v>
      </c>
      <c r="I34" s="37">
        <f>SUM(I35:I37)</f>
        <v>488</v>
      </c>
      <c r="J34" s="37">
        <f>SUM(J35:J37)</f>
        <v>1632800</v>
      </c>
      <c r="K34" s="37">
        <f>SUM(K35:K37)</f>
        <v>614400</v>
      </c>
      <c r="L34" s="36">
        <f t="shared" ref="L34" si="12">L36+L37</f>
        <v>0</v>
      </c>
      <c r="M34" s="37">
        <f>SUM(M35:M37)</f>
        <v>2290400</v>
      </c>
    </row>
    <row r="35" spans="1:13">
      <c r="A35" s="12"/>
      <c r="B35" s="1" t="s">
        <v>3</v>
      </c>
      <c r="C35" s="197">
        <v>7</v>
      </c>
      <c r="D35" s="197"/>
      <c r="E35" s="197">
        <f>C35</f>
        <v>7</v>
      </c>
      <c r="F35" s="197">
        <v>187</v>
      </c>
      <c r="G35" s="197"/>
      <c r="H35" s="180">
        <f>F35</f>
        <v>187</v>
      </c>
      <c r="I35" s="180">
        <f>H35+E35</f>
        <v>194</v>
      </c>
      <c r="J35" s="180">
        <f>3200*I35</f>
        <v>620800</v>
      </c>
      <c r="K35" s="180">
        <f>1600*H35</f>
        <v>299200</v>
      </c>
      <c r="L35" s="143"/>
      <c r="M35" s="42">
        <f>J35+K35</f>
        <v>920000</v>
      </c>
    </row>
    <row r="36" spans="1:13">
      <c r="A36" s="13"/>
      <c r="B36" s="1" t="s">
        <v>12</v>
      </c>
      <c r="C36" s="197"/>
      <c r="D36" s="197">
        <v>8</v>
      </c>
      <c r="E36" s="197">
        <f>D36</f>
        <v>8</v>
      </c>
      <c r="F36" s="197"/>
      <c r="G36" s="197">
        <v>197</v>
      </c>
      <c r="H36" s="180">
        <f>G36</f>
        <v>197</v>
      </c>
      <c r="I36" s="180">
        <f>H36+E36</f>
        <v>205</v>
      </c>
      <c r="J36" s="180">
        <f>3200*I36</f>
        <v>656000</v>
      </c>
      <c r="K36" s="180">
        <f>1600*H36</f>
        <v>315200</v>
      </c>
      <c r="L36" s="143"/>
      <c r="M36" s="42">
        <f>J36+K36+M74</f>
        <v>1014400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358</v>
      </c>
      <c r="H38" s="36">
        <f t="shared" si="13"/>
        <v>358</v>
      </c>
      <c r="I38" s="36">
        <f t="shared" si="13"/>
        <v>381</v>
      </c>
      <c r="J38" s="36">
        <f t="shared" si="13"/>
        <v>1524000</v>
      </c>
      <c r="K38" s="36">
        <f t="shared" si="13"/>
        <v>0</v>
      </c>
      <c r="L38" s="36">
        <f t="shared" si="13"/>
        <v>0</v>
      </c>
      <c r="M38" s="36">
        <f t="shared" si="13"/>
        <v>1524000</v>
      </c>
    </row>
    <row r="39" spans="1:13">
      <c r="A39" s="13"/>
      <c r="B39" s="201" t="s">
        <v>197</v>
      </c>
      <c r="C39" s="197"/>
      <c r="D39" s="197">
        <v>23</v>
      </c>
      <c r="E39" s="197">
        <f>D39</f>
        <v>23</v>
      </c>
      <c r="F39" s="197"/>
      <c r="G39" s="197">
        <v>358</v>
      </c>
      <c r="H39" s="180">
        <f>G39</f>
        <v>358</v>
      </c>
      <c r="I39" s="180">
        <f>H39+E39</f>
        <v>381</v>
      </c>
      <c r="J39" s="180">
        <f>4000*I39</f>
        <v>1524000</v>
      </c>
      <c r="K39" s="180"/>
      <c r="L39" s="143"/>
      <c r="M39" s="42">
        <f>J39+K39</f>
        <v>1524000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197"/>
      <c r="D42" s="197"/>
      <c r="E42" s="197">
        <f>D42</f>
        <v>0</v>
      </c>
      <c r="F42" s="197"/>
      <c r="G42" s="197">
        <f>E42*44</f>
        <v>0</v>
      </c>
      <c r="H42" s="180">
        <f>G42</f>
        <v>0</v>
      </c>
      <c r="I42" s="180">
        <f>H42+E42*2</f>
        <v>0</v>
      </c>
      <c r="J42" s="180">
        <f>4300*I42</f>
        <v>0</v>
      </c>
      <c r="K42" s="180">
        <f>1500*H42</f>
        <v>0</v>
      </c>
      <c r="L42" s="143"/>
      <c r="M42" s="42">
        <f>J42+K42</f>
        <v>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78</v>
      </c>
      <c r="H44" s="36">
        <f t="shared" si="15"/>
        <v>78</v>
      </c>
      <c r="I44" s="36">
        <f t="shared" si="15"/>
        <v>82</v>
      </c>
      <c r="J44" s="37">
        <f>J45+J46+J47</f>
        <v>458380</v>
      </c>
      <c r="K44" s="37">
        <f>K45+K46+K47</f>
        <v>181600</v>
      </c>
      <c r="L44" s="36">
        <f t="shared" si="15"/>
        <v>0</v>
      </c>
      <c r="M44" s="37">
        <f>M45+M46+M47</f>
        <v>639980</v>
      </c>
    </row>
    <row r="45" spans="1:13">
      <c r="A45" s="17"/>
      <c r="B45" s="25" t="s">
        <v>13</v>
      </c>
      <c r="C45" s="197"/>
      <c r="D45" s="197"/>
      <c r="E45" s="197">
        <f>D45</f>
        <v>0</v>
      </c>
      <c r="F45" s="197"/>
      <c r="G45" s="197">
        <f>D45*40</f>
        <v>0</v>
      </c>
      <c r="H45" s="180">
        <f>G45</f>
        <v>0</v>
      </c>
      <c r="I45" s="197">
        <f>E45*42</f>
        <v>0</v>
      </c>
      <c r="J45" s="180">
        <f>5590*I45</f>
        <v>0</v>
      </c>
      <c r="K45" s="180">
        <f>1500*H45</f>
        <v>0</v>
      </c>
      <c r="L45" s="143"/>
      <c r="M45" s="42">
        <f>J45+K45</f>
        <v>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103</v>
      </c>
      <c r="H50" s="36">
        <f t="shared" si="17"/>
        <v>103</v>
      </c>
      <c r="I50" s="36">
        <f t="shared" si="17"/>
        <v>109</v>
      </c>
      <c r="J50" s="36">
        <f t="shared" si="17"/>
        <v>436000</v>
      </c>
      <c r="K50" s="36">
        <f t="shared" si="17"/>
        <v>0</v>
      </c>
      <c r="L50" s="36">
        <f t="shared" si="17"/>
        <v>0</v>
      </c>
      <c r="M50" s="37">
        <f>M51+M52</f>
        <v>436000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5</v>
      </c>
      <c r="E52" s="197">
        <f>D52</f>
        <v>5</v>
      </c>
      <c r="F52" s="197"/>
      <c r="G52" s="92">
        <v>88</v>
      </c>
      <c r="H52" s="180">
        <f>G52</f>
        <v>88</v>
      </c>
      <c r="I52" s="180">
        <f>H52+E52</f>
        <v>93</v>
      </c>
      <c r="J52" s="180">
        <f>4000*I52</f>
        <v>372000</v>
      </c>
      <c r="K52" s="180"/>
      <c r="L52" s="143"/>
      <c r="M52" s="42">
        <f>J52+K52</f>
        <v>372000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211</v>
      </c>
      <c r="E75" s="41">
        <f>E8+E13+E20+E22+E24+E26+E28+E32+E34+E38+E41+E44+E48+E50+E53+E55+E57+E60+E63+E65+E67+E69+E71</f>
        <v>248</v>
      </c>
      <c r="F75" s="41">
        <f>F8+F13+F28+F34+F63</f>
        <v>672</v>
      </c>
      <c r="G75" s="41">
        <f>G8+G13+G20+G22+G24+G26+G28+G32+G34+G38+G41+G44+G48+G50+G53+G55+G57+G60+G65+G67+G69+G71</f>
        <v>3909</v>
      </c>
      <c r="H75" s="41">
        <f>H8+H13+H20+H22+H24+H26+H28+H32+H34+H38+H41+H44+H48+H50+H53+H55+H57+H60+H63+H65+H67+H69+H71</f>
        <v>4581</v>
      </c>
      <c r="I75" s="41">
        <f>I8+I13+I20+I22+I24+I26+I28+I32+I34+I38+I41+I44+I48+I50+I53+I55+I57+I60+I63+I65+I67+I69+I71</f>
        <v>4852</v>
      </c>
      <c r="J75" s="41">
        <f>J8+J13+J20+J22+J24+J26+J28+J32+J34+J38+J41+J44+J48+J50+J53+J55+J57+J60+J63+J65+J67+J69+J71</f>
        <v>16457150</v>
      </c>
      <c r="K75" s="41">
        <f>K8+K13+K20+K22+K24+K26+K28+K32+K34+K38+K41+K44+K48+K50+K53+K55+K57+K60+K63+K65+K67+K69+K71</f>
        <v>2953800</v>
      </c>
      <c r="L75" s="41"/>
      <c r="M75" s="41">
        <f>M8+M13+M20+M22+M24+M26+M28+M32+M34+M38+M41+M44+M48+M50+M53+M55+M57+M60+M63+M76+M77+M65+M67+M69+M71</f>
        <v>19454150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/>
      <c r="M77" s="89">
        <f>15000*L77</f>
        <v>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0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90"/>
  <sheetViews>
    <sheetView topLeftCell="A54" workbookViewId="0">
      <selection activeCell="M79" sqref="M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/>
      <c r="E10" s="197">
        <f>D10</f>
        <v>0</v>
      </c>
      <c r="F10" s="197"/>
      <c r="G10" s="197"/>
      <c r="H10" s="180">
        <f>G10</f>
        <v>0</v>
      </c>
      <c r="I10" s="180">
        <f>H10+E10</f>
        <v>0</v>
      </c>
      <c r="J10" s="180">
        <f>3200*I10</f>
        <v>0</v>
      </c>
      <c r="K10" s="180">
        <f>1600*H10</f>
        <v>0</v>
      </c>
      <c r="L10" s="143"/>
      <c r="M10" s="42">
        <f t="shared" si="0"/>
        <v>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18</v>
      </c>
      <c r="D13" s="36">
        <f>D15+D16+D17+D18+D19</f>
        <v>22</v>
      </c>
      <c r="E13" s="36">
        <f>SUM(E14:E19)</f>
        <v>40</v>
      </c>
      <c r="F13" s="36">
        <f>F14</f>
        <v>270</v>
      </c>
      <c r="G13" s="36">
        <f>G15+G16+G17+G18+G19</f>
        <v>330</v>
      </c>
      <c r="H13" s="37">
        <f>SUM(H14:H19)</f>
        <v>600</v>
      </c>
      <c r="I13" s="37">
        <f>SUM(I14:I19)</f>
        <v>640</v>
      </c>
      <c r="J13" s="37">
        <f>SUM(J14:J19)</f>
        <v>2048000</v>
      </c>
      <c r="K13" s="37">
        <f>SUM(K14:K19)</f>
        <v>960000</v>
      </c>
      <c r="L13" s="44">
        <f>L14+L15+L16+L17+L18+L19</f>
        <v>0</v>
      </c>
      <c r="M13" s="37">
        <f>SUM(M14:M19)</f>
        <v>3008000</v>
      </c>
    </row>
    <row r="14" spans="1:13">
      <c r="A14" s="12"/>
      <c r="B14" s="1" t="s">
        <v>3</v>
      </c>
      <c r="C14" s="197">
        <v>18</v>
      </c>
      <c r="D14" s="197"/>
      <c r="E14" s="197">
        <f>C14</f>
        <v>18</v>
      </c>
      <c r="F14" s="197">
        <f>C14*15</f>
        <v>270</v>
      </c>
      <c r="G14" s="197"/>
      <c r="H14" s="180">
        <f>F14</f>
        <v>270</v>
      </c>
      <c r="I14" s="180">
        <f t="shared" ref="I14:I19" si="2">H14+E14</f>
        <v>288</v>
      </c>
      <c r="J14" s="180">
        <f>3200*I14</f>
        <v>921600</v>
      </c>
      <c r="K14" s="180">
        <f>H14*1600</f>
        <v>432000</v>
      </c>
      <c r="L14" s="143"/>
      <c r="M14" s="42">
        <f>J14+K14</f>
        <v>1353600</v>
      </c>
    </row>
    <row r="15" spans="1:13">
      <c r="A15" s="12"/>
      <c r="B15" s="1" t="s">
        <v>6</v>
      </c>
      <c r="C15" s="197"/>
      <c r="D15" s="197">
        <v>7</v>
      </c>
      <c r="E15" s="197">
        <f>D15</f>
        <v>7</v>
      </c>
      <c r="F15" s="197"/>
      <c r="G15" s="197">
        <f>D15*15</f>
        <v>105</v>
      </c>
      <c r="H15" s="180">
        <f>G15</f>
        <v>105</v>
      </c>
      <c r="I15" s="180">
        <f t="shared" si="2"/>
        <v>112</v>
      </c>
      <c r="J15" s="180">
        <f t="shared" ref="J15:J19" si="3">3200*I15</f>
        <v>358400</v>
      </c>
      <c r="K15" s="180">
        <f t="shared" ref="K15:K19" si="4">H15*1600</f>
        <v>168000</v>
      </c>
      <c r="L15" s="143"/>
      <c r="M15" s="42">
        <f t="shared" ref="M15:M19" si="5">J15+K15</f>
        <v>526400</v>
      </c>
    </row>
    <row r="16" spans="1:13">
      <c r="A16" s="12"/>
      <c r="B16" s="1" t="s">
        <v>5</v>
      </c>
      <c r="C16" s="197"/>
      <c r="D16" s="197">
        <v>13</v>
      </c>
      <c r="E16" s="197">
        <f>D16</f>
        <v>13</v>
      </c>
      <c r="F16" s="197"/>
      <c r="G16" s="197">
        <f>D16*15</f>
        <v>195</v>
      </c>
      <c r="H16" s="180">
        <f>G16</f>
        <v>195</v>
      </c>
      <c r="I16" s="180">
        <f t="shared" si="2"/>
        <v>208</v>
      </c>
      <c r="J16" s="180">
        <f t="shared" si="3"/>
        <v>665600</v>
      </c>
      <c r="K16" s="180">
        <f t="shared" si="4"/>
        <v>312000</v>
      </c>
      <c r="L16" s="143"/>
      <c r="M16" s="42">
        <f t="shared" si="5"/>
        <v>977600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67</v>
      </c>
      <c r="E20" s="36">
        <f t="shared" ref="E20:L20" si="6">E21</f>
        <v>67</v>
      </c>
      <c r="F20" s="36"/>
      <c r="G20" s="36">
        <f t="shared" si="6"/>
        <v>1175</v>
      </c>
      <c r="H20" s="36">
        <f t="shared" si="6"/>
        <v>1175</v>
      </c>
      <c r="I20" s="36">
        <f t="shared" si="6"/>
        <v>1249</v>
      </c>
      <c r="J20" s="36">
        <f t="shared" si="6"/>
        <v>3996800</v>
      </c>
      <c r="K20" s="36">
        <f t="shared" si="6"/>
        <v>0</v>
      </c>
      <c r="L20" s="36">
        <f t="shared" si="6"/>
        <v>0</v>
      </c>
      <c r="M20" s="37">
        <f>M21</f>
        <v>3996800</v>
      </c>
    </row>
    <row r="21" spans="1:13">
      <c r="A21" s="10"/>
      <c r="B21" s="24" t="s">
        <v>19</v>
      </c>
      <c r="C21" s="197"/>
      <c r="D21" s="197">
        <v>67</v>
      </c>
      <c r="E21" s="197">
        <f>D21</f>
        <v>67</v>
      </c>
      <c r="F21" s="197"/>
      <c r="G21" s="197">
        <v>1175</v>
      </c>
      <c r="H21" s="180">
        <f>G21</f>
        <v>1175</v>
      </c>
      <c r="I21" s="180">
        <v>1249</v>
      </c>
      <c r="J21" s="180">
        <f>3200*I21</f>
        <v>3996800</v>
      </c>
      <c r="K21" s="180"/>
      <c r="L21" s="143"/>
      <c r="M21" s="42">
        <f>J21+K21</f>
        <v>3996800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7"/>
      <c r="D23" s="197"/>
      <c r="E23" s="197">
        <f>D23</f>
        <v>0</v>
      </c>
      <c r="F23" s="197"/>
      <c r="G23" s="197"/>
      <c r="H23" s="180">
        <f>G23</f>
        <v>0</v>
      </c>
      <c r="I23" s="180">
        <f>H23+E23</f>
        <v>0</v>
      </c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197"/>
      <c r="D25" s="197"/>
      <c r="E25" s="197">
        <f>D25</f>
        <v>0</v>
      </c>
      <c r="F25" s="197"/>
      <c r="G25" s="197">
        <f>E25*28</f>
        <v>0</v>
      </c>
      <c r="H25" s="180">
        <f>G25</f>
        <v>0</v>
      </c>
      <c r="I25" s="180">
        <f>H25+E25</f>
        <v>0</v>
      </c>
      <c r="J25" s="180">
        <f>3200*I25</f>
        <v>0</v>
      </c>
      <c r="K25" s="180">
        <f>1600*H25</f>
        <v>0</v>
      </c>
      <c r="L25" s="143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1</v>
      </c>
      <c r="E28" s="36">
        <f>SUM(E29:E31)</f>
        <v>3</v>
      </c>
      <c r="F28" s="36">
        <f>F29</f>
        <v>56</v>
      </c>
      <c r="G28" s="37">
        <f>G30+G31</f>
        <v>28</v>
      </c>
      <c r="H28" s="37">
        <f>SUM(H29:H31)</f>
        <v>84</v>
      </c>
      <c r="I28" s="36">
        <f t="shared" ref="I28:M28" si="10">SUM(I29:I31)</f>
        <v>87</v>
      </c>
      <c r="J28" s="36">
        <f t="shared" si="10"/>
        <v>278400</v>
      </c>
      <c r="K28" s="36">
        <f t="shared" si="10"/>
        <v>134400</v>
      </c>
      <c r="L28" s="36">
        <f t="shared" si="10"/>
        <v>0</v>
      </c>
      <c r="M28" s="37">
        <f t="shared" si="10"/>
        <v>412800</v>
      </c>
    </row>
    <row r="29" spans="1:13">
      <c r="A29" s="12"/>
      <c r="B29" s="1" t="s">
        <v>3</v>
      </c>
      <c r="C29" s="197">
        <v>2</v>
      </c>
      <c r="D29" s="197"/>
      <c r="E29" s="197">
        <f>C29</f>
        <v>2</v>
      </c>
      <c r="F29" s="197">
        <v>56</v>
      </c>
      <c r="G29" s="197"/>
      <c r="H29" s="180">
        <f>F29</f>
        <v>56</v>
      </c>
      <c r="I29" s="180">
        <f>H29+E29</f>
        <v>58</v>
      </c>
      <c r="J29" s="180">
        <f>3200*I29</f>
        <v>185600</v>
      </c>
      <c r="K29" s="180">
        <f>1600*H29</f>
        <v>89600</v>
      </c>
      <c r="L29" s="143"/>
      <c r="M29" s="42">
        <f>J29+K29</f>
        <v>275200</v>
      </c>
    </row>
    <row r="30" spans="1:13">
      <c r="A30" s="12"/>
      <c r="B30" s="1" t="s">
        <v>11</v>
      </c>
      <c r="C30" s="197"/>
      <c r="D30" s="197">
        <v>1</v>
      </c>
      <c r="E30" s="197">
        <f>D30</f>
        <v>1</v>
      </c>
      <c r="F30" s="197"/>
      <c r="G30" s="180">
        <v>28</v>
      </c>
      <c r="H30" s="180">
        <f>G30</f>
        <v>28</v>
      </c>
      <c r="I30" s="180">
        <f>H30+E30</f>
        <v>29</v>
      </c>
      <c r="J30" s="180">
        <f>3200*I30</f>
        <v>92800</v>
      </c>
      <c r="K30" s="180">
        <f>1600*H30</f>
        <v>44800</v>
      </c>
      <c r="L30" s="143"/>
      <c r="M30" s="42">
        <f>J30+K30+M73</f>
        <v>137600</v>
      </c>
    </row>
    <row r="31" spans="1:13">
      <c r="A31" s="14"/>
      <c r="B31" s="132" t="s">
        <v>193</v>
      </c>
      <c r="C31" s="197"/>
      <c r="D31" s="197"/>
      <c r="E31" s="197">
        <f>D31</f>
        <v>0</v>
      </c>
      <c r="F31" s="197"/>
      <c r="G31" s="180">
        <f>E31*15</f>
        <v>0</v>
      </c>
      <c r="H31" s="180">
        <f>G31</f>
        <v>0</v>
      </c>
      <c r="I31" s="180">
        <f>H31+E31</f>
        <v>0</v>
      </c>
      <c r="J31" s="180">
        <f>3200*I31</f>
        <v>0</v>
      </c>
      <c r="K31" s="180">
        <f>1600*H31</f>
        <v>0</v>
      </c>
      <c r="L31" s="143"/>
      <c r="M31" s="42">
        <f>J31+K31</f>
        <v>0</v>
      </c>
    </row>
    <row r="32" spans="1:13">
      <c r="A32" s="35">
        <v>8</v>
      </c>
      <c r="B32" s="32" t="s">
        <v>144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5">
      <c r="A33" s="10"/>
      <c r="B33" s="24" t="s">
        <v>19</v>
      </c>
      <c r="C33" s="197"/>
      <c r="D33" s="197">
        <v>32</v>
      </c>
      <c r="E33" s="197">
        <f>D33</f>
        <v>32</v>
      </c>
      <c r="F33" s="197"/>
      <c r="G33" s="197">
        <f>E33*15</f>
        <v>480</v>
      </c>
      <c r="H33" s="180">
        <f>G33</f>
        <v>480</v>
      </c>
      <c r="I33" s="180">
        <f>H33+E33</f>
        <v>512</v>
      </c>
      <c r="J33" s="180">
        <f>3200*I33</f>
        <v>1638400</v>
      </c>
      <c r="K33" s="180"/>
      <c r="L33" s="143"/>
      <c r="M33" s="42">
        <f>J33+K33</f>
        <v>1638400</v>
      </c>
    </row>
    <row r="34" spans="1:15">
      <c r="A34" s="35">
        <v>9</v>
      </c>
      <c r="B34" s="32" t="s">
        <v>27</v>
      </c>
      <c r="C34" s="36">
        <f>C35</f>
        <v>6</v>
      </c>
      <c r="D34" s="36">
        <f>D36+D37</f>
        <v>2</v>
      </c>
      <c r="E34" s="36">
        <f>C34+D34</f>
        <v>8</v>
      </c>
      <c r="F34" s="36">
        <f>F35</f>
        <v>151</v>
      </c>
      <c r="G34" s="36">
        <f>G36+G37</f>
        <v>37</v>
      </c>
      <c r="H34" s="37">
        <f>SUM(H35:H37)</f>
        <v>188</v>
      </c>
      <c r="I34" s="37">
        <f>SUM(I35:I37)</f>
        <v>196</v>
      </c>
      <c r="J34" s="37">
        <f>SUM(J35:J37)</f>
        <v>627200</v>
      </c>
      <c r="K34" s="37">
        <f>SUM(K35:K37)</f>
        <v>300800</v>
      </c>
      <c r="L34" s="36">
        <f t="shared" ref="L34" si="12">L36+L37</f>
        <v>0</v>
      </c>
      <c r="M34" s="37">
        <f>SUM(M35:M37)</f>
        <v>971200</v>
      </c>
    </row>
    <row r="35" spans="1:15">
      <c r="A35" s="12"/>
      <c r="B35" s="1" t="s">
        <v>3</v>
      </c>
      <c r="C35" s="197">
        <v>6</v>
      </c>
      <c r="D35" s="197"/>
      <c r="E35" s="197">
        <f>C35</f>
        <v>6</v>
      </c>
      <c r="F35" s="197">
        <v>151</v>
      </c>
      <c r="G35" s="197"/>
      <c r="H35" s="180">
        <f>F35</f>
        <v>151</v>
      </c>
      <c r="I35" s="180">
        <f>H35+E35</f>
        <v>157</v>
      </c>
      <c r="J35" s="180">
        <f>3200*I35</f>
        <v>502400</v>
      </c>
      <c r="K35" s="180">
        <f>1600*H35</f>
        <v>241600</v>
      </c>
      <c r="L35" s="143"/>
      <c r="M35" s="42">
        <f>J35+K35</f>
        <v>744000</v>
      </c>
      <c r="O35" s="31"/>
    </row>
    <row r="36" spans="1:15">
      <c r="A36" s="13"/>
      <c r="B36" s="1" t="s">
        <v>12</v>
      </c>
      <c r="C36" s="197"/>
      <c r="D36" s="197">
        <v>2</v>
      </c>
      <c r="E36" s="197">
        <f>D36</f>
        <v>2</v>
      </c>
      <c r="F36" s="197"/>
      <c r="G36" s="197">
        <v>37</v>
      </c>
      <c r="H36" s="180">
        <f>G36</f>
        <v>37</v>
      </c>
      <c r="I36" s="180">
        <f>H36+E36</f>
        <v>39</v>
      </c>
      <c r="J36" s="180">
        <f>3200*I36</f>
        <v>124800</v>
      </c>
      <c r="K36" s="180">
        <f>1600*H36</f>
        <v>59200</v>
      </c>
      <c r="L36" s="143"/>
      <c r="M36" s="42">
        <f>J36+K36+M74</f>
        <v>227200</v>
      </c>
    </row>
    <row r="37" spans="1:15">
      <c r="A37" s="13"/>
      <c r="B37" s="201" t="s">
        <v>198</v>
      </c>
      <c r="C37" s="197"/>
      <c r="D37" s="197"/>
      <c r="E37" s="197">
        <f>D37</f>
        <v>0</v>
      </c>
      <c r="F37" s="197"/>
      <c r="G37" s="197"/>
      <c r="H37" s="180">
        <f>G37</f>
        <v>0</v>
      </c>
      <c r="I37" s="180"/>
      <c r="J37" s="180">
        <f>4000*I37</f>
        <v>0</v>
      </c>
      <c r="K37" s="180"/>
      <c r="L37" s="143"/>
      <c r="M37" s="42">
        <f>J37+K37</f>
        <v>0</v>
      </c>
    </row>
    <row r="38" spans="1:15">
      <c r="A38" s="35">
        <v>10</v>
      </c>
      <c r="B38" s="32" t="s">
        <v>28</v>
      </c>
      <c r="C38" s="36"/>
      <c r="D38" s="36">
        <f>D39+D40</f>
        <v>17</v>
      </c>
      <c r="E38" s="36">
        <f t="shared" ref="E38:M38" si="13">E39+E40</f>
        <v>17</v>
      </c>
      <c r="F38" s="36">
        <f t="shared" si="13"/>
        <v>0</v>
      </c>
      <c r="G38" s="36">
        <f t="shared" si="13"/>
        <v>268</v>
      </c>
      <c r="H38" s="36">
        <f t="shared" si="13"/>
        <v>268</v>
      </c>
      <c r="I38" s="36">
        <f t="shared" si="13"/>
        <v>285</v>
      </c>
      <c r="J38" s="36">
        <f t="shared" si="13"/>
        <v>1140000</v>
      </c>
      <c r="K38" s="36">
        <f t="shared" si="13"/>
        <v>0</v>
      </c>
      <c r="L38" s="36">
        <f t="shared" si="13"/>
        <v>0</v>
      </c>
      <c r="M38" s="36">
        <f t="shared" si="13"/>
        <v>1140000</v>
      </c>
    </row>
    <row r="39" spans="1:15">
      <c r="A39" s="13"/>
      <c r="B39" s="201" t="s">
        <v>197</v>
      </c>
      <c r="C39" s="197"/>
      <c r="D39" s="197">
        <v>17</v>
      </c>
      <c r="E39" s="197">
        <f>D39</f>
        <v>17</v>
      </c>
      <c r="F39" s="197"/>
      <c r="G39" s="197">
        <v>268</v>
      </c>
      <c r="H39" s="180">
        <f>G39</f>
        <v>268</v>
      </c>
      <c r="I39" s="180">
        <f>H39+E39</f>
        <v>285</v>
      </c>
      <c r="J39" s="180">
        <f>4000*I39</f>
        <v>1140000</v>
      </c>
      <c r="K39" s="180"/>
      <c r="L39" s="143"/>
      <c r="M39" s="42">
        <f>J39+K39</f>
        <v>1140000</v>
      </c>
    </row>
    <row r="40" spans="1:15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5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5">
      <c r="A42" s="9"/>
      <c r="B42" s="24" t="s">
        <v>13</v>
      </c>
      <c r="C42" s="197"/>
      <c r="D42" s="197"/>
      <c r="E42" s="197">
        <f>D42</f>
        <v>0</v>
      </c>
      <c r="F42" s="197"/>
      <c r="G42" s="197">
        <f>E42*44</f>
        <v>0</v>
      </c>
      <c r="H42" s="180">
        <f>G42</f>
        <v>0</v>
      </c>
      <c r="I42" s="180">
        <f>H42+E42*2</f>
        <v>0</v>
      </c>
      <c r="J42" s="180">
        <f>4300*I42</f>
        <v>0</v>
      </c>
      <c r="K42" s="180">
        <f>1500*H42</f>
        <v>0</v>
      </c>
      <c r="L42" s="143"/>
      <c r="M42" s="42">
        <f>J42+K42</f>
        <v>0</v>
      </c>
    </row>
    <row r="43" spans="1:15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5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5">
      <c r="A45" s="17"/>
      <c r="B45" s="25" t="s">
        <v>13</v>
      </c>
      <c r="C45" s="197"/>
      <c r="D45" s="197"/>
      <c r="E45" s="197">
        <f>D45</f>
        <v>0</v>
      </c>
      <c r="F45" s="197"/>
      <c r="G45" s="197">
        <f>D45*40</f>
        <v>0</v>
      </c>
      <c r="H45" s="180">
        <f>G45</f>
        <v>0</v>
      </c>
      <c r="I45" s="197">
        <f>E45*42</f>
        <v>0</v>
      </c>
      <c r="J45" s="180">
        <f>5590*I45</f>
        <v>0</v>
      </c>
      <c r="K45" s="180">
        <f>1500*H45</f>
        <v>0</v>
      </c>
      <c r="L45" s="143"/>
      <c r="M45" s="42">
        <f>J45+K45</f>
        <v>0</v>
      </c>
    </row>
    <row r="46" spans="1:15">
      <c r="A46" s="18"/>
      <c r="B46" s="24" t="s">
        <v>15</v>
      </c>
      <c r="C46" s="197"/>
      <c r="D46" s="197"/>
      <c r="E46" s="197">
        <f>D46</f>
        <v>0</v>
      </c>
      <c r="F46" s="197"/>
      <c r="G46" s="197">
        <f>D46*40</f>
        <v>0</v>
      </c>
      <c r="H46" s="180">
        <f>G46</f>
        <v>0</v>
      </c>
      <c r="I46" s="197">
        <f>E46*42</f>
        <v>0</v>
      </c>
      <c r="J46" s="180">
        <f>5590*I46</f>
        <v>0</v>
      </c>
      <c r="K46" s="180">
        <f>1500*H46</f>
        <v>0</v>
      </c>
      <c r="L46" s="143"/>
      <c r="M46" s="42">
        <f>J46+K46</f>
        <v>0</v>
      </c>
    </row>
    <row r="47" spans="1:15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5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91"/>
      <c r="B51" s="94" t="s">
        <v>139</v>
      </c>
      <c r="C51" s="92"/>
      <c r="D51" s="92"/>
      <c r="E51" s="197">
        <f>D51</f>
        <v>0</v>
      </c>
      <c r="F51" s="92"/>
      <c r="G51" s="92">
        <f>E51*15</f>
        <v>0</v>
      </c>
      <c r="H51" s="180">
        <f>G51</f>
        <v>0</v>
      </c>
      <c r="I51" s="180">
        <f>H51+E51</f>
        <v>0</v>
      </c>
      <c r="J51" s="180">
        <f>4000*I51</f>
        <v>0</v>
      </c>
      <c r="K51" s="180"/>
      <c r="L51" s="93"/>
      <c r="M51" s="42">
        <f>J51+K51</f>
        <v>0</v>
      </c>
    </row>
    <row r="52" spans="1:13">
      <c r="A52" s="13"/>
      <c r="B52" s="95" t="s">
        <v>18</v>
      </c>
      <c r="C52" s="197"/>
      <c r="D52" s="197"/>
      <c r="E52" s="197">
        <f>D52</f>
        <v>0</v>
      </c>
      <c r="F52" s="197"/>
      <c r="G52" s="92">
        <f>E52*15</f>
        <v>0</v>
      </c>
      <c r="H52" s="180">
        <f>G52</f>
        <v>0</v>
      </c>
      <c r="I52" s="180">
        <f>H52+E52</f>
        <v>0</v>
      </c>
      <c r="J52" s="180">
        <f>4000*I52</f>
        <v>0</v>
      </c>
      <c r="K52" s="180"/>
      <c r="L52" s="143"/>
      <c r="M52" s="42">
        <f>J52+K52</f>
        <v>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27</v>
      </c>
      <c r="D75" s="41">
        <f>D8+D13+D20+D22+D24+D26+D28+D32+D34+D38+D41+D44+D48+D50+D53+D55+D57+D60+D65+D67+D69+D71</f>
        <v>143</v>
      </c>
      <c r="E75" s="41">
        <f>E8+E13+E20+E22+E24+E26+E28+E32+E34+E38+E41+E44+E48+E50+E53+E55+E57+E60+E63+E65+E67+E69+E71</f>
        <v>170</v>
      </c>
      <c r="F75" s="41">
        <f>F8+F13+F28+F34+F63</f>
        <v>501</v>
      </c>
      <c r="G75" s="41">
        <f>G8+G13+G20+G22+G24+G26+G28+G32+G34+G38+G41+G44+G48+G50+G53+G55+G57+G60+G65+G67+G69+G71</f>
        <v>2374</v>
      </c>
      <c r="H75" s="41">
        <f>H8+H13+H20+H22+H24+H26+H28+H32+H34+H38+H41+H44+H48+H50+H53+H55+H57+H60+H63+H65+H67+H69+H71</f>
        <v>2875</v>
      </c>
      <c r="I75" s="41">
        <f>I8+I13+I20+I22+I24+I26+I28+I32+I34+I38+I41+I44+I48+I50+I53+I55+I57+I60+I63+I65+I67+I69+I71</f>
        <v>3053</v>
      </c>
      <c r="J75" s="41">
        <f>J8+J13+J20+J22+J24+J26+J28+J32+J34+J38+J41+J44+J48+J50+J53+J55+J57+J60+J63+J65+J67+J69+J71</f>
        <v>10024800</v>
      </c>
      <c r="K75" s="41">
        <f>K8+K13+K20+K22+K24+K26+K28+K32+K34+K38+K41+K44+K48+K50+K53+K55+K57+K60+K63+K65+K67+K69+K71</f>
        <v>1472000</v>
      </c>
      <c r="L75" s="41"/>
      <c r="M75" s="41">
        <f>M8+M13+M20+M22+M24+M26+M28+M32+M34+M38+M41+M44+M48+M50+M53+M55+M57+M60+M63+M76+M77+M65+M67+M69+M71</f>
        <v>11540000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/>
      <c r="M77" s="89">
        <f>15000*L77</f>
        <v>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0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5:E85"/>
    <mergeCell ref="D86:E86"/>
    <mergeCell ref="D76:E76"/>
    <mergeCell ref="D77:E77"/>
    <mergeCell ref="D82:E82"/>
    <mergeCell ref="D83:E83"/>
    <mergeCell ref="D84:E84"/>
    <mergeCell ref="D78:E78"/>
    <mergeCell ref="D79:E79"/>
    <mergeCell ref="D80:E80"/>
    <mergeCell ref="D81:E81"/>
  </mergeCells>
  <phoneticPr fontId="9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0"/>
  <sheetViews>
    <sheetView topLeftCell="A58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2</v>
      </c>
      <c r="D8" s="33">
        <f>D10+D11+D12</f>
        <v>5</v>
      </c>
      <c r="E8" s="33">
        <f>SUM(E9:E12)</f>
        <v>7</v>
      </c>
      <c r="F8" s="33">
        <f>F9</f>
        <v>48</v>
      </c>
      <c r="G8" s="33">
        <f>G10+G11+G12</f>
        <v>155</v>
      </c>
      <c r="H8" s="34">
        <f>SUM(H9:H12)</f>
        <v>203</v>
      </c>
      <c r="I8" s="34">
        <f>SUM(I9:I12)</f>
        <v>211</v>
      </c>
      <c r="J8" s="34">
        <f>SUM(J9:J12)</f>
        <v>712000</v>
      </c>
      <c r="K8" s="34">
        <f>SUM(K9:K12)</f>
        <v>254400</v>
      </c>
      <c r="L8" s="34">
        <f>L9+L10+L11+L12</f>
        <v>0</v>
      </c>
      <c r="M8" s="34">
        <f>SUM(M9:M12)</f>
        <v>966400</v>
      </c>
    </row>
    <row r="9" spans="1:13">
      <c r="A9" s="8"/>
      <c r="B9" s="1" t="s">
        <v>3</v>
      </c>
      <c r="C9" s="197">
        <v>2</v>
      </c>
      <c r="D9" s="197"/>
      <c r="E9" s="197">
        <f>C9</f>
        <v>2</v>
      </c>
      <c r="F9" s="197">
        <f>E9*24</f>
        <v>48</v>
      </c>
      <c r="G9" s="197"/>
      <c r="H9" s="180">
        <f>F9</f>
        <v>48</v>
      </c>
      <c r="I9" s="180">
        <f>H9+E9</f>
        <v>50</v>
      </c>
      <c r="J9" s="180">
        <f>3200*I9</f>
        <v>160000</v>
      </c>
      <c r="K9" s="180">
        <f>1600*H9</f>
        <v>76800</v>
      </c>
      <c r="L9" s="143"/>
      <c r="M9" s="42">
        <f t="shared" ref="M9:M12" si="0">J9+K9</f>
        <v>236800</v>
      </c>
    </row>
    <row r="10" spans="1:13">
      <c r="A10" s="9"/>
      <c r="B10" s="1" t="s">
        <v>6</v>
      </c>
      <c r="C10" s="197"/>
      <c r="D10" s="197">
        <v>4</v>
      </c>
      <c r="E10" s="197">
        <f>D10</f>
        <v>4</v>
      </c>
      <c r="F10" s="197"/>
      <c r="G10" s="197">
        <v>111</v>
      </c>
      <c r="H10" s="180">
        <f>G10</f>
        <v>111</v>
      </c>
      <c r="I10" s="180">
        <f>H10+E10</f>
        <v>115</v>
      </c>
      <c r="J10" s="180">
        <f>3200*I10</f>
        <v>368000</v>
      </c>
      <c r="K10" s="180">
        <f>1600*H10</f>
        <v>177600</v>
      </c>
      <c r="L10" s="143"/>
      <c r="M10" s="42">
        <f t="shared" si="0"/>
        <v>545600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v>44</v>
      </c>
      <c r="H12" s="180">
        <f>G12</f>
        <v>44</v>
      </c>
      <c r="I12" s="180">
        <f>H12+E12*2</f>
        <v>46</v>
      </c>
      <c r="J12" s="180">
        <f>4000*I12</f>
        <v>184000</v>
      </c>
      <c r="K12" s="180"/>
      <c r="L12" s="143"/>
      <c r="M12" s="42">
        <f t="shared" si="0"/>
        <v>184000</v>
      </c>
    </row>
    <row r="13" spans="1:13">
      <c r="A13" s="35">
        <v>2</v>
      </c>
      <c r="B13" s="32" t="s">
        <v>21</v>
      </c>
      <c r="C13" s="36">
        <f>C14</f>
        <v>24</v>
      </c>
      <c r="D13" s="36">
        <f>D15+D16+D17+D18+D19</f>
        <v>34</v>
      </c>
      <c r="E13" s="36">
        <f>SUM(E14:E19)</f>
        <v>58</v>
      </c>
      <c r="F13" s="36">
        <f>F14</f>
        <v>360</v>
      </c>
      <c r="G13" s="36">
        <f>G15+G16+G17+G18+G19</f>
        <v>510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3">
      <c r="A14" s="12"/>
      <c r="B14" s="1" t="s">
        <v>3</v>
      </c>
      <c r="C14" s="197">
        <v>24</v>
      </c>
      <c r="D14" s="197"/>
      <c r="E14" s="197">
        <f>C14</f>
        <v>24</v>
      </c>
      <c r="F14" s="197">
        <f>C14*15</f>
        <v>360</v>
      </c>
      <c r="G14" s="197"/>
      <c r="H14" s="180">
        <f>F14</f>
        <v>360</v>
      </c>
      <c r="I14" s="180">
        <f t="shared" ref="I14:I19" si="2">H14+E14</f>
        <v>384</v>
      </c>
      <c r="J14" s="180">
        <f>3200*I14</f>
        <v>1228800</v>
      </c>
      <c r="K14" s="180">
        <f>H14*1600</f>
        <v>576000</v>
      </c>
      <c r="L14" s="143"/>
      <c r="M14" s="42">
        <f>J14+K14</f>
        <v>1804800</v>
      </c>
    </row>
    <row r="15" spans="1:13">
      <c r="A15" s="12"/>
      <c r="B15" s="1" t="s">
        <v>6</v>
      </c>
      <c r="C15" s="197"/>
      <c r="D15" s="197">
        <v>10</v>
      </c>
      <c r="E15" s="197">
        <f>D15</f>
        <v>10</v>
      </c>
      <c r="F15" s="197"/>
      <c r="G15" s="197">
        <f>D15*15</f>
        <v>150</v>
      </c>
      <c r="H15" s="180">
        <f>G15</f>
        <v>150</v>
      </c>
      <c r="I15" s="180">
        <f t="shared" si="2"/>
        <v>160</v>
      </c>
      <c r="J15" s="180">
        <f t="shared" ref="J15:J19" si="3">3200*I15</f>
        <v>512000</v>
      </c>
      <c r="K15" s="180">
        <f t="shared" ref="K15:K19" si="4">H15*1600</f>
        <v>240000</v>
      </c>
      <c r="L15" s="143"/>
      <c r="M15" s="42">
        <f t="shared" ref="M15:M19" si="5">J15+K15</f>
        <v>752000</v>
      </c>
    </row>
    <row r="16" spans="1:13">
      <c r="A16" s="12"/>
      <c r="B16" s="1" t="s">
        <v>5</v>
      </c>
      <c r="C16" s="197"/>
      <c r="D16" s="197">
        <v>22</v>
      </c>
      <c r="E16" s="197">
        <f>D16</f>
        <v>22</v>
      </c>
      <c r="F16" s="197"/>
      <c r="G16" s="197">
        <f>D16*15</f>
        <v>330</v>
      </c>
      <c r="H16" s="180">
        <f>G16</f>
        <v>330</v>
      </c>
      <c r="I16" s="180">
        <f t="shared" si="2"/>
        <v>352</v>
      </c>
      <c r="J16" s="180">
        <f t="shared" si="3"/>
        <v>1126400</v>
      </c>
      <c r="K16" s="180">
        <f t="shared" si="4"/>
        <v>528000</v>
      </c>
      <c r="L16" s="143"/>
      <c r="M16" s="42">
        <f t="shared" si="5"/>
        <v>1654400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91</v>
      </c>
      <c r="E20" s="36">
        <f t="shared" ref="E20:L20" si="6">E21</f>
        <v>91</v>
      </c>
      <c r="F20" s="36"/>
      <c r="G20" s="36">
        <f t="shared" si="6"/>
        <v>1777</v>
      </c>
      <c r="H20" s="36">
        <f t="shared" si="6"/>
        <v>1777</v>
      </c>
      <c r="I20" s="36">
        <f t="shared" si="6"/>
        <v>1886</v>
      </c>
      <c r="J20" s="36">
        <f t="shared" si="6"/>
        <v>6035200</v>
      </c>
      <c r="K20" s="36">
        <f t="shared" si="6"/>
        <v>0</v>
      </c>
      <c r="L20" s="36">
        <f t="shared" si="6"/>
        <v>0</v>
      </c>
      <c r="M20" s="37">
        <f>M21</f>
        <v>6035200</v>
      </c>
    </row>
    <row r="21" spans="1:13">
      <c r="A21" s="10"/>
      <c r="B21" s="24" t="s">
        <v>19</v>
      </c>
      <c r="C21" s="197"/>
      <c r="D21" s="197">
        <v>91</v>
      </c>
      <c r="E21" s="197">
        <f>D21</f>
        <v>91</v>
      </c>
      <c r="F21" s="197"/>
      <c r="G21" s="197">
        <v>1777</v>
      </c>
      <c r="H21" s="180">
        <f>G21</f>
        <v>1777</v>
      </c>
      <c r="I21" s="180">
        <v>1886</v>
      </c>
      <c r="J21" s="180">
        <f>3200*I21</f>
        <v>6035200</v>
      </c>
      <c r="K21" s="180"/>
      <c r="L21" s="143"/>
      <c r="M21" s="42">
        <f>J21+K21</f>
        <v>6035200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7"/>
      <c r="D23" s="197"/>
      <c r="E23" s="197">
        <f>D23</f>
        <v>0</v>
      </c>
      <c r="F23" s="197"/>
      <c r="G23" s="197"/>
      <c r="H23" s="180">
        <f>G23</f>
        <v>0</v>
      </c>
      <c r="I23" s="180">
        <f>H23+E23</f>
        <v>0</v>
      </c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v>26</v>
      </c>
      <c r="H25" s="180">
        <f>G25</f>
        <v>26</v>
      </c>
      <c r="I25" s="180">
        <f>H25+E25</f>
        <v>27</v>
      </c>
      <c r="J25" s="180">
        <f>3200*I25</f>
        <v>86400</v>
      </c>
      <c r="K25" s="180">
        <f>1600*H25</f>
        <v>41600</v>
      </c>
      <c r="L25" s="143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2</v>
      </c>
      <c r="E28" s="36">
        <f>SUM(E29:E31)</f>
        <v>4</v>
      </c>
      <c r="F28" s="36">
        <f>F29</f>
        <v>56</v>
      </c>
      <c r="G28" s="37">
        <f>G30+G31</f>
        <v>39</v>
      </c>
      <c r="H28" s="37">
        <f>SUM(H29:H31)</f>
        <v>95</v>
      </c>
      <c r="I28" s="36">
        <f t="shared" ref="I28:M28" si="10">SUM(I29:I31)</f>
        <v>99</v>
      </c>
      <c r="J28" s="36">
        <f t="shared" si="10"/>
        <v>316800</v>
      </c>
      <c r="K28" s="36">
        <f t="shared" si="10"/>
        <v>152000</v>
      </c>
      <c r="L28" s="36">
        <f t="shared" si="10"/>
        <v>0</v>
      </c>
      <c r="M28" s="37">
        <f t="shared" si="10"/>
        <v>468800</v>
      </c>
    </row>
    <row r="29" spans="1:13">
      <c r="A29" s="12"/>
      <c r="B29" s="1" t="s">
        <v>3</v>
      </c>
      <c r="C29" s="197">
        <v>2</v>
      </c>
      <c r="D29" s="197"/>
      <c r="E29" s="197">
        <f>C29</f>
        <v>2</v>
      </c>
      <c r="F29" s="197">
        <v>56</v>
      </c>
      <c r="G29" s="197"/>
      <c r="H29" s="180">
        <f>F29</f>
        <v>56</v>
      </c>
      <c r="I29" s="180">
        <f>H29+E29</f>
        <v>58</v>
      </c>
      <c r="J29" s="180">
        <f>3200*I29</f>
        <v>185600</v>
      </c>
      <c r="K29" s="180">
        <f>1600*H29</f>
        <v>89600</v>
      </c>
      <c r="L29" s="143"/>
      <c r="M29" s="42">
        <f>J29+K29</f>
        <v>275200</v>
      </c>
    </row>
    <row r="30" spans="1:13">
      <c r="A30" s="12"/>
      <c r="B30" s="1" t="s">
        <v>11</v>
      </c>
      <c r="C30" s="197"/>
      <c r="D30" s="197">
        <v>1</v>
      </c>
      <c r="E30" s="197">
        <f>D30</f>
        <v>1</v>
      </c>
      <c r="F30" s="197"/>
      <c r="G30" s="180">
        <v>24</v>
      </c>
      <c r="H30" s="180">
        <f>G30</f>
        <v>24</v>
      </c>
      <c r="I30" s="180">
        <f>H30+E30</f>
        <v>25</v>
      </c>
      <c r="J30" s="180">
        <f>3200*I30</f>
        <v>80000</v>
      </c>
      <c r="K30" s="180">
        <f>1600*H30</f>
        <v>38400</v>
      </c>
      <c r="L30" s="143"/>
      <c r="M30" s="42">
        <f>J30+K30+M73</f>
        <v>118400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3">
      <c r="A33" s="10"/>
      <c r="B33" s="24" t="s">
        <v>19</v>
      </c>
      <c r="C33" s="197"/>
      <c r="D33" s="197">
        <v>29</v>
      </c>
      <c r="E33" s="197">
        <f>D33</f>
        <v>29</v>
      </c>
      <c r="F33" s="197"/>
      <c r="G33" s="197">
        <f>E33*15</f>
        <v>435</v>
      </c>
      <c r="H33" s="180">
        <f>G33</f>
        <v>435</v>
      </c>
      <c r="I33" s="180">
        <f>H33+E33</f>
        <v>464</v>
      </c>
      <c r="J33" s="180">
        <f>3200*I33</f>
        <v>1484800</v>
      </c>
      <c r="K33" s="180"/>
      <c r="L33" s="143"/>
      <c r="M33" s="42">
        <f>J33+K33</f>
        <v>1484800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149</v>
      </c>
      <c r="G34" s="36">
        <f>G36+G37</f>
        <v>295</v>
      </c>
      <c r="H34" s="37">
        <f>SUM(H35:H37)</f>
        <v>444</v>
      </c>
      <c r="I34" s="37">
        <f>SUM(I35:I37)</f>
        <v>462</v>
      </c>
      <c r="J34" s="37">
        <f>SUM(J35:J37)</f>
        <v>1549600</v>
      </c>
      <c r="K34" s="37">
        <f>SUM(K35:K37)</f>
        <v>574400</v>
      </c>
      <c r="L34" s="36">
        <f t="shared" ref="L34" si="12">L36+L37</f>
        <v>0</v>
      </c>
      <c r="M34" s="37">
        <f>SUM(M35:M37)</f>
        <v>2124000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149</v>
      </c>
      <c r="G35" s="197"/>
      <c r="H35" s="180">
        <f>F35</f>
        <v>149</v>
      </c>
      <c r="I35" s="180">
        <f>H35+E35</f>
        <v>155</v>
      </c>
      <c r="J35" s="180">
        <f>3200*I35</f>
        <v>496000</v>
      </c>
      <c r="K35" s="180">
        <f>1600*H35</f>
        <v>238400</v>
      </c>
      <c r="L35" s="143"/>
      <c r="M35" s="42">
        <f>J35+K35</f>
        <v>734400</v>
      </c>
    </row>
    <row r="36" spans="1:13">
      <c r="A36" s="13"/>
      <c r="B36" s="1" t="s">
        <v>12</v>
      </c>
      <c r="C36" s="197"/>
      <c r="D36" s="197">
        <v>8</v>
      </c>
      <c r="E36" s="197">
        <f>D36</f>
        <v>8</v>
      </c>
      <c r="F36" s="197"/>
      <c r="G36" s="197">
        <v>210</v>
      </c>
      <c r="H36" s="180">
        <f>G36</f>
        <v>210</v>
      </c>
      <c r="I36" s="180">
        <f>H36+E36</f>
        <v>218</v>
      </c>
      <c r="J36" s="180">
        <f>3200*I36</f>
        <v>697600</v>
      </c>
      <c r="K36" s="180">
        <f>1600*H36</f>
        <v>336000</v>
      </c>
      <c r="L36" s="143"/>
      <c r="M36" s="42">
        <f>J36+K36+M74</f>
        <v>1033600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21</v>
      </c>
      <c r="E38" s="36">
        <f t="shared" ref="E38:M38" si="13">E39+E40</f>
        <v>21</v>
      </c>
      <c r="F38" s="36">
        <f t="shared" si="13"/>
        <v>0</v>
      </c>
      <c r="G38" s="36">
        <f t="shared" si="13"/>
        <v>328</v>
      </c>
      <c r="H38" s="36">
        <f t="shared" si="13"/>
        <v>328</v>
      </c>
      <c r="I38" s="36">
        <f t="shared" si="13"/>
        <v>349</v>
      </c>
      <c r="J38" s="36">
        <f t="shared" si="13"/>
        <v>1396000</v>
      </c>
      <c r="K38" s="36">
        <f t="shared" si="13"/>
        <v>0</v>
      </c>
      <c r="L38" s="36">
        <f t="shared" si="13"/>
        <v>0</v>
      </c>
      <c r="M38" s="36">
        <f t="shared" si="13"/>
        <v>1396000</v>
      </c>
    </row>
    <row r="39" spans="1:13">
      <c r="A39" s="13"/>
      <c r="B39" s="201" t="s">
        <v>197</v>
      </c>
      <c r="C39" s="197"/>
      <c r="D39" s="197">
        <v>21</v>
      </c>
      <c r="E39" s="197">
        <f>D39</f>
        <v>21</v>
      </c>
      <c r="F39" s="197"/>
      <c r="G39" s="197">
        <v>328</v>
      </c>
      <c r="H39" s="180">
        <f>G39</f>
        <v>328</v>
      </c>
      <c r="I39" s="180">
        <f>H39+E39</f>
        <v>349</v>
      </c>
      <c r="J39" s="180">
        <f>4000*I39</f>
        <v>1396000</v>
      </c>
      <c r="K39" s="180"/>
      <c r="L39" s="143"/>
      <c r="M39" s="42">
        <f>J39+K39</f>
        <v>1396000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197"/>
      <c r="D42" s="197"/>
      <c r="E42" s="197">
        <f>D42</f>
        <v>0</v>
      </c>
      <c r="F42" s="197"/>
      <c r="G42" s="197">
        <f>E42*44</f>
        <v>0</v>
      </c>
      <c r="H42" s="180">
        <f>G42</f>
        <v>0</v>
      </c>
      <c r="I42" s="180">
        <f>H42+E42*2</f>
        <v>0</v>
      </c>
      <c r="J42" s="180">
        <f>4300*I42</f>
        <v>0</v>
      </c>
      <c r="K42" s="180">
        <f>1500*H42</f>
        <v>0</v>
      </c>
      <c r="L42" s="143"/>
      <c r="M42" s="42">
        <f>J42+K42</f>
        <v>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1</v>
      </c>
      <c r="E44" s="36">
        <f t="shared" ref="E44:L44" si="15">E45+E46+E47</f>
        <v>1</v>
      </c>
      <c r="F44" s="36"/>
      <c r="G44" s="36">
        <f t="shared" si="15"/>
        <v>38</v>
      </c>
      <c r="H44" s="36">
        <f t="shared" si="15"/>
        <v>38</v>
      </c>
      <c r="I44" s="36">
        <f t="shared" si="15"/>
        <v>40</v>
      </c>
      <c r="J44" s="37">
        <f>J45+J46+J47</f>
        <v>223600</v>
      </c>
      <c r="K44" s="37">
        <f>K45+K46+K47</f>
        <v>121600</v>
      </c>
      <c r="L44" s="36">
        <f t="shared" si="15"/>
        <v>0</v>
      </c>
      <c r="M44" s="37">
        <f>M45+M46+M47</f>
        <v>345200</v>
      </c>
    </row>
    <row r="45" spans="1:13">
      <c r="A45" s="17"/>
      <c r="B45" s="25" t="s">
        <v>13</v>
      </c>
      <c r="C45" s="197"/>
      <c r="D45" s="197"/>
      <c r="E45" s="197">
        <f>D45</f>
        <v>0</v>
      </c>
      <c r="F45" s="197"/>
      <c r="G45" s="197">
        <f>D45*40</f>
        <v>0</v>
      </c>
      <c r="H45" s="180">
        <f>G45</f>
        <v>0</v>
      </c>
      <c r="I45" s="197">
        <f>E45*42</f>
        <v>0</v>
      </c>
      <c r="J45" s="180">
        <f>5590*I45</f>
        <v>0</v>
      </c>
      <c r="K45" s="180">
        <f>1500*H45</f>
        <v>0</v>
      </c>
      <c r="L45" s="143"/>
      <c r="M45" s="42">
        <f>J45+K45</f>
        <v>0</v>
      </c>
    </row>
    <row r="46" spans="1:13">
      <c r="A46" s="18"/>
      <c r="B46" s="24" t="s">
        <v>15</v>
      </c>
      <c r="C46" s="197"/>
      <c r="D46" s="197"/>
      <c r="E46" s="197">
        <f>D46</f>
        <v>0</v>
      </c>
      <c r="F46" s="197"/>
      <c r="G46" s="197">
        <f>D46*40</f>
        <v>0</v>
      </c>
      <c r="H46" s="180">
        <f>G46</f>
        <v>0</v>
      </c>
      <c r="I46" s="197">
        <f>E46*42</f>
        <v>0</v>
      </c>
      <c r="J46" s="180">
        <f>5590*I46</f>
        <v>0</v>
      </c>
      <c r="K46" s="180">
        <f>1500*H46</f>
        <v>0</v>
      </c>
      <c r="L46" s="143"/>
      <c r="M46" s="42">
        <f>J46+K46</f>
        <v>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116</v>
      </c>
      <c r="H50" s="36">
        <f t="shared" si="17"/>
        <v>116</v>
      </c>
      <c r="I50" s="36">
        <f t="shared" si="17"/>
        <v>122</v>
      </c>
      <c r="J50" s="36">
        <f t="shared" si="17"/>
        <v>488000</v>
      </c>
      <c r="K50" s="36">
        <f t="shared" si="17"/>
        <v>0</v>
      </c>
      <c r="L50" s="36">
        <f t="shared" si="17"/>
        <v>0</v>
      </c>
      <c r="M50" s="37">
        <f>M51+M52</f>
        <v>488000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v>28</v>
      </c>
      <c r="H51" s="180">
        <f>G51</f>
        <v>28</v>
      </c>
      <c r="I51" s="180">
        <f>H51+E51</f>
        <v>29</v>
      </c>
      <c r="J51" s="180">
        <f>4000*I51</f>
        <v>116000</v>
      </c>
      <c r="K51" s="180"/>
      <c r="L51" s="93"/>
      <c r="M51" s="42">
        <f>J51+K51</f>
        <v>116000</v>
      </c>
    </row>
    <row r="52" spans="1:13">
      <c r="A52" s="13"/>
      <c r="B52" s="95" t="s">
        <v>18</v>
      </c>
      <c r="C52" s="197"/>
      <c r="D52" s="197">
        <v>5</v>
      </c>
      <c r="E52" s="197">
        <f>D52</f>
        <v>5</v>
      </c>
      <c r="F52" s="197"/>
      <c r="G52" s="92">
        <v>88</v>
      </c>
      <c r="H52" s="180">
        <f>G52</f>
        <v>88</v>
      </c>
      <c r="I52" s="180">
        <f>H52+E52</f>
        <v>93</v>
      </c>
      <c r="J52" s="180">
        <f>4000*I52</f>
        <v>372000</v>
      </c>
      <c r="K52" s="180"/>
      <c r="L52" s="143"/>
      <c r="M52" s="42">
        <f>J52+K52</f>
        <v>372000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34</v>
      </c>
      <c r="D75" s="41">
        <f>D8+D13+D20+D22+D24+D26+D28+D32+D34+D38+D41+D44+D48+D50+D53+D55+D57+D60+D65+D67+D69+D71</f>
        <v>202</v>
      </c>
      <c r="E75" s="41">
        <f>E8+E13+E20+E22+E24+E26+E28+E32+E34+E38+E41+E44+E48+E50+E53+E55+E57+E60+E63+E65+E67+E69+E71</f>
        <v>236</v>
      </c>
      <c r="F75" s="41">
        <f>F8+F13+F28+F34+F63</f>
        <v>613</v>
      </c>
      <c r="G75" s="41">
        <f>G8+G13+G20+G22+G24+G26+G28+G32+G34+G38+G41+G44+G48+G50+G53+G55+G57+G60+G65+G67+G69+G71</f>
        <v>3743</v>
      </c>
      <c r="H75" s="41">
        <f>H8+H13+H20+H22+H24+H26+H28+H32+H34+H38+H41+H44+H48+H50+H53+H55+H57+H60+H63+H65+H67+H69+H71</f>
        <v>4356</v>
      </c>
      <c r="I75" s="41">
        <f>I8+I13+I20+I22+I24+I26+I28+I32+I34+I38+I41+I44+I48+I50+I53+I55+I57+I60+I63+I65+I67+I69+I71</f>
        <v>4613</v>
      </c>
      <c r="J75" s="41">
        <f>J8+J13+J20+J22+J24+J26+J28+J32+J34+J38+J41+J44+J48+J50+J53+J55+J57+J60+J63+J65+J67+J69+J71</f>
        <v>15342000</v>
      </c>
      <c r="K75" s="41">
        <f>K8+K13+K20+K22+K24+K26+K28+K32+K34+K38+K41+K44+K48+K50+K53+K55+K57+K60+K63+K65+K67+K69+K71</f>
        <v>2574400</v>
      </c>
      <c r="L75" s="41"/>
      <c r="M75" s="41">
        <f>M8+M13+M20+M22+M24+M26+M28+M32+M34+M38+M41+M44+M48+M50+M53+M55+M57+M60+M63+M76+M77+M65+M67+M69+M71</f>
        <v>17951400</v>
      </c>
    </row>
    <row r="76" spans="1:13" ht="13.5" thickTop="1">
      <c r="D76" s="271"/>
      <c r="E76" s="271"/>
      <c r="J76" s="81"/>
      <c r="K76" s="88" t="s">
        <v>87</v>
      </c>
      <c r="L76" s="87">
        <v>1</v>
      </c>
      <c r="M76" s="88">
        <f>20000*L76</f>
        <v>20000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1</v>
      </c>
      <c r="M77" s="89">
        <f>15000*L77</f>
        <v>15000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5:E85"/>
    <mergeCell ref="D86:E86"/>
    <mergeCell ref="D76:E76"/>
    <mergeCell ref="D77:E77"/>
    <mergeCell ref="D82:E82"/>
    <mergeCell ref="D83:E83"/>
    <mergeCell ref="D84:E84"/>
    <mergeCell ref="D78:E78"/>
    <mergeCell ref="D79:E79"/>
    <mergeCell ref="D80:E80"/>
    <mergeCell ref="D81:E81"/>
  </mergeCells>
  <phoneticPr fontId="9" type="noConversion"/>
  <pageMargins left="0.75" right="0.25" top="1" bottom="1" header="0.5" footer="0.5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90"/>
  <sheetViews>
    <sheetView topLeftCell="A55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5</v>
      </c>
      <c r="E8" s="33">
        <f>SUM(E9:E12)</f>
        <v>6</v>
      </c>
      <c r="F8" s="33">
        <f>F9</f>
        <v>24</v>
      </c>
      <c r="G8" s="33">
        <f>G10+G11+G12</f>
        <v>155</v>
      </c>
      <c r="H8" s="34">
        <f>SUM(H9:H12)</f>
        <v>179</v>
      </c>
      <c r="I8" s="34">
        <f>SUM(I9:I12)</f>
        <v>186</v>
      </c>
      <c r="J8" s="34">
        <f>SUM(J9:J12)</f>
        <v>632000</v>
      </c>
      <c r="K8" s="34">
        <f>SUM(K9:K12)</f>
        <v>216000</v>
      </c>
      <c r="L8" s="34">
        <f>L9+L10+L11+L12</f>
        <v>0</v>
      </c>
      <c r="M8" s="34">
        <f>SUM(M9:M12)</f>
        <v>848000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4</v>
      </c>
      <c r="E10" s="197">
        <f>D10</f>
        <v>4</v>
      </c>
      <c r="F10" s="197"/>
      <c r="G10" s="197">
        <v>111</v>
      </c>
      <c r="H10" s="180">
        <f>G10</f>
        <v>111</v>
      </c>
      <c r="I10" s="180">
        <f>H10+E10</f>
        <v>115</v>
      </c>
      <c r="J10" s="180">
        <f>3200*I10</f>
        <v>368000</v>
      </c>
      <c r="K10" s="180">
        <f>1600*H10</f>
        <v>177600</v>
      </c>
      <c r="L10" s="143"/>
      <c r="M10" s="42">
        <f t="shared" si="0"/>
        <v>545600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v>44</v>
      </c>
      <c r="H12" s="180">
        <v>44</v>
      </c>
      <c r="I12" s="180">
        <f>H12+E12*2</f>
        <v>46</v>
      </c>
      <c r="J12" s="180">
        <f>4000*I12</f>
        <v>184000</v>
      </c>
      <c r="K12" s="180"/>
      <c r="L12" s="143"/>
      <c r="M12" s="42">
        <f t="shared" si="0"/>
        <v>184000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34</v>
      </c>
      <c r="E13" s="36">
        <f>SUM(E14:E19)</f>
        <v>61</v>
      </c>
      <c r="F13" s="36">
        <f>F14</f>
        <v>405</v>
      </c>
      <c r="G13" s="36">
        <f>G15+G16+G17+G18+G19</f>
        <v>510</v>
      </c>
      <c r="H13" s="37">
        <f>SUM(H14:H19)</f>
        <v>915</v>
      </c>
      <c r="I13" s="37">
        <f>SUM(I14:I19)</f>
        <v>976</v>
      </c>
      <c r="J13" s="37">
        <f>SUM(J14:J19)</f>
        <v>3123200</v>
      </c>
      <c r="K13" s="37">
        <f>SUM(K14:K19)</f>
        <v>1464000</v>
      </c>
      <c r="L13" s="44">
        <f>L14+L15+L16+L17+L18+L19</f>
        <v>0</v>
      </c>
      <c r="M13" s="37">
        <f>SUM(M14:M19)</f>
        <v>4587200</v>
      </c>
    </row>
    <row r="14" spans="1:13">
      <c r="A14" s="12"/>
      <c r="B14" s="1" t="s">
        <v>3</v>
      </c>
      <c r="C14" s="197">
        <v>27</v>
      </c>
      <c r="D14" s="197"/>
      <c r="E14" s="197">
        <f>C14</f>
        <v>27</v>
      </c>
      <c r="F14" s="197">
        <f>C14*15</f>
        <v>405</v>
      </c>
      <c r="G14" s="197"/>
      <c r="H14" s="180">
        <f>F14</f>
        <v>405</v>
      </c>
      <c r="I14" s="180">
        <f t="shared" ref="I14:I19" si="2">H14+E14</f>
        <v>432</v>
      </c>
      <c r="J14" s="180">
        <f>3200*I14</f>
        <v>1382400</v>
      </c>
      <c r="K14" s="180">
        <f>H14*1600</f>
        <v>648000</v>
      </c>
      <c r="L14" s="143"/>
      <c r="M14" s="42">
        <f>J14+K14</f>
        <v>2030400</v>
      </c>
    </row>
    <row r="15" spans="1:13">
      <c r="A15" s="12"/>
      <c r="B15" s="1" t="s">
        <v>6</v>
      </c>
      <c r="C15" s="197"/>
      <c r="D15" s="197">
        <v>11</v>
      </c>
      <c r="E15" s="197">
        <f>D15</f>
        <v>11</v>
      </c>
      <c r="F15" s="197"/>
      <c r="G15" s="197">
        <f>D15*15</f>
        <v>165</v>
      </c>
      <c r="H15" s="180">
        <f>G15</f>
        <v>165</v>
      </c>
      <c r="I15" s="180">
        <f t="shared" si="2"/>
        <v>176</v>
      </c>
      <c r="J15" s="180">
        <f t="shared" ref="J15:J19" si="3">3200*I15</f>
        <v>563200</v>
      </c>
      <c r="K15" s="180">
        <f t="shared" ref="K15:K19" si="4">H15*1600</f>
        <v>264000</v>
      </c>
      <c r="L15" s="143"/>
      <c r="M15" s="42">
        <f t="shared" ref="M15:M19" si="5">J15+K15</f>
        <v>827200</v>
      </c>
    </row>
    <row r="16" spans="1:13">
      <c r="A16" s="12"/>
      <c r="B16" s="1" t="s">
        <v>5</v>
      </c>
      <c r="C16" s="197"/>
      <c r="D16" s="197">
        <v>20</v>
      </c>
      <c r="E16" s="197">
        <f>D16</f>
        <v>20</v>
      </c>
      <c r="F16" s="197"/>
      <c r="G16" s="197">
        <f>D16*15</f>
        <v>300</v>
      </c>
      <c r="H16" s="180">
        <f>G16</f>
        <v>300</v>
      </c>
      <c r="I16" s="180">
        <f t="shared" si="2"/>
        <v>320</v>
      </c>
      <c r="J16" s="180">
        <f t="shared" si="3"/>
        <v>1024000</v>
      </c>
      <c r="K16" s="180">
        <f t="shared" si="4"/>
        <v>480000</v>
      </c>
      <c r="L16" s="143"/>
      <c r="M16" s="42">
        <f t="shared" si="5"/>
        <v>1504000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105</v>
      </c>
      <c r="E20" s="36">
        <f t="shared" ref="E20:L20" si="6">E21</f>
        <v>105</v>
      </c>
      <c r="F20" s="36"/>
      <c r="G20" s="36">
        <f t="shared" si="6"/>
        <v>2171</v>
      </c>
      <c r="H20" s="36">
        <f t="shared" si="6"/>
        <v>2171</v>
      </c>
      <c r="I20" s="36">
        <f t="shared" si="6"/>
        <v>2302</v>
      </c>
      <c r="J20" s="36">
        <f t="shared" si="6"/>
        <v>7366400</v>
      </c>
      <c r="K20" s="36">
        <f t="shared" si="6"/>
        <v>0</v>
      </c>
      <c r="L20" s="36">
        <f t="shared" si="6"/>
        <v>0</v>
      </c>
      <c r="M20" s="37">
        <f>M21</f>
        <v>7366400</v>
      </c>
    </row>
    <row r="21" spans="1:13">
      <c r="A21" s="10"/>
      <c r="B21" s="24" t="s">
        <v>19</v>
      </c>
      <c r="C21" s="197"/>
      <c r="D21" s="197">
        <v>105</v>
      </c>
      <c r="E21" s="197">
        <f>D21</f>
        <v>105</v>
      </c>
      <c r="F21" s="197"/>
      <c r="G21" s="197">
        <v>2171</v>
      </c>
      <c r="H21" s="180">
        <f>G21</f>
        <v>2171</v>
      </c>
      <c r="I21" s="180">
        <v>2302</v>
      </c>
      <c r="J21" s="180">
        <f>3200*I21</f>
        <v>7366400</v>
      </c>
      <c r="K21" s="180"/>
      <c r="L21" s="143"/>
      <c r="M21" s="42">
        <f>J21+K21</f>
        <v>7366400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7"/>
      <c r="D23" s="197"/>
      <c r="E23" s="197">
        <f>D23</f>
        <v>0</v>
      </c>
      <c r="F23" s="197"/>
      <c r="G23" s="197"/>
      <c r="H23" s="180">
        <f>G23</f>
        <v>0</v>
      </c>
      <c r="I23" s="180">
        <f>H23+E23</f>
        <v>0</v>
      </c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v>26</v>
      </c>
      <c r="H25" s="180">
        <f>G25</f>
        <v>26</v>
      </c>
      <c r="I25" s="180">
        <f>H25+E25</f>
        <v>27</v>
      </c>
      <c r="J25" s="180">
        <f>3200*I25</f>
        <v>86400</v>
      </c>
      <c r="K25" s="180">
        <f>1600*H25</f>
        <v>41600</v>
      </c>
      <c r="L25" s="143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4</v>
      </c>
      <c r="E28" s="36">
        <f>SUM(E29:E31)</f>
        <v>7</v>
      </c>
      <c r="F28" s="36">
        <f>F29</f>
        <v>76</v>
      </c>
      <c r="G28" s="37">
        <f>G30+G31</f>
        <v>91</v>
      </c>
      <c r="H28" s="37">
        <f>SUM(H29:H31)</f>
        <v>167</v>
      </c>
      <c r="I28" s="36">
        <f t="shared" ref="I28:M28" si="10">SUM(I29:I31)</f>
        <v>174</v>
      </c>
      <c r="J28" s="36">
        <f t="shared" si="10"/>
        <v>556800</v>
      </c>
      <c r="K28" s="36">
        <f t="shared" si="10"/>
        <v>267200</v>
      </c>
      <c r="L28" s="36">
        <f t="shared" si="10"/>
        <v>0</v>
      </c>
      <c r="M28" s="37">
        <f t="shared" si="10"/>
        <v>824000</v>
      </c>
    </row>
    <row r="29" spans="1:13">
      <c r="A29" s="12"/>
      <c r="B29" s="1" t="s">
        <v>3</v>
      </c>
      <c r="C29" s="197">
        <v>3</v>
      </c>
      <c r="D29" s="197"/>
      <c r="E29" s="197">
        <f>C29</f>
        <v>3</v>
      </c>
      <c r="F29" s="197">
        <v>76</v>
      </c>
      <c r="G29" s="197"/>
      <c r="H29" s="180">
        <f>F29</f>
        <v>76</v>
      </c>
      <c r="I29" s="180">
        <f>H29+E29</f>
        <v>79</v>
      </c>
      <c r="J29" s="180">
        <f>3200*I29</f>
        <v>252800</v>
      </c>
      <c r="K29" s="180">
        <f>1600*H29</f>
        <v>121600</v>
      </c>
      <c r="L29" s="143"/>
      <c r="M29" s="42">
        <f>J29+K29</f>
        <v>374400</v>
      </c>
    </row>
    <row r="30" spans="1:13">
      <c r="A30" s="12"/>
      <c r="B30" s="1" t="s">
        <v>11</v>
      </c>
      <c r="C30" s="197"/>
      <c r="D30" s="197">
        <v>3</v>
      </c>
      <c r="E30" s="197">
        <f>D30</f>
        <v>3</v>
      </c>
      <c r="F30" s="197"/>
      <c r="G30" s="180">
        <v>76</v>
      </c>
      <c r="H30" s="180">
        <f>G30</f>
        <v>76</v>
      </c>
      <c r="I30" s="180">
        <f>H30+E30</f>
        <v>79</v>
      </c>
      <c r="J30" s="180">
        <f>3200*I30</f>
        <v>252800</v>
      </c>
      <c r="K30" s="180">
        <f>1600*H30</f>
        <v>121600</v>
      </c>
      <c r="L30" s="143"/>
      <c r="M30" s="42">
        <f>J30+K30+M73</f>
        <v>374400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197"/>
      <c r="D33" s="197">
        <v>34</v>
      </c>
      <c r="E33" s="197">
        <f>D33</f>
        <v>34</v>
      </c>
      <c r="F33" s="197"/>
      <c r="G33" s="197">
        <f>E33*15</f>
        <v>510</v>
      </c>
      <c r="H33" s="180">
        <f>G33</f>
        <v>510</v>
      </c>
      <c r="I33" s="180">
        <f>H33+E33</f>
        <v>544</v>
      </c>
      <c r="J33" s="180">
        <f>3200*I33</f>
        <v>1740800</v>
      </c>
      <c r="K33" s="180"/>
      <c r="L33" s="143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149</v>
      </c>
      <c r="G34" s="36">
        <f>G36+G37</f>
        <v>297</v>
      </c>
      <c r="H34" s="37">
        <f>SUM(H35:H37)</f>
        <v>446</v>
      </c>
      <c r="I34" s="37">
        <f>SUM(I35:I37)</f>
        <v>464</v>
      </c>
      <c r="J34" s="37">
        <f>SUM(J35:J37)</f>
        <v>1556000</v>
      </c>
      <c r="K34" s="37">
        <f>SUM(K35:K37)</f>
        <v>577600</v>
      </c>
      <c r="L34" s="36">
        <f t="shared" ref="L34" si="12">L36+L37</f>
        <v>0</v>
      </c>
      <c r="M34" s="37">
        <f>SUM(M35:M37)</f>
        <v>2133600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149</v>
      </c>
      <c r="G35" s="197"/>
      <c r="H35" s="180">
        <f>F35</f>
        <v>149</v>
      </c>
      <c r="I35" s="180">
        <f>H35+E35</f>
        <v>155</v>
      </c>
      <c r="J35" s="180">
        <f>3200*I35</f>
        <v>496000</v>
      </c>
      <c r="K35" s="180">
        <f>1600*H35</f>
        <v>238400</v>
      </c>
      <c r="L35" s="143"/>
      <c r="M35" s="42">
        <f>J35+K35</f>
        <v>734400</v>
      </c>
    </row>
    <row r="36" spans="1:13">
      <c r="A36" s="13"/>
      <c r="B36" s="1" t="s">
        <v>12</v>
      </c>
      <c r="C36" s="197"/>
      <c r="D36" s="197">
        <v>8</v>
      </c>
      <c r="E36" s="197">
        <f>D36</f>
        <v>8</v>
      </c>
      <c r="F36" s="197"/>
      <c r="G36" s="197">
        <v>212</v>
      </c>
      <c r="H36" s="180">
        <f>G36</f>
        <v>212</v>
      </c>
      <c r="I36" s="180">
        <f>H36+E36</f>
        <v>220</v>
      </c>
      <c r="J36" s="180">
        <f>3200*I36</f>
        <v>704000</v>
      </c>
      <c r="K36" s="180">
        <f>1600*H36</f>
        <v>339200</v>
      </c>
      <c r="L36" s="143"/>
      <c r="M36" s="42">
        <f>J36+K36+M74</f>
        <v>1043200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29</v>
      </c>
      <c r="E38" s="36">
        <f t="shared" ref="E38:M38" si="13">E39+E40</f>
        <v>29</v>
      </c>
      <c r="F38" s="36">
        <f t="shared" si="13"/>
        <v>0</v>
      </c>
      <c r="G38" s="36">
        <f t="shared" si="13"/>
        <v>461</v>
      </c>
      <c r="H38" s="36">
        <f t="shared" si="13"/>
        <v>461</v>
      </c>
      <c r="I38" s="36">
        <f t="shared" si="13"/>
        <v>490</v>
      </c>
      <c r="J38" s="36">
        <f t="shared" si="13"/>
        <v>1960000</v>
      </c>
      <c r="K38" s="36">
        <f t="shared" si="13"/>
        <v>0</v>
      </c>
      <c r="L38" s="36">
        <f t="shared" si="13"/>
        <v>0</v>
      </c>
      <c r="M38" s="36">
        <f t="shared" si="13"/>
        <v>1960000</v>
      </c>
    </row>
    <row r="39" spans="1:13">
      <c r="A39" s="13"/>
      <c r="B39" s="201" t="s">
        <v>197</v>
      </c>
      <c r="C39" s="197"/>
      <c r="D39" s="197">
        <v>29</v>
      </c>
      <c r="E39" s="197">
        <f>D39</f>
        <v>29</v>
      </c>
      <c r="F39" s="197"/>
      <c r="G39" s="197">
        <v>461</v>
      </c>
      <c r="H39" s="180">
        <f>G39</f>
        <v>461</v>
      </c>
      <c r="I39" s="180">
        <f>H39+E39</f>
        <v>490</v>
      </c>
      <c r="J39" s="180">
        <f>4000*I39</f>
        <v>1960000</v>
      </c>
      <c r="K39" s="180"/>
      <c r="L39" s="143"/>
      <c r="M39" s="42">
        <f>J39+K39</f>
        <v>1960000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197"/>
      <c r="D42" s="197"/>
      <c r="E42" s="197">
        <f>D42</f>
        <v>0</v>
      </c>
      <c r="F42" s="197"/>
      <c r="G42" s="197">
        <f>E42*44</f>
        <v>0</v>
      </c>
      <c r="H42" s="180">
        <f>G42</f>
        <v>0</v>
      </c>
      <c r="I42" s="180">
        <f>H42+E42*2</f>
        <v>0</v>
      </c>
      <c r="J42" s="180">
        <f>4300*I42</f>
        <v>0</v>
      </c>
      <c r="K42" s="180">
        <f>1500*H42</f>
        <v>0</v>
      </c>
      <c r="L42" s="143"/>
      <c r="M42" s="42">
        <f>J42+K42</f>
        <v>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197"/>
      <c r="D45" s="197"/>
      <c r="E45" s="197">
        <f>D45</f>
        <v>0</v>
      </c>
      <c r="F45" s="197"/>
      <c r="G45" s="197">
        <f>D45*40</f>
        <v>0</v>
      </c>
      <c r="H45" s="180">
        <f>G45</f>
        <v>0</v>
      </c>
      <c r="I45" s="197">
        <f>E45*42</f>
        <v>0</v>
      </c>
      <c r="J45" s="180">
        <f>5590*I45</f>
        <v>0</v>
      </c>
      <c r="K45" s="180">
        <f>1500*H45</f>
        <v>0</v>
      </c>
      <c r="L45" s="143"/>
      <c r="M45" s="42">
        <f>J45+K45</f>
        <v>0</v>
      </c>
    </row>
    <row r="46" spans="1:13">
      <c r="A46" s="18"/>
      <c r="B46" s="24" t="s">
        <v>15</v>
      </c>
      <c r="C46" s="197"/>
      <c r="D46" s="197"/>
      <c r="E46" s="197">
        <f>D46</f>
        <v>0</v>
      </c>
      <c r="F46" s="197"/>
      <c r="G46" s="197">
        <f>D46*40</f>
        <v>0</v>
      </c>
      <c r="H46" s="180">
        <f>G46</f>
        <v>0</v>
      </c>
      <c r="I46" s="197">
        <f>E46*42</f>
        <v>0</v>
      </c>
      <c r="J46" s="180">
        <f>5590*I46</f>
        <v>0</v>
      </c>
      <c r="K46" s="180">
        <f>1500*H46</f>
        <v>0</v>
      </c>
      <c r="L46" s="143"/>
      <c r="M46" s="42">
        <f>J46+K46</f>
        <v>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3</v>
      </c>
      <c r="E52" s="197">
        <f>D52</f>
        <v>3</v>
      </c>
      <c r="F52" s="197"/>
      <c r="G52" s="92">
        <f>E52*15</f>
        <v>45</v>
      </c>
      <c r="H52" s="180">
        <f>G52</f>
        <v>45</v>
      </c>
      <c r="I52" s="180">
        <f>H52+E52</f>
        <v>48</v>
      </c>
      <c r="J52" s="180">
        <f>4000*I52</f>
        <v>192000</v>
      </c>
      <c r="K52" s="180"/>
      <c r="L52" s="143"/>
      <c r="M52" s="42">
        <f>J52+K52</f>
        <v>192000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228</v>
      </c>
      <c r="E75" s="41">
        <f>E8+E13+E20+E22+E24+E26+E28+E32+E34+E38+E41+E44+E48+E50+E53+E55+E57+E60+E63+E65+E67+E69+E71</f>
        <v>265</v>
      </c>
      <c r="F75" s="41">
        <f>F8+F13+F28+F34+F63</f>
        <v>654</v>
      </c>
      <c r="G75" s="41">
        <f>G8+G13+G20+G22+G24+G26+G28+G32+G34+G38+G41+G44+G48+G50+G53+G55+G57+G60+G65+G67+G69+G71</f>
        <v>4305</v>
      </c>
      <c r="H75" s="41">
        <f>H8+H13+H20+H22+H24+H26+H28+H32+H34+H38+H41+H44+H48+H50+H53+H55+H57+H60+H63+H65+H67+H69+H71</f>
        <v>4959</v>
      </c>
      <c r="I75" s="41">
        <f>I8+I13+I20+I22+I24+I26+I28+I32+I34+I38+I41+I44+I48+I50+I53+I55+I57+I60+I63+I65+I67+I69+I71</f>
        <v>5252</v>
      </c>
      <c r="J75" s="41">
        <f>J8+J13+J20+J22+J24+J26+J28+J32+J34+J38+J41+J44+J48+J50+J53+J55+J57+J60+J63+J65+J67+J69+J71</f>
        <v>17357600</v>
      </c>
      <c r="K75" s="41">
        <f>K8+K13+K20+K22+K24+K26+K28+K32+K34+K38+K41+K44+K48+K50+K53+K55+K57+K60+K63+K65+K67+K69+K71</f>
        <v>2604800</v>
      </c>
      <c r="L75" s="41"/>
      <c r="M75" s="41">
        <f>M8+M13+M20+M22+M24+M26+M28+M32+M34+M38+M41+M44+M48+M50+M53+M55+M57+M60+M63+M76+M77+M65+M67+M69+M71</f>
        <v>19977400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1</v>
      </c>
      <c r="M77" s="89">
        <f>15000*L77</f>
        <v>15000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1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90"/>
  <sheetViews>
    <sheetView topLeftCell="A55" workbookViewId="0">
      <selection activeCell="J81" sqref="J81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44</v>
      </c>
      <c r="H8" s="34">
        <f>SUM(H9:H12)</f>
        <v>68</v>
      </c>
      <c r="I8" s="34">
        <f>SUM(I9:I12)</f>
        <v>71</v>
      </c>
      <c r="J8" s="34">
        <f>SUM(J9:J12)</f>
        <v>264000</v>
      </c>
      <c r="K8" s="34">
        <f>SUM(K9:K12)</f>
        <v>38400</v>
      </c>
      <c r="L8" s="34">
        <f>L9+L10+L11+L12</f>
        <v>0</v>
      </c>
      <c r="M8" s="34">
        <f>SUM(M9:M12)</f>
        <v>302400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/>
      <c r="E10" s="197">
        <f>D10</f>
        <v>0</v>
      </c>
      <c r="F10" s="197"/>
      <c r="G10" s="197"/>
      <c r="H10" s="180">
        <f>G10</f>
        <v>0</v>
      </c>
      <c r="I10" s="180">
        <f>H10+E10</f>
        <v>0</v>
      </c>
      <c r="J10" s="180">
        <f>3200*I10</f>
        <v>0</v>
      </c>
      <c r="K10" s="180">
        <f>1600*H10</f>
        <v>0</v>
      </c>
      <c r="L10" s="143"/>
      <c r="M10" s="42">
        <f t="shared" si="0"/>
        <v>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v>44</v>
      </c>
      <c r="H12" s="180">
        <f>G12</f>
        <v>44</v>
      </c>
      <c r="I12" s="180">
        <f>H12+E12*2</f>
        <v>46</v>
      </c>
      <c r="J12" s="180">
        <f>4000*I12</f>
        <v>184000</v>
      </c>
      <c r="K12" s="180"/>
      <c r="L12" s="143"/>
      <c r="M12" s="42">
        <f t="shared" si="0"/>
        <v>184000</v>
      </c>
    </row>
    <row r="13" spans="1:13">
      <c r="A13" s="35">
        <v>2</v>
      </c>
      <c r="B13" s="32" t="s">
        <v>21</v>
      </c>
      <c r="C13" s="36">
        <f>C14</f>
        <v>34</v>
      </c>
      <c r="D13" s="36">
        <f>D15+D16+D17+D18+D19</f>
        <v>27</v>
      </c>
      <c r="E13" s="36">
        <f>SUM(E14:E19)</f>
        <v>61</v>
      </c>
      <c r="F13" s="36">
        <f>F14</f>
        <v>510</v>
      </c>
      <c r="G13" s="36">
        <f>G15+G16+G17+G18+G19</f>
        <v>405</v>
      </c>
      <c r="H13" s="37">
        <f>SUM(H14:H19)</f>
        <v>915</v>
      </c>
      <c r="I13" s="37">
        <f>SUM(I14:I19)</f>
        <v>976</v>
      </c>
      <c r="J13" s="37">
        <f>SUM(J14:J19)</f>
        <v>3123200</v>
      </c>
      <c r="K13" s="37">
        <f>SUM(K14:K19)</f>
        <v>1464000</v>
      </c>
      <c r="L13" s="44">
        <f>L14+L15+L16+L17+L18+L19</f>
        <v>0</v>
      </c>
      <c r="M13" s="37">
        <f>SUM(M14:M19)</f>
        <v>4587200</v>
      </c>
    </row>
    <row r="14" spans="1:13">
      <c r="A14" s="12"/>
      <c r="B14" s="1" t="s">
        <v>3</v>
      </c>
      <c r="C14" s="197">
        <v>34</v>
      </c>
      <c r="D14" s="197"/>
      <c r="E14" s="197">
        <f>C14</f>
        <v>34</v>
      </c>
      <c r="F14" s="197">
        <f>C14*15</f>
        <v>510</v>
      </c>
      <c r="G14" s="197"/>
      <c r="H14" s="180">
        <f>F14</f>
        <v>510</v>
      </c>
      <c r="I14" s="180">
        <f t="shared" ref="I14:I19" si="2">H14+E14</f>
        <v>544</v>
      </c>
      <c r="J14" s="180">
        <f>3200*I14</f>
        <v>1740800</v>
      </c>
      <c r="K14" s="180">
        <f>H14*1600</f>
        <v>816000</v>
      </c>
      <c r="L14" s="143"/>
      <c r="M14" s="42">
        <f>J14+K14</f>
        <v>2556800</v>
      </c>
    </row>
    <row r="15" spans="1:13">
      <c r="A15" s="12"/>
      <c r="B15" s="1" t="s">
        <v>6</v>
      </c>
      <c r="C15" s="197"/>
      <c r="D15" s="197">
        <v>4</v>
      </c>
      <c r="E15" s="197">
        <f>D15</f>
        <v>4</v>
      </c>
      <c r="F15" s="197"/>
      <c r="G15" s="197">
        <f>D15*15</f>
        <v>60</v>
      </c>
      <c r="H15" s="180">
        <f>G15</f>
        <v>60</v>
      </c>
      <c r="I15" s="180">
        <f t="shared" si="2"/>
        <v>64</v>
      </c>
      <c r="J15" s="180">
        <f t="shared" ref="J15:J19" si="3">3200*I15</f>
        <v>204800</v>
      </c>
      <c r="K15" s="180">
        <f t="shared" ref="K15:K19" si="4">H15*1600</f>
        <v>96000</v>
      </c>
      <c r="L15" s="143"/>
      <c r="M15" s="42">
        <f t="shared" ref="M15:M19" si="5">J15+K15</f>
        <v>300800</v>
      </c>
    </row>
    <row r="16" spans="1:13">
      <c r="A16" s="12"/>
      <c r="B16" s="1" t="s">
        <v>5</v>
      </c>
      <c r="C16" s="197"/>
      <c r="D16" s="197">
        <v>21</v>
      </c>
      <c r="E16" s="197">
        <f>D16</f>
        <v>21</v>
      </c>
      <c r="F16" s="197"/>
      <c r="G16" s="197">
        <f>D16*15</f>
        <v>315</v>
      </c>
      <c r="H16" s="180">
        <f>G16</f>
        <v>315</v>
      </c>
      <c r="I16" s="180">
        <f t="shared" si="2"/>
        <v>336</v>
      </c>
      <c r="J16" s="180">
        <f t="shared" si="3"/>
        <v>1075200</v>
      </c>
      <c r="K16" s="180">
        <f t="shared" si="4"/>
        <v>504000</v>
      </c>
      <c r="L16" s="143"/>
      <c r="M16" s="42">
        <f t="shared" si="5"/>
        <v>1579200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119</v>
      </c>
      <c r="E20" s="36">
        <f t="shared" ref="E20:L20" si="6">E21</f>
        <v>119</v>
      </c>
      <c r="F20" s="36"/>
      <c r="G20" s="36">
        <f t="shared" si="6"/>
        <v>2447</v>
      </c>
      <c r="H20" s="36">
        <f t="shared" si="6"/>
        <v>2447</v>
      </c>
      <c r="I20" s="36">
        <f t="shared" si="6"/>
        <v>2595</v>
      </c>
      <c r="J20" s="36">
        <f t="shared" si="6"/>
        <v>8304000</v>
      </c>
      <c r="K20" s="36">
        <f t="shared" si="6"/>
        <v>0</v>
      </c>
      <c r="L20" s="36">
        <f t="shared" si="6"/>
        <v>0</v>
      </c>
      <c r="M20" s="37">
        <f>M21</f>
        <v>8304000</v>
      </c>
    </row>
    <row r="21" spans="1:13">
      <c r="A21" s="10"/>
      <c r="B21" s="24" t="s">
        <v>19</v>
      </c>
      <c r="C21" s="197"/>
      <c r="D21" s="197">
        <v>119</v>
      </c>
      <c r="E21" s="197">
        <f>D21</f>
        <v>119</v>
      </c>
      <c r="F21" s="197"/>
      <c r="G21" s="197">
        <v>2447</v>
      </c>
      <c r="H21" s="180">
        <f>G21</f>
        <v>2447</v>
      </c>
      <c r="I21" s="180">
        <v>2595</v>
      </c>
      <c r="J21" s="180">
        <f>3200*I21</f>
        <v>8304000</v>
      </c>
      <c r="K21" s="180"/>
      <c r="L21" s="143"/>
      <c r="M21" s="42">
        <f>J21+K21</f>
        <v>8304000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7"/>
      <c r="D23" s="197"/>
      <c r="E23" s="197">
        <f>D23</f>
        <v>0</v>
      </c>
      <c r="F23" s="197"/>
      <c r="G23" s="197"/>
      <c r="H23" s="180">
        <f>G23</f>
        <v>0</v>
      </c>
      <c r="I23" s="180">
        <f>H23+E23</f>
        <v>0</v>
      </c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28</v>
      </c>
      <c r="G28" s="37">
        <f>G30+G31</f>
        <v>115</v>
      </c>
      <c r="H28" s="37">
        <f>SUM(H29:H31)</f>
        <v>143</v>
      </c>
      <c r="I28" s="36">
        <f t="shared" ref="I28:M28" si="10">SUM(I29:I31)</f>
        <v>149</v>
      </c>
      <c r="J28" s="36">
        <f t="shared" si="10"/>
        <v>476800</v>
      </c>
      <c r="K28" s="36">
        <f t="shared" si="10"/>
        <v>228800</v>
      </c>
      <c r="L28" s="36">
        <f t="shared" si="10"/>
        <v>0</v>
      </c>
      <c r="M28" s="37">
        <f t="shared" si="10"/>
        <v>705600</v>
      </c>
    </row>
    <row r="29" spans="1:13">
      <c r="A29" s="12"/>
      <c r="B29" s="1" t="s">
        <v>3</v>
      </c>
      <c r="C29" s="197">
        <v>1</v>
      </c>
      <c r="D29" s="197"/>
      <c r="E29" s="197">
        <f>C29</f>
        <v>1</v>
      </c>
      <c r="F29" s="197">
        <v>28</v>
      </c>
      <c r="G29" s="197"/>
      <c r="H29" s="180">
        <f>F29</f>
        <v>28</v>
      </c>
      <c r="I29" s="180">
        <f>H29+E29</f>
        <v>29</v>
      </c>
      <c r="J29" s="180">
        <f>3200*I29</f>
        <v>92800</v>
      </c>
      <c r="K29" s="180">
        <f>1600*H29</f>
        <v>44800</v>
      </c>
      <c r="L29" s="143"/>
      <c r="M29" s="42">
        <f>J29+K29</f>
        <v>137600</v>
      </c>
    </row>
    <row r="30" spans="1:13">
      <c r="A30" s="12"/>
      <c r="B30" s="1" t="s">
        <v>11</v>
      </c>
      <c r="C30" s="197"/>
      <c r="D30" s="197">
        <v>4</v>
      </c>
      <c r="E30" s="197">
        <f>D30</f>
        <v>4</v>
      </c>
      <c r="F30" s="197"/>
      <c r="G30" s="180">
        <v>100</v>
      </c>
      <c r="H30" s="180">
        <f>G30</f>
        <v>100</v>
      </c>
      <c r="I30" s="180">
        <f>H30+E30</f>
        <v>104</v>
      </c>
      <c r="J30" s="180">
        <f>3200*I30</f>
        <v>332800</v>
      </c>
      <c r="K30" s="180">
        <f>1600*H30</f>
        <v>160000</v>
      </c>
      <c r="L30" s="143"/>
      <c r="M30" s="42">
        <f>J30+K30+M73</f>
        <v>492800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197"/>
      <c r="D33" s="197">
        <v>33</v>
      </c>
      <c r="E33" s="197">
        <f>D33</f>
        <v>33</v>
      </c>
      <c r="F33" s="197"/>
      <c r="G33" s="197">
        <f>E33*15</f>
        <v>495</v>
      </c>
      <c r="H33" s="180">
        <f>G33</f>
        <v>495</v>
      </c>
      <c r="I33" s="180">
        <f>H33+E33</f>
        <v>528</v>
      </c>
      <c r="J33" s="180">
        <f>3200*I33</f>
        <v>1689600</v>
      </c>
      <c r="K33" s="180"/>
      <c r="L33" s="143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142</v>
      </c>
      <c r="G34" s="36">
        <f>G36+G37</f>
        <v>280</v>
      </c>
      <c r="H34" s="37">
        <f>SUM(H35:H37)</f>
        <v>422</v>
      </c>
      <c r="I34" s="37">
        <f>SUM(I35:I37)</f>
        <v>442</v>
      </c>
      <c r="J34" s="37">
        <f>SUM(J35:J37)</f>
        <v>1485600</v>
      </c>
      <c r="K34" s="37">
        <f>SUM(K35:K37)</f>
        <v>539200</v>
      </c>
      <c r="L34" s="36">
        <f t="shared" ref="L34" si="12">L36+L37</f>
        <v>0</v>
      </c>
      <c r="M34" s="37">
        <f>SUM(M35:M37)</f>
        <v>2024800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142</v>
      </c>
      <c r="G35" s="197"/>
      <c r="H35" s="180">
        <f>F35</f>
        <v>142</v>
      </c>
      <c r="I35" s="180">
        <f>H35+E35</f>
        <v>148</v>
      </c>
      <c r="J35" s="180">
        <f>3200*I35</f>
        <v>473600</v>
      </c>
      <c r="K35" s="180">
        <f>1600*H35</f>
        <v>227200</v>
      </c>
      <c r="L35" s="143"/>
      <c r="M35" s="42">
        <f>J35+K35</f>
        <v>700800</v>
      </c>
    </row>
    <row r="36" spans="1:13">
      <c r="A36" s="13"/>
      <c r="B36" s="1" t="s">
        <v>12</v>
      </c>
      <c r="C36" s="197"/>
      <c r="D36" s="197">
        <v>7</v>
      </c>
      <c r="E36" s="197">
        <f>D36</f>
        <v>7</v>
      </c>
      <c r="F36" s="197"/>
      <c r="G36" s="197">
        <v>195</v>
      </c>
      <c r="H36" s="180">
        <f>G36</f>
        <v>195</v>
      </c>
      <c r="I36" s="180">
        <v>205</v>
      </c>
      <c r="J36" s="180">
        <f>3200*I36</f>
        <v>656000</v>
      </c>
      <c r="K36" s="180">
        <f>1600*H36</f>
        <v>312000</v>
      </c>
      <c r="L36" s="143"/>
      <c r="M36" s="42">
        <f>J36+K36+M74</f>
        <v>968000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446</v>
      </c>
      <c r="H38" s="36">
        <f t="shared" si="13"/>
        <v>446</v>
      </c>
      <c r="I38" s="36">
        <f t="shared" si="13"/>
        <v>474</v>
      </c>
      <c r="J38" s="36">
        <f t="shared" si="13"/>
        <v>1896000</v>
      </c>
      <c r="K38" s="36">
        <f t="shared" si="13"/>
        <v>0</v>
      </c>
      <c r="L38" s="36">
        <f t="shared" si="13"/>
        <v>0</v>
      </c>
      <c r="M38" s="36">
        <f t="shared" si="13"/>
        <v>1896000</v>
      </c>
    </row>
    <row r="39" spans="1:13">
      <c r="A39" s="13"/>
      <c r="B39" s="201" t="s">
        <v>197</v>
      </c>
      <c r="C39" s="197"/>
      <c r="D39" s="197">
        <v>28</v>
      </c>
      <c r="E39" s="197">
        <f>D39</f>
        <v>28</v>
      </c>
      <c r="F39" s="197"/>
      <c r="G39" s="197">
        <v>446</v>
      </c>
      <c r="H39" s="180">
        <f>G39</f>
        <v>446</v>
      </c>
      <c r="I39" s="180">
        <f>H39+E39</f>
        <v>474</v>
      </c>
      <c r="J39" s="180">
        <f>4000*I39</f>
        <v>1896000</v>
      </c>
      <c r="K39" s="180"/>
      <c r="L39" s="143"/>
      <c r="M39" s="42">
        <f>J39+K39</f>
        <v>1896000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197"/>
      <c r="D42" s="197"/>
      <c r="E42" s="197">
        <f>D42</f>
        <v>0</v>
      </c>
      <c r="F42" s="197"/>
      <c r="G42" s="197">
        <f>E42*44</f>
        <v>0</v>
      </c>
      <c r="H42" s="180">
        <f>G42</f>
        <v>0</v>
      </c>
      <c r="I42" s="180">
        <f>H42+E42*2</f>
        <v>0</v>
      </c>
      <c r="J42" s="180">
        <f>4300*I42</f>
        <v>0</v>
      </c>
      <c r="K42" s="180">
        <f>1500*H42</f>
        <v>0</v>
      </c>
      <c r="L42" s="143"/>
      <c r="M42" s="42">
        <f>J42+K42</f>
        <v>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1</v>
      </c>
      <c r="E44" s="36">
        <f t="shared" ref="E44:L44" si="15">E45+E46+E47</f>
        <v>1</v>
      </c>
      <c r="F44" s="36"/>
      <c r="G44" s="36">
        <f t="shared" si="15"/>
        <v>40</v>
      </c>
      <c r="H44" s="36">
        <f t="shared" si="15"/>
        <v>40</v>
      </c>
      <c r="I44" s="36">
        <f t="shared" si="15"/>
        <v>42</v>
      </c>
      <c r="J44" s="37">
        <f>J45+J46+J47</f>
        <v>234780</v>
      </c>
      <c r="K44" s="37">
        <f>K45+K46+K47</f>
        <v>60000</v>
      </c>
      <c r="L44" s="36">
        <f t="shared" si="15"/>
        <v>0</v>
      </c>
      <c r="M44" s="37">
        <f>M45+M46+M47</f>
        <v>294780</v>
      </c>
    </row>
    <row r="45" spans="1:13">
      <c r="A45" s="17"/>
      <c r="B45" s="25" t="s">
        <v>13</v>
      </c>
      <c r="C45" s="197"/>
      <c r="D45" s="197"/>
      <c r="E45" s="197">
        <f>D45</f>
        <v>0</v>
      </c>
      <c r="F45" s="197"/>
      <c r="G45" s="197">
        <f>D45*40</f>
        <v>0</v>
      </c>
      <c r="H45" s="180">
        <f>G45</f>
        <v>0</v>
      </c>
      <c r="I45" s="197">
        <f>E45*42</f>
        <v>0</v>
      </c>
      <c r="J45" s="180">
        <f>5590*I45</f>
        <v>0</v>
      </c>
      <c r="K45" s="180">
        <f>1500*H45</f>
        <v>0</v>
      </c>
      <c r="L45" s="143"/>
      <c r="M45" s="42">
        <f>J45+K45</f>
        <v>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45</v>
      </c>
      <c r="H50" s="36">
        <f t="shared" si="17"/>
        <v>45</v>
      </c>
      <c r="I50" s="36">
        <f t="shared" si="17"/>
        <v>48</v>
      </c>
      <c r="J50" s="36">
        <f t="shared" si="17"/>
        <v>192000</v>
      </c>
      <c r="K50" s="36">
        <f t="shared" si="17"/>
        <v>0</v>
      </c>
      <c r="L50" s="36">
        <f t="shared" si="17"/>
        <v>0</v>
      </c>
      <c r="M50" s="37">
        <f>M51+M52</f>
        <v>192000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2</v>
      </c>
      <c r="E52" s="197">
        <f>D52</f>
        <v>2</v>
      </c>
      <c r="F52" s="197"/>
      <c r="G52" s="92">
        <f>E52*15</f>
        <v>30</v>
      </c>
      <c r="H52" s="180">
        <f>G52</f>
        <v>30</v>
      </c>
      <c r="I52" s="180">
        <f>H52+E52</f>
        <v>32</v>
      </c>
      <c r="J52" s="180">
        <f>4000*I52</f>
        <v>128000</v>
      </c>
      <c r="K52" s="180"/>
      <c r="L52" s="143"/>
      <c r="M52" s="42">
        <f>J52+K52</f>
        <v>128000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42</v>
      </c>
      <c r="D75" s="41">
        <f>D8+D13+D20+D22+D24+D26+D28+D32+D34+D38+D41+D44+D48+D50+D53+D55+D57+D60+D65+D67+D69+D71</f>
        <v>229</v>
      </c>
      <c r="E75" s="41">
        <f>E8+E13+E20+E22+E24+E26+E28+E32+E34+E38+E41+E44+E48+E50+E53+E55+E57+E60+E63+E65+E67+E69+E71</f>
        <v>271</v>
      </c>
      <c r="F75" s="41">
        <f>F8+F13+F28+F34+F63</f>
        <v>704</v>
      </c>
      <c r="G75" s="41">
        <f>G8+G13+G20+G22+G24+G26+G28+G32+G34+G38+G41+G44+G48+G50+G53+G55+G57+G60+G65+G67+G69+G71</f>
        <v>4369</v>
      </c>
      <c r="H75" s="41">
        <f>H8+H13+H20+H22+H24+H26+H28+H32+H34+H38+H41+H44+H48+H50+H53+H55+H57+H60+H63+H65+H67+H69+H71</f>
        <v>5073</v>
      </c>
      <c r="I75" s="41">
        <f>I8+I13+I20+I22+I24+I26+I28+I32+I34+I38+I41+I44+I48+I50+I53+I55+I57+I60+I63+I65+I67+I69+I71</f>
        <v>5379</v>
      </c>
      <c r="J75" s="41">
        <f>J8+J13+J20+J22+J24+J26+J28+J32+J34+J38+J41+J44+J48+J50+J53+J55+J57+J60+J63+J65+J67+J69+J71</f>
        <v>17838780</v>
      </c>
      <c r="K75" s="41">
        <f>K8+K13+K20+K22+K24+K26+K28+K32+K34+K38+K41+K44+K48+K50+K53+K55+K57+K60+K63+K65+K67+K69+K71</f>
        <v>2413600</v>
      </c>
      <c r="L75" s="41"/>
      <c r="M75" s="41">
        <f>M8+M13+M20+M22+M24+M26+M28+M32+M34+M38+M41+M44+M48+M50+M53+M55+M57+M60+M63+M76+M77+M65+M67+M69+M71</f>
        <v>20267380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1</v>
      </c>
      <c r="M77" s="89">
        <f>15000*L77</f>
        <v>15000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1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" top="1" bottom="1" header="0.5" footer="0.5"/>
  <pageSetup paperSize="9" orientation="landscape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90"/>
  <sheetViews>
    <sheetView topLeftCell="A58" workbookViewId="0">
      <selection activeCell="H82" sqref="H82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72</v>
      </c>
      <c r="H8" s="34">
        <f>SUM(H9:H12)</f>
        <v>96</v>
      </c>
      <c r="I8" s="34">
        <f>SUM(I9:I12)</f>
        <v>100</v>
      </c>
      <c r="J8" s="34">
        <f>SUM(J9:J12)</f>
        <v>380000</v>
      </c>
      <c r="K8" s="34">
        <f>SUM(K9:K12)</f>
        <v>38400</v>
      </c>
      <c r="L8" s="34">
        <f>L9+L10+L11+L12</f>
        <v>0</v>
      </c>
      <c r="M8" s="34">
        <f>SUM(M9:M12)</f>
        <v>418400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/>
      <c r="E10" s="197">
        <f>D10</f>
        <v>0</v>
      </c>
      <c r="F10" s="197"/>
      <c r="G10" s="197"/>
      <c r="H10" s="180">
        <f>G10</f>
        <v>0</v>
      </c>
      <c r="I10" s="180">
        <f>H10+E10</f>
        <v>0</v>
      </c>
      <c r="J10" s="180">
        <f>3200*I10</f>
        <v>0</v>
      </c>
      <c r="K10" s="180">
        <f>1600*H10</f>
        <v>0</v>
      </c>
      <c r="L10" s="143"/>
      <c r="M10" s="42">
        <f t="shared" si="0"/>
        <v>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2</v>
      </c>
      <c r="E12" s="197">
        <f>D12</f>
        <v>2</v>
      </c>
      <c r="F12" s="197"/>
      <c r="G12" s="197">
        <v>72</v>
      </c>
      <c r="H12" s="180">
        <f>G12</f>
        <v>72</v>
      </c>
      <c r="I12" s="180">
        <v>75</v>
      </c>
      <c r="J12" s="180">
        <f>4000*I12</f>
        <v>300000</v>
      </c>
      <c r="K12" s="180"/>
      <c r="L12" s="143"/>
      <c r="M12" s="42">
        <f t="shared" si="0"/>
        <v>300000</v>
      </c>
    </row>
    <row r="13" spans="1:13">
      <c r="A13" s="35">
        <v>2</v>
      </c>
      <c r="B13" s="32" t="s">
        <v>21</v>
      </c>
      <c r="C13" s="36">
        <f>C14</f>
        <v>30</v>
      </c>
      <c r="D13" s="36">
        <f>D15+D16+D17+D18+D19</f>
        <v>20</v>
      </c>
      <c r="E13" s="36">
        <f>SUM(E14:E19)</f>
        <v>50</v>
      </c>
      <c r="F13" s="36">
        <f>F14</f>
        <v>450</v>
      </c>
      <c r="G13" s="36">
        <f>G15+G16+G17+G18+G19</f>
        <v>300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197">
        <v>30</v>
      </c>
      <c r="D14" s="197"/>
      <c r="E14" s="197">
        <f>C14</f>
        <v>30</v>
      </c>
      <c r="F14" s="197">
        <f>C14*15</f>
        <v>450</v>
      </c>
      <c r="G14" s="197"/>
      <c r="H14" s="180">
        <f>F14</f>
        <v>450</v>
      </c>
      <c r="I14" s="180">
        <f t="shared" ref="I14:I19" si="2">H14+E14</f>
        <v>480</v>
      </c>
      <c r="J14" s="180">
        <f>3200*I14</f>
        <v>1536000</v>
      </c>
      <c r="K14" s="180">
        <f>H14*1600</f>
        <v>720000</v>
      </c>
      <c r="L14" s="143"/>
      <c r="M14" s="42">
        <f>J14+K14</f>
        <v>2256000</v>
      </c>
    </row>
    <row r="15" spans="1:13">
      <c r="A15" s="12"/>
      <c r="B15" s="1" t="s">
        <v>6</v>
      </c>
      <c r="C15" s="197"/>
      <c r="D15" s="197">
        <v>6</v>
      </c>
      <c r="E15" s="197">
        <f>D15</f>
        <v>6</v>
      </c>
      <c r="F15" s="197"/>
      <c r="G15" s="197">
        <f>D15*15</f>
        <v>90</v>
      </c>
      <c r="H15" s="180">
        <f>G15</f>
        <v>90</v>
      </c>
      <c r="I15" s="180">
        <f t="shared" si="2"/>
        <v>96</v>
      </c>
      <c r="J15" s="180">
        <f t="shared" ref="J15:J19" si="3">3200*I15</f>
        <v>307200</v>
      </c>
      <c r="K15" s="180">
        <f t="shared" ref="K15:K19" si="4">H15*1600</f>
        <v>144000</v>
      </c>
      <c r="L15" s="143"/>
      <c r="M15" s="42">
        <f t="shared" ref="M15:M19" si="5">J15+K15</f>
        <v>451200</v>
      </c>
    </row>
    <row r="16" spans="1:13">
      <c r="A16" s="12"/>
      <c r="B16" s="1" t="s">
        <v>5</v>
      </c>
      <c r="C16" s="197"/>
      <c r="D16" s="197">
        <v>12</v>
      </c>
      <c r="E16" s="197">
        <f>D16</f>
        <v>12</v>
      </c>
      <c r="F16" s="197"/>
      <c r="G16" s="197">
        <f>D16*15</f>
        <v>180</v>
      </c>
      <c r="H16" s="180">
        <f>G16</f>
        <v>180</v>
      </c>
      <c r="I16" s="180">
        <f t="shared" si="2"/>
        <v>192</v>
      </c>
      <c r="J16" s="180">
        <f t="shared" si="3"/>
        <v>614400</v>
      </c>
      <c r="K16" s="180">
        <f t="shared" si="4"/>
        <v>288000</v>
      </c>
      <c r="L16" s="143"/>
      <c r="M16" s="42">
        <f t="shared" si="5"/>
        <v>902400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125</v>
      </c>
      <c r="E20" s="36">
        <f t="shared" ref="E20:L20" si="6">E21</f>
        <v>125</v>
      </c>
      <c r="F20" s="36"/>
      <c r="G20" s="36">
        <f t="shared" si="6"/>
        <v>2479</v>
      </c>
      <c r="H20" s="36">
        <f t="shared" si="6"/>
        <v>2479</v>
      </c>
      <c r="I20" s="36">
        <f t="shared" si="6"/>
        <v>2630</v>
      </c>
      <c r="J20" s="36">
        <f t="shared" si="6"/>
        <v>8416000</v>
      </c>
      <c r="K20" s="36">
        <f t="shared" si="6"/>
        <v>0</v>
      </c>
      <c r="L20" s="36">
        <f t="shared" si="6"/>
        <v>0</v>
      </c>
      <c r="M20" s="37">
        <f>M21</f>
        <v>8416000</v>
      </c>
    </row>
    <row r="21" spans="1:13">
      <c r="A21" s="10"/>
      <c r="B21" s="24" t="s">
        <v>19</v>
      </c>
      <c r="C21" s="197"/>
      <c r="D21" s="197">
        <v>125</v>
      </c>
      <c r="E21" s="197">
        <f>D21</f>
        <v>125</v>
      </c>
      <c r="F21" s="197"/>
      <c r="G21" s="197">
        <v>2479</v>
      </c>
      <c r="H21" s="180">
        <f>G21</f>
        <v>2479</v>
      </c>
      <c r="I21" s="180">
        <v>2630</v>
      </c>
      <c r="J21" s="180">
        <f>3200*I21</f>
        <v>8416000</v>
      </c>
      <c r="K21" s="180"/>
      <c r="L21" s="143"/>
      <c r="M21" s="42">
        <f>J21+K21</f>
        <v>8416000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7"/>
      <c r="D23" s="197"/>
      <c r="E23" s="197">
        <f>D23</f>
        <v>0</v>
      </c>
      <c r="F23" s="197"/>
      <c r="G23" s="197"/>
      <c r="H23" s="180">
        <f>G23</f>
        <v>0</v>
      </c>
      <c r="I23" s="180">
        <f>H23+E23</f>
        <v>0</v>
      </c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3</v>
      </c>
      <c r="E28" s="36">
        <f>SUM(E29:E31)</f>
        <v>3</v>
      </c>
      <c r="F28" s="36">
        <f>F29</f>
        <v>0</v>
      </c>
      <c r="G28" s="37">
        <f>G30+G31</f>
        <v>63</v>
      </c>
      <c r="H28" s="37">
        <f>SUM(H29:H31)</f>
        <v>63</v>
      </c>
      <c r="I28" s="36">
        <f t="shared" ref="I28:M28" si="10">SUM(I29:I31)</f>
        <v>66</v>
      </c>
      <c r="J28" s="36">
        <f t="shared" si="10"/>
        <v>211200</v>
      </c>
      <c r="K28" s="36">
        <f t="shared" si="10"/>
        <v>100800</v>
      </c>
      <c r="L28" s="36">
        <f t="shared" si="10"/>
        <v>0</v>
      </c>
      <c r="M28" s="37">
        <f t="shared" si="10"/>
        <v>312000</v>
      </c>
    </row>
    <row r="29" spans="1:13">
      <c r="A29" s="12"/>
      <c r="B29" s="1" t="s">
        <v>3</v>
      </c>
      <c r="C29" s="197"/>
      <c r="D29" s="197"/>
      <c r="E29" s="197">
        <f>C29</f>
        <v>0</v>
      </c>
      <c r="F29" s="197"/>
      <c r="G29" s="197"/>
      <c r="H29" s="180">
        <f>F29</f>
        <v>0</v>
      </c>
      <c r="I29" s="180">
        <f>H29+E29</f>
        <v>0</v>
      </c>
      <c r="J29" s="180">
        <f>3200*I29</f>
        <v>0</v>
      </c>
      <c r="K29" s="180">
        <f>1600*H29</f>
        <v>0</v>
      </c>
      <c r="L29" s="143"/>
      <c r="M29" s="42">
        <f>J29+K29</f>
        <v>0</v>
      </c>
    </row>
    <row r="30" spans="1:13">
      <c r="A30" s="12"/>
      <c r="B30" s="1" t="s">
        <v>11</v>
      </c>
      <c r="C30" s="197"/>
      <c r="D30" s="197">
        <v>2</v>
      </c>
      <c r="E30" s="197">
        <f>D30</f>
        <v>2</v>
      </c>
      <c r="F30" s="197"/>
      <c r="G30" s="180">
        <v>48</v>
      </c>
      <c r="H30" s="180">
        <f>G30</f>
        <v>48</v>
      </c>
      <c r="I30" s="180">
        <f>H30+E30</f>
        <v>50</v>
      </c>
      <c r="J30" s="180">
        <f>3200*I30</f>
        <v>160000</v>
      </c>
      <c r="K30" s="180">
        <f>1600*H30</f>
        <v>76800</v>
      </c>
      <c r="L30" s="143"/>
      <c r="M30" s="42">
        <f>J30+K30+M73</f>
        <v>236800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197"/>
      <c r="D33" s="197">
        <v>34</v>
      </c>
      <c r="E33" s="197">
        <f>D33</f>
        <v>34</v>
      </c>
      <c r="F33" s="197"/>
      <c r="G33" s="197">
        <f>E33*15</f>
        <v>510</v>
      </c>
      <c r="H33" s="180">
        <f>G33</f>
        <v>510</v>
      </c>
      <c r="I33" s="180">
        <f>H33+E33</f>
        <v>544</v>
      </c>
      <c r="J33" s="180">
        <f>3200*I33</f>
        <v>1740800</v>
      </c>
      <c r="K33" s="180"/>
      <c r="L33" s="143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134</v>
      </c>
      <c r="G34" s="36">
        <f>G36+G37</f>
        <v>229</v>
      </c>
      <c r="H34" s="37">
        <f>SUM(H35:H37)</f>
        <v>363</v>
      </c>
      <c r="I34" s="37">
        <f>SUM(I35:I37)</f>
        <v>380</v>
      </c>
      <c r="J34" s="37">
        <f>SUM(J35:J37)</f>
        <v>1267200</v>
      </c>
      <c r="K34" s="37">
        <f>SUM(K35:K37)</f>
        <v>483200</v>
      </c>
      <c r="L34" s="36">
        <f t="shared" ref="L34" si="12">L36+L37</f>
        <v>0</v>
      </c>
      <c r="M34" s="37">
        <f>SUM(M35:M37)</f>
        <v>1750400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134</v>
      </c>
      <c r="G35" s="197"/>
      <c r="H35" s="180">
        <f>F35</f>
        <v>134</v>
      </c>
      <c r="I35" s="180">
        <f>H35+E35</f>
        <v>140</v>
      </c>
      <c r="J35" s="180">
        <f>3200*I35</f>
        <v>448000</v>
      </c>
      <c r="K35" s="180">
        <f>1600*H35</f>
        <v>214400</v>
      </c>
      <c r="L35" s="143"/>
      <c r="M35" s="42">
        <f>J35+K35</f>
        <v>662400</v>
      </c>
    </row>
    <row r="36" spans="1:13">
      <c r="A36" s="13"/>
      <c r="B36" s="1" t="s">
        <v>12</v>
      </c>
      <c r="C36" s="197"/>
      <c r="D36" s="197">
        <v>6</v>
      </c>
      <c r="E36" s="197">
        <f>D36</f>
        <v>6</v>
      </c>
      <c r="F36" s="197"/>
      <c r="G36" s="197">
        <v>168</v>
      </c>
      <c r="H36" s="180">
        <f>G36</f>
        <v>168</v>
      </c>
      <c r="I36" s="180">
        <v>176</v>
      </c>
      <c r="J36" s="180">
        <f>3200*I36</f>
        <v>563200</v>
      </c>
      <c r="K36" s="180">
        <f>1600*H36</f>
        <v>268800</v>
      </c>
      <c r="L36" s="143"/>
      <c r="M36" s="42">
        <f>J36+K36+M74</f>
        <v>832000</v>
      </c>
    </row>
    <row r="37" spans="1:13">
      <c r="A37" s="13"/>
      <c r="B37" s="201" t="s">
        <v>198</v>
      </c>
      <c r="C37" s="197"/>
      <c r="D37" s="197">
        <v>2</v>
      </c>
      <c r="E37" s="197">
        <f>D37</f>
        <v>2</v>
      </c>
      <c r="F37" s="197"/>
      <c r="G37" s="197">
        <v>61</v>
      </c>
      <c r="H37" s="180">
        <f>G37</f>
        <v>61</v>
      </c>
      <c r="I37" s="180">
        <v>64</v>
      </c>
      <c r="J37" s="180">
        <f>4000*I37</f>
        <v>256000</v>
      </c>
      <c r="K37" s="180"/>
      <c r="L37" s="143"/>
      <c r="M37" s="42">
        <f>J37+K37</f>
        <v>256000</v>
      </c>
    </row>
    <row r="38" spans="1:13">
      <c r="A38" s="35">
        <v>10</v>
      </c>
      <c r="B38" s="32" t="s">
        <v>28</v>
      </c>
      <c r="C38" s="36"/>
      <c r="D38" s="36">
        <f>D39+D40</f>
        <v>30</v>
      </c>
      <c r="E38" s="36">
        <f t="shared" ref="E38:M38" si="13">E39+E40</f>
        <v>30</v>
      </c>
      <c r="F38" s="36">
        <f t="shared" si="13"/>
        <v>0</v>
      </c>
      <c r="G38" s="36">
        <f t="shared" si="13"/>
        <v>476</v>
      </c>
      <c r="H38" s="36">
        <f t="shared" si="13"/>
        <v>476</v>
      </c>
      <c r="I38" s="36">
        <f t="shared" si="13"/>
        <v>506</v>
      </c>
      <c r="J38" s="36">
        <f t="shared" si="13"/>
        <v>2024000</v>
      </c>
      <c r="K38" s="36">
        <f t="shared" si="13"/>
        <v>0</v>
      </c>
      <c r="L38" s="36">
        <f t="shared" si="13"/>
        <v>0</v>
      </c>
      <c r="M38" s="36">
        <f t="shared" si="13"/>
        <v>2024000</v>
      </c>
    </row>
    <row r="39" spans="1:13">
      <c r="A39" s="13"/>
      <c r="B39" s="201" t="s">
        <v>197</v>
      </c>
      <c r="C39" s="197"/>
      <c r="D39" s="197">
        <v>30</v>
      </c>
      <c r="E39" s="197">
        <f>D39</f>
        <v>30</v>
      </c>
      <c r="F39" s="197"/>
      <c r="G39" s="197">
        <v>476</v>
      </c>
      <c r="H39" s="180">
        <f>G39</f>
        <v>476</v>
      </c>
      <c r="I39" s="180">
        <f>H39+E39</f>
        <v>506</v>
      </c>
      <c r="J39" s="180">
        <f>4000*I39</f>
        <v>2024000</v>
      </c>
      <c r="K39" s="180"/>
      <c r="L39" s="143"/>
      <c r="M39" s="42">
        <f>J39+K39</f>
        <v>2024000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7"/>
      <c r="D42" s="197"/>
      <c r="E42" s="197">
        <f>D42</f>
        <v>0</v>
      </c>
      <c r="F42" s="197"/>
      <c r="G42" s="197">
        <f>E42*44</f>
        <v>0</v>
      </c>
      <c r="H42" s="180">
        <f>G42</f>
        <v>0</v>
      </c>
      <c r="I42" s="180">
        <f>H42+E42*2</f>
        <v>0</v>
      </c>
      <c r="J42" s="180">
        <f>4300*I42</f>
        <v>0</v>
      </c>
      <c r="K42" s="180">
        <f>1500*H42</f>
        <v>0</v>
      </c>
      <c r="L42" s="143"/>
      <c r="M42" s="42">
        <f>J42+K42</f>
        <v>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7"/>
      <c r="D49" s="197">
        <v>1</v>
      </c>
      <c r="E49" s="197">
        <f>D49</f>
        <v>1</v>
      </c>
      <c r="F49" s="197"/>
      <c r="G49" s="197">
        <f>D49*28</f>
        <v>28</v>
      </c>
      <c r="H49" s="180">
        <f>G49</f>
        <v>28</v>
      </c>
      <c r="I49" s="180">
        <f>H49+E49</f>
        <v>29</v>
      </c>
      <c r="J49" s="180">
        <f>4300*I49</f>
        <v>124700</v>
      </c>
      <c r="K49" s="180">
        <f>2500*H49</f>
        <v>70000</v>
      </c>
      <c r="L49" s="1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3</v>
      </c>
      <c r="E52" s="197">
        <f>D52</f>
        <v>3</v>
      </c>
      <c r="F52" s="197"/>
      <c r="G52" s="92">
        <f>E52*15</f>
        <v>45</v>
      </c>
      <c r="H52" s="180">
        <f>G52</f>
        <v>45</v>
      </c>
      <c r="I52" s="180">
        <f>H52+E52</f>
        <v>48</v>
      </c>
      <c r="J52" s="180">
        <f>4000*I52</f>
        <v>192000</v>
      </c>
      <c r="K52" s="180"/>
      <c r="L52" s="143"/>
      <c r="M52" s="42">
        <f>J52+K52</f>
        <v>192000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7">
        <f>M61+M62</f>
        <v>362780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5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234</v>
      </c>
      <c r="E75" s="41">
        <f>E8+E13+E20+E22+E24+E26+E28+E32+E34+E38+E41+E44+E48+E50+E53+E55+E57+E60+E63+E65+E67+E69+E71</f>
        <v>271</v>
      </c>
      <c r="F75" s="41">
        <f>F8+F13+F28+F34+F63</f>
        <v>608</v>
      </c>
      <c r="G75" s="41">
        <f>G8+G13+G20+G22+G24+G26+G28+G32+G34+G38+G41+G44+G48+G50+G53+G55+G57+G60+G65+G67+G69+G71</f>
        <v>4471</v>
      </c>
      <c r="H75" s="41">
        <f>H8+H13+H20+H22+H24+H26+H28+H32+H34+H38+H41+H44+H48+H50+H53+H55+H57+H60+H63+H65+H67+H69+H71</f>
        <v>5079</v>
      </c>
      <c r="I75" s="41">
        <f>I8+I13+I20+I22+I24+I26+I28+I32+I34+I38+I41+I44+I48+I50+I53+I55+I57+I60+I63+I65+I67+I69+I71</f>
        <v>5385</v>
      </c>
      <c r="J75" s="41">
        <f>J8+J13+J20+J22+J24+J26+J28+J32+J34+J38+J41+J44+J48+J50+J53+J55+J57+J60+J63+J65+J67+J69+J71</f>
        <v>18278440</v>
      </c>
      <c r="K75" s="41">
        <f>K8+K13+K20+K22+K24+K26+K28+K32+K34+K38+K41+K44+K48+K50+K53+K55+K57+K60+K63+K65+K67+K69+K71</f>
        <v>2411200</v>
      </c>
      <c r="L75" s="41"/>
      <c r="M75" s="41">
        <f>M8+M13+M20+M22+M24+M26+M28+M32+M34+M38+M41+M44+M48+M50+M53+M55+M57+M60+M63+M76+M77+M65+M67+M69+M71</f>
        <v>20689640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/>
      <c r="M77" s="89">
        <f>15000*L77</f>
        <v>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0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1:C1"/>
    <mergeCell ref="D1:M1"/>
    <mergeCell ref="A2:C2"/>
    <mergeCell ref="D2:M2"/>
    <mergeCell ref="A3:C3"/>
    <mergeCell ref="D76:E76"/>
    <mergeCell ref="D77:E77"/>
    <mergeCell ref="D78:E78"/>
    <mergeCell ref="D79:E79"/>
    <mergeCell ref="A4:M4"/>
    <mergeCell ref="A5:M5"/>
    <mergeCell ref="C6:E6"/>
    <mergeCell ref="F6:I6"/>
    <mergeCell ref="J6:J7"/>
    <mergeCell ref="K6:K7"/>
    <mergeCell ref="L6:L7"/>
    <mergeCell ref="M6:M7"/>
    <mergeCell ref="D87:E87"/>
    <mergeCell ref="D88:E88"/>
    <mergeCell ref="D80:E80"/>
    <mergeCell ref="D85:E85"/>
    <mergeCell ref="D86:E86"/>
    <mergeCell ref="D82:E82"/>
    <mergeCell ref="D83:E83"/>
    <mergeCell ref="D84:E84"/>
    <mergeCell ref="D81:E81"/>
  </mergeCells>
  <pageMargins left="0" right="0" top="1" bottom="1" header="0.5" footer="0.5"/>
  <pageSetup paperSize="9" orientation="landscape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90"/>
  <sheetViews>
    <sheetView topLeftCell="A54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2</v>
      </c>
      <c r="D8" s="33">
        <f>D10+D11+D12</f>
        <v>2</v>
      </c>
      <c r="E8" s="33">
        <f>SUM(E9:E12)</f>
        <v>4</v>
      </c>
      <c r="F8" s="33">
        <f>F9</f>
        <v>48</v>
      </c>
      <c r="G8" s="33">
        <f>G10+G11+G12</f>
        <v>72</v>
      </c>
      <c r="H8" s="34">
        <f>SUM(H9:H12)</f>
        <v>120</v>
      </c>
      <c r="I8" s="34">
        <f>SUM(I9:I12)</f>
        <v>125</v>
      </c>
      <c r="J8" s="34">
        <f>SUM(J9:J12)</f>
        <v>460000</v>
      </c>
      <c r="K8" s="34">
        <f>SUM(K9:K12)</f>
        <v>76800</v>
      </c>
      <c r="L8" s="34">
        <f>L9+L10+L11+L12</f>
        <v>0</v>
      </c>
      <c r="M8" s="34">
        <f>SUM(M9:M12)</f>
        <v>536800</v>
      </c>
    </row>
    <row r="9" spans="1:13">
      <c r="A9" s="8"/>
      <c r="B9" s="1" t="s">
        <v>3</v>
      </c>
      <c r="C9" s="197">
        <v>2</v>
      </c>
      <c r="D9" s="197"/>
      <c r="E9" s="197">
        <f>C9</f>
        <v>2</v>
      </c>
      <c r="F9" s="197">
        <f>E9*24</f>
        <v>48</v>
      </c>
      <c r="G9" s="197"/>
      <c r="H9" s="180">
        <f>F9</f>
        <v>48</v>
      </c>
      <c r="I9" s="180">
        <f>H9+E9</f>
        <v>50</v>
      </c>
      <c r="J9" s="180">
        <f>3200*I9</f>
        <v>160000</v>
      </c>
      <c r="K9" s="180">
        <f>1600*H9</f>
        <v>76800</v>
      </c>
      <c r="L9" s="143"/>
      <c r="M9" s="42">
        <f t="shared" ref="M9:M12" si="0">J9+K9</f>
        <v>236800</v>
      </c>
    </row>
    <row r="10" spans="1:13">
      <c r="A10" s="9"/>
      <c r="B10" s="1" t="s">
        <v>6</v>
      </c>
      <c r="C10" s="197"/>
      <c r="D10" s="197"/>
      <c r="E10" s="197">
        <f>D10</f>
        <v>0</v>
      </c>
      <c r="F10" s="197"/>
      <c r="G10" s="197"/>
      <c r="H10" s="180">
        <f>G10</f>
        <v>0</v>
      </c>
      <c r="I10" s="180">
        <f>H10+E10</f>
        <v>0</v>
      </c>
      <c r="J10" s="180">
        <f>3200*I10</f>
        <v>0</v>
      </c>
      <c r="K10" s="180">
        <f>1600*H10</f>
        <v>0</v>
      </c>
      <c r="L10" s="143"/>
      <c r="M10" s="42">
        <f t="shared" si="0"/>
        <v>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2</v>
      </c>
      <c r="E12" s="197">
        <f>D12</f>
        <v>2</v>
      </c>
      <c r="F12" s="197"/>
      <c r="G12" s="197">
        <v>72</v>
      </c>
      <c r="H12" s="180">
        <f>G12</f>
        <v>72</v>
      </c>
      <c r="I12" s="180">
        <v>75</v>
      </c>
      <c r="J12" s="180">
        <f>4000*I12</f>
        <v>300000</v>
      </c>
      <c r="K12" s="180"/>
      <c r="L12" s="143"/>
      <c r="M12" s="42">
        <f t="shared" si="0"/>
        <v>300000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25</v>
      </c>
      <c r="E13" s="36">
        <f>SUM(E14:E19)</f>
        <v>52</v>
      </c>
      <c r="F13" s="36">
        <f>F14</f>
        <v>405</v>
      </c>
      <c r="G13" s="36">
        <f>G15+G16+G17+G18+G19</f>
        <v>375</v>
      </c>
      <c r="H13" s="37">
        <f>SUM(H14:H19)</f>
        <v>780</v>
      </c>
      <c r="I13" s="37">
        <f>SUM(I14:I19)</f>
        <v>832</v>
      </c>
      <c r="J13" s="37">
        <f>SUM(J14:J19)</f>
        <v>2662400</v>
      </c>
      <c r="K13" s="37">
        <f>SUM(K14:K19)</f>
        <v>1248000</v>
      </c>
      <c r="L13" s="44">
        <f>L14+L15+L16+L17+L18+L19</f>
        <v>0</v>
      </c>
      <c r="M13" s="37">
        <f>SUM(M14:M19)</f>
        <v>3910400</v>
      </c>
    </row>
    <row r="14" spans="1:13">
      <c r="A14" s="12"/>
      <c r="B14" s="1" t="s">
        <v>3</v>
      </c>
      <c r="C14" s="197">
        <v>27</v>
      </c>
      <c r="D14" s="197"/>
      <c r="E14" s="197">
        <f>C14</f>
        <v>27</v>
      </c>
      <c r="F14" s="197">
        <f>C14*15</f>
        <v>405</v>
      </c>
      <c r="G14" s="197"/>
      <c r="H14" s="180">
        <f>F14</f>
        <v>405</v>
      </c>
      <c r="I14" s="180">
        <f t="shared" ref="I14:I19" si="2">H14+E14</f>
        <v>432</v>
      </c>
      <c r="J14" s="180">
        <f>3200*I14</f>
        <v>1382400</v>
      </c>
      <c r="K14" s="180">
        <f>H14*1600</f>
        <v>648000</v>
      </c>
      <c r="L14" s="143"/>
      <c r="M14" s="42">
        <f>J14+K14</f>
        <v>2030400</v>
      </c>
    </row>
    <row r="15" spans="1:13">
      <c r="A15" s="12"/>
      <c r="B15" s="1" t="s">
        <v>6</v>
      </c>
      <c r="C15" s="197"/>
      <c r="D15" s="197">
        <v>2</v>
      </c>
      <c r="E15" s="197">
        <f>D15</f>
        <v>2</v>
      </c>
      <c r="F15" s="197"/>
      <c r="G15" s="197">
        <f>D15*15</f>
        <v>30</v>
      </c>
      <c r="H15" s="180">
        <f>G15</f>
        <v>30</v>
      </c>
      <c r="I15" s="180">
        <f t="shared" si="2"/>
        <v>32</v>
      </c>
      <c r="J15" s="180">
        <f t="shared" ref="J15:J19" si="3">3200*I15</f>
        <v>102400</v>
      </c>
      <c r="K15" s="180">
        <f t="shared" ref="K15:K19" si="4">H15*1600</f>
        <v>48000</v>
      </c>
      <c r="L15" s="143"/>
      <c r="M15" s="42">
        <f t="shared" ref="M15:M19" si="5">J15+K15</f>
        <v>150400</v>
      </c>
    </row>
    <row r="16" spans="1:13">
      <c r="A16" s="12"/>
      <c r="B16" s="1" t="s">
        <v>5</v>
      </c>
      <c r="C16" s="197"/>
      <c r="D16" s="197">
        <v>18</v>
      </c>
      <c r="E16" s="197">
        <f>D16</f>
        <v>18</v>
      </c>
      <c r="F16" s="197"/>
      <c r="G16" s="197">
        <f>D16*15</f>
        <v>270</v>
      </c>
      <c r="H16" s="180">
        <f>G16</f>
        <v>270</v>
      </c>
      <c r="I16" s="180">
        <f t="shared" si="2"/>
        <v>288</v>
      </c>
      <c r="J16" s="180">
        <f t="shared" si="3"/>
        <v>921600</v>
      </c>
      <c r="K16" s="180">
        <f t="shared" si="4"/>
        <v>432000</v>
      </c>
      <c r="L16" s="143"/>
      <c r="M16" s="42">
        <f t="shared" si="5"/>
        <v>1353600</v>
      </c>
    </row>
    <row r="17" spans="1:13">
      <c r="A17" s="12"/>
      <c r="B17" s="2" t="s">
        <v>7</v>
      </c>
      <c r="C17" s="197"/>
      <c r="D17" s="197">
        <v>3</v>
      </c>
      <c r="E17" s="197">
        <f>D17</f>
        <v>3</v>
      </c>
      <c r="F17" s="197"/>
      <c r="G17" s="197">
        <f>D17*15</f>
        <v>45</v>
      </c>
      <c r="H17" s="180">
        <f>G17</f>
        <v>45</v>
      </c>
      <c r="I17" s="180">
        <f t="shared" si="2"/>
        <v>48</v>
      </c>
      <c r="J17" s="180">
        <f t="shared" si="3"/>
        <v>153600</v>
      </c>
      <c r="K17" s="180">
        <f t="shared" si="4"/>
        <v>72000</v>
      </c>
      <c r="L17" s="143"/>
      <c r="M17" s="42">
        <f t="shared" si="5"/>
        <v>225600</v>
      </c>
    </row>
    <row r="18" spans="1:13">
      <c r="A18" s="13"/>
      <c r="B18" s="2" t="s">
        <v>8</v>
      </c>
      <c r="C18" s="197"/>
      <c r="D18" s="197">
        <v>2</v>
      </c>
      <c r="E18" s="197">
        <f>D18</f>
        <v>2</v>
      </c>
      <c r="F18" s="197"/>
      <c r="G18" s="197">
        <f>D18*15</f>
        <v>30</v>
      </c>
      <c r="H18" s="180">
        <f>G18</f>
        <v>30</v>
      </c>
      <c r="I18" s="180">
        <f t="shared" si="2"/>
        <v>32</v>
      </c>
      <c r="J18" s="180">
        <f t="shared" si="3"/>
        <v>102400</v>
      </c>
      <c r="K18" s="180">
        <f t="shared" si="4"/>
        <v>48000</v>
      </c>
      <c r="L18" s="143"/>
      <c r="M18" s="42">
        <f t="shared" si="5"/>
        <v>150400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129</v>
      </c>
      <c r="E20" s="36">
        <f t="shared" ref="E20:L20" si="6">E21</f>
        <v>129</v>
      </c>
      <c r="F20" s="36"/>
      <c r="G20" s="36">
        <f t="shared" si="6"/>
        <v>2673</v>
      </c>
      <c r="H20" s="36">
        <f t="shared" si="6"/>
        <v>2673</v>
      </c>
      <c r="I20" s="36">
        <f t="shared" si="6"/>
        <v>2833</v>
      </c>
      <c r="J20" s="36">
        <f t="shared" si="6"/>
        <v>9065600</v>
      </c>
      <c r="K20" s="36">
        <f t="shared" si="6"/>
        <v>0</v>
      </c>
      <c r="L20" s="36">
        <f t="shared" si="6"/>
        <v>0</v>
      </c>
      <c r="M20" s="37">
        <f>M21</f>
        <v>9065600</v>
      </c>
    </row>
    <row r="21" spans="1:13">
      <c r="A21" s="10"/>
      <c r="B21" s="24" t="s">
        <v>19</v>
      </c>
      <c r="C21" s="197"/>
      <c r="D21" s="197">
        <v>129</v>
      </c>
      <c r="E21" s="197">
        <f>D21</f>
        <v>129</v>
      </c>
      <c r="F21" s="197"/>
      <c r="G21" s="197">
        <v>2673</v>
      </c>
      <c r="H21" s="180">
        <f>G21</f>
        <v>2673</v>
      </c>
      <c r="I21" s="180">
        <v>2833</v>
      </c>
      <c r="J21" s="180">
        <f>3200*I21</f>
        <v>9065600</v>
      </c>
      <c r="K21" s="180"/>
      <c r="L21" s="143"/>
      <c r="M21" s="42">
        <f>J21+K21</f>
        <v>9065600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2</v>
      </c>
      <c r="E24" s="36">
        <f t="shared" ref="E24:L24" si="8">E25</f>
        <v>2</v>
      </c>
      <c r="F24" s="36"/>
      <c r="G24" s="36">
        <f t="shared" si="8"/>
        <v>54</v>
      </c>
      <c r="H24" s="36">
        <f t="shared" si="8"/>
        <v>54</v>
      </c>
      <c r="I24" s="36">
        <f t="shared" si="8"/>
        <v>56</v>
      </c>
      <c r="J24" s="36">
        <f t="shared" si="8"/>
        <v>179200</v>
      </c>
      <c r="K24" s="36">
        <f t="shared" si="8"/>
        <v>86400</v>
      </c>
      <c r="L24" s="36">
        <f t="shared" si="8"/>
        <v>0</v>
      </c>
      <c r="M24" s="37">
        <f>M25</f>
        <v>265600</v>
      </c>
    </row>
    <row r="25" spans="1:13">
      <c r="A25" s="16"/>
      <c r="B25" s="23" t="s">
        <v>10</v>
      </c>
      <c r="C25" s="197"/>
      <c r="D25" s="197">
        <v>2</v>
      </c>
      <c r="E25" s="197">
        <f>D25</f>
        <v>2</v>
      </c>
      <c r="F25" s="197"/>
      <c r="G25" s="197">
        <v>54</v>
      </c>
      <c r="H25" s="180">
        <f>G25</f>
        <v>54</v>
      </c>
      <c r="I25" s="180">
        <f>H25+E25</f>
        <v>56</v>
      </c>
      <c r="J25" s="180">
        <f>3200*I25</f>
        <v>179200</v>
      </c>
      <c r="K25" s="180">
        <f>1600*H25</f>
        <v>86400</v>
      </c>
      <c r="L25" s="143"/>
      <c r="M25" s="42">
        <f>J25+K25</f>
        <v>265600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28</v>
      </c>
      <c r="G28" s="37">
        <f>G30+G31</f>
        <v>111</v>
      </c>
      <c r="H28" s="37">
        <f>SUM(H29:H31)</f>
        <v>139</v>
      </c>
      <c r="I28" s="36">
        <f t="shared" ref="I28:M28" si="10">SUM(I29:I31)</f>
        <v>145</v>
      </c>
      <c r="J28" s="36">
        <f t="shared" si="10"/>
        <v>464000</v>
      </c>
      <c r="K28" s="36">
        <f t="shared" si="10"/>
        <v>222400</v>
      </c>
      <c r="L28" s="36">
        <f t="shared" si="10"/>
        <v>0</v>
      </c>
      <c r="M28" s="37">
        <f t="shared" si="10"/>
        <v>686400</v>
      </c>
    </row>
    <row r="29" spans="1:13">
      <c r="A29" s="12"/>
      <c r="B29" s="1" t="s">
        <v>3</v>
      </c>
      <c r="C29" s="197">
        <v>1</v>
      </c>
      <c r="D29" s="197"/>
      <c r="E29" s="197">
        <f>C29</f>
        <v>1</v>
      </c>
      <c r="F29" s="197">
        <v>28</v>
      </c>
      <c r="G29" s="197"/>
      <c r="H29" s="180">
        <f>F29</f>
        <v>28</v>
      </c>
      <c r="I29" s="180">
        <f>H29+E29</f>
        <v>29</v>
      </c>
      <c r="J29" s="180">
        <f>3200*I29</f>
        <v>92800</v>
      </c>
      <c r="K29" s="180">
        <f>1600*H29</f>
        <v>44800</v>
      </c>
      <c r="L29" s="143"/>
      <c r="M29" s="42">
        <f>J29+K29</f>
        <v>137600</v>
      </c>
    </row>
    <row r="30" spans="1:13">
      <c r="A30" s="12"/>
      <c r="B30" s="1" t="s">
        <v>11</v>
      </c>
      <c r="C30" s="197"/>
      <c r="D30" s="197">
        <v>4</v>
      </c>
      <c r="E30" s="197">
        <f>D30</f>
        <v>4</v>
      </c>
      <c r="F30" s="197"/>
      <c r="G30" s="180">
        <v>96</v>
      </c>
      <c r="H30" s="180">
        <f>G30</f>
        <v>96</v>
      </c>
      <c r="I30" s="180">
        <f>H30+E30</f>
        <v>100</v>
      </c>
      <c r="J30" s="180">
        <f>3200*I30</f>
        <v>320000</v>
      </c>
      <c r="K30" s="180">
        <f>1600*H30</f>
        <v>153600</v>
      </c>
      <c r="L30" s="143"/>
      <c r="M30" s="42">
        <f>J30+K30+M73</f>
        <v>473600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36</v>
      </c>
      <c r="E32" s="36">
        <f t="shared" ref="E32:L32" si="11">E33</f>
        <v>36</v>
      </c>
      <c r="F32" s="36"/>
      <c r="G32" s="36">
        <f t="shared" si="11"/>
        <v>540</v>
      </c>
      <c r="H32" s="36">
        <f t="shared" si="11"/>
        <v>540</v>
      </c>
      <c r="I32" s="37">
        <f>I33</f>
        <v>576</v>
      </c>
      <c r="J32" s="36">
        <f t="shared" si="11"/>
        <v>1843200</v>
      </c>
      <c r="K32" s="36">
        <f t="shared" si="11"/>
        <v>0</v>
      </c>
      <c r="L32" s="36">
        <f t="shared" si="11"/>
        <v>0</v>
      </c>
      <c r="M32" s="37">
        <f>M33</f>
        <v>1843200</v>
      </c>
    </row>
    <row r="33" spans="1:13">
      <c r="A33" s="10"/>
      <c r="B33" s="24" t="s">
        <v>19</v>
      </c>
      <c r="C33" s="197"/>
      <c r="D33" s="197">
        <v>36</v>
      </c>
      <c r="E33" s="197">
        <f>D33</f>
        <v>36</v>
      </c>
      <c r="F33" s="197"/>
      <c r="G33" s="197">
        <f>E33*15</f>
        <v>540</v>
      </c>
      <c r="H33" s="180">
        <f>G33</f>
        <v>540</v>
      </c>
      <c r="I33" s="180">
        <f>H33+E33</f>
        <v>576</v>
      </c>
      <c r="J33" s="180">
        <f>3200*I33</f>
        <v>1843200</v>
      </c>
      <c r="K33" s="180"/>
      <c r="L33" s="143"/>
      <c r="M33" s="42">
        <f>J33+K33</f>
        <v>1843200</v>
      </c>
    </row>
    <row r="34" spans="1:13">
      <c r="A34" s="35">
        <v>9</v>
      </c>
      <c r="B34" s="32" t="s">
        <v>27</v>
      </c>
      <c r="C34" s="36">
        <f>C35</f>
        <v>7</v>
      </c>
      <c r="D34" s="36">
        <f>D36+D37</f>
        <v>7</v>
      </c>
      <c r="E34" s="36">
        <f>C34+D34</f>
        <v>14</v>
      </c>
      <c r="F34" s="36">
        <f>F35</f>
        <v>169</v>
      </c>
      <c r="G34" s="36">
        <f>G36+G37</f>
        <v>196</v>
      </c>
      <c r="H34" s="37">
        <f>SUM(H35:H37)</f>
        <v>365</v>
      </c>
      <c r="I34" s="37">
        <f>SUM(I35:I37)</f>
        <v>381</v>
      </c>
      <c r="J34" s="37">
        <f>SUM(J35:J37)</f>
        <v>1242400</v>
      </c>
      <c r="K34" s="37">
        <f>SUM(K35:K37)</f>
        <v>539200</v>
      </c>
      <c r="L34" s="36">
        <f t="shared" ref="L34" si="12">L36+L37</f>
        <v>0</v>
      </c>
      <c r="M34" s="37">
        <f>SUM(M35:M37)</f>
        <v>1781600</v>
      </c>
    </row>
    <row r="35" spans="1:13">
      <c r="A35" s="12"/>
      <c r="B35" s="1" t="s">
        <v>3</v>
      </c>
      <c r="C35" s="197">
        <v>7</v>
      </c>
      <c r="D35" s="197"/>
      <c r="E35" s="197">
        <f>C35</f>
        <v>7</v>
      </c>
      <c r="F35" s="197">
        <v>169</v>
      </c>
      <c r="G35" s="197"/>
      <c r="H35" s="180">
        <f>F35</f>
        <v>169</v>
      </c>
      <c r="I35" s="180">
        <f>H35+E35</f>
        <v>176</v>
      </c>
      <c r="J35" s="180">
        <f>3200*I35</f>
        <v>563200</v>
      </c>
      <c r="K35" s="180">
        <f>1600*H35</f>
        <v>270400</v>
      </c>
      <c r="L35" s="143"/>
      <c r="M35" s="42">
        <f>J35+K35</f>
        <v>833600</v>
      </c>
    </row>
    <row r="36" spans="1:13">
      <c r="A36" s="13"/>
      <c r="B36" s="1" t="s">
        <v>12</v>
      </c>
      <c r="C36" s="197"/>
      <c r="D36" s="197">
        <v>6</v>
      </c>
      <c r="E36" s="197">
        <f>D36</f>
        <v>6</v>
      </c>
      <c r="F36" s="197"/>
      <c r="G36" s="197">
        <v>168</v>
      </c>
      <c r="H36" s="180">
        <f>G36</f>
        <v>168</v>
      </c>
      <c r="I36" s="180">
        <v>176</v>
      </c>
      <c r="J36" s="180">
        <f>3200*I36</f>
        <v>563200</v>
      </c>
      <c r="K36" s="180">
        <f>1600*H36</f>
        <v>268800</v>
      </c>
      <c r="L36" s="143"/>
      <c r="M36" s="42">
        <f>J36+K36+M74</f>
        <v>832000</v>
      </c>
    </row>
    <row r="37" spans="1:13">
      <c r="A37" s="13"/>
      <c r="B37" s="201" t="s">
        <v>198</v>
      </c>
      <c r="C37" s="197"/>
      <c r="D37" s="197">
        <v>1</v>
      </c>
      <c r="E37" s="197">
        <f>D37</f>
        <v>1</v>
      </c>
      <c r="F37" s="197"/>
      <c r="G37" s="197">
        <v>28</v>
      </c>
      <c r="H37" s="180">
        <f>G37</f>
        <v>28</v>
      </c>
      <c r="I37" s="180">
        <v>29</v>
      </c>
      <c r="J37" s="180">
        <f>4000*I37</f>
        <v>116000</v>
      </c>
      <c r="K37" s="180"/>
      <c r="L37" s="143"/>
      <c r="M37" s="42">
        <f>J37+K37</f>
        <v>116000</v>
      </c>
    </row>
    <row r="38" spans="1:13">
      <c r="A38" s="35">
        <v>10</v>
      </c>
      <c r="B38" s="32" t="s">
        <v>28</v>
      </c>
      <c r="C38" s="36"/>
      <c r="D38" s="36">
        <f>D39+D40</f>
        <v>30</v>
      </c>
      <c r="E38" s="36">
        <f t="shared" ref="E38:M38" si="13">E39+E40</f>
        <v>30</v>
      </c>
      <c r="F38" s="36">
        <f t="shared" si="13"/>
        <v>0</v>
      </c>
      <c r="G38" s="36">
        <f t="shared" si="13"/>
        <v>476</v>
      </c>
      <c r="H38" s="36">
        <f t="shared" si="13"/>
        <v>476</v>
      </c>
      <c r="I38" s="36">
        <f t="shared" si="13"/>
        <v>506</v>
      </c>
      <c r="J38" s="36">
        <f t="shared" si="13"/>
        <v>2024000</v>
      </c>
      <c r="K38" s="36">
        <f t="shared" si="13"/>
        <v>0</v>
      </c>
      <c r="L38" s="36">
        <f t="shared" si="13"/>
        <v>0</v>
      </c>
      <c r="M38" s="36">
        <f t="shared" si="13"/>
        <v>2024000</v>
      </c>
    </row>
    <row r="39" spans="1:13">
      <c r="A39" s="13"/>
      <c r="B39" s="201" t="s">
        <v>197</v>
      </c>
      <c r="C39" s="197"/>
      <c r="D39" s="197">
        <v>30</v>
      </c>
      <c r="E39" s="197">
        <f>D39</f>
        <v>30</v>
      </c>
      <c r="F39" s="197"/>
      <c r="G39" s="197">
        <v>476</v>
      </c>
      <c r="H39" s="180">
        <f>G39</f>
        <v>476</v>
      </c>
      <c r="I39" s="180">
        <f>H39+E39</f>
        <v>506</v>
      </c>
      <c r="J39" s="180">
        <f>4000*I39</f>
        <v>2024000</v>
      </c>
      <c r="K39" s="180"/>
      <c r="L39" s="143"/>
      <c r="M39" s="42">
        <f>J39+K39</f>
        <v>2024000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7"/>
      <c r="D42" s="197">
        <v>1</v>
      </c>
      <c r="E42" s="197">
        <f>D42</f>
        <v>1</v>
      </c>
      <c r="F42" s="197"/>
      <c r="G42" s="197">
        <f>E42*44</f>
        <v>44</v>
      </c>
      <c r="H42" s="180">
        <f>G42</f>
        <v>44</v>
      </c>
      <c r="I42" s="180">
        <f>H42+E42*2</f>
        <v>46</v>
      </c>
      <c r="J42" s="180">
        <f>4300*I42</f>
        <v>197800</v>
      </c>
      <c r="K42" s="180">
        <f>1500*H42</f>
        <v>66000</v>
      </c>
      <c r="L42" s="143"/>
      <c r="M42" s="42">
        <f>J42+K42</f>
        <v>263800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7"/>
      <c r="D49" s="197">
        <v>1</v>
      </c>
      <c r="E49" s="197">
        <f>D49</f>
        <v>1</v>
      </c>
      <c r="F49" s="197"/>
      <c r="G49" s="197">
        <f>D49*28</f>
        <v>28</v>
      </c>
      <c r="H49" s="180">
        <f>G49</f>
        <v>28</v>
      </c>
      <c r="I49" s="180">
        <f>H49+E49</f>
        <v>29</v>
      </c>
      <c r="J49" s="180">
        <f>4300*I49</f>
        <v>124700</v>
      </c>
      <c r="K49" s="180">
        <f>2500*H49</f>
        <v>70000</v>
      </c>
      <c r="L49" s="1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3</v>
      </c>
      <c r="E52" s="197">
        <f>D52</f>
        <v>3</v>
      </c>
      <c r="F52" s="197"/>
      <c r="G52" s="92">
        <f>E52*15</f>
        <v>45</v>
      </c>
      <c r="H52" s="180">
        <f>G52</f>
        <v>45</v>
      </c>
      <c r="I52" s="180">
        <f>H52+E52</f>
        <v>48</v>
      </c>
      <c r="J52" s="180">
        <f>4000*I52</f>
        <v>192000</v>
      </c>
      <c r="K52" s="180"/>
      <c r="L52" s="143"/>
      <c r="M52" s="42">
        <f>J52+K52</f>
        <v>192000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7">
        <f>M61+M62</f>
        <v>314600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45</v>
      </c>
      <c r="H61" s="117">
        <f>G61</f>
        <v>45</v>
      </c>
      <c r="I61" s="117">
        <f>H61+E61*2</f>
        <v>47</v>
      </c>
      <c r="J61" s="118">
        <f>4300*I61</f>
        <v>202100</v>
      </c>
      <c r="K61" s="117">
        <f>H61*2500</f>
        <v>112500</v>
      </c>
      <c r="L61" s="119"/>
      <c r="M61" s="42">
        <f>J61+K61</f>
        <v>314600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38</v>
      </c>
      <c r="D75" s="41">
        <f>D8+D13+D20+D22+D24+D26+D28+D32+D34+D38+D41+D44+D48+D50+D53+D55+D57+D60+D65+D67+D69+D71</f>
        <v>248</v>
      </c>
      <c r="E75" s="41">
        <f>E8+E13+E20+E22+E24+E26+E28+E32+E34+E38+E41+E44+E48+E50+E53+E55+E57+E60+E63+E65+E67+E69+E71</f>
        <v>286</v>
      </c>
      <c r="F75" s="41">
        <f>F8+F13+F28+F34+F63</f>
        <v>689</v>
      </c>
      <c r="G75" s="41">
        <f>G8+G13+G20+G22+G24+G26+G28+G32+G34+G38+G41+G44+G48+G50+G53+G55+G57+G60+G65+G67+G69+G71</f>
        <v>4848</v>
      </c>
      <c r="H75" s="41">
        <f>H8+H13+H20+H22+H24+H26+H28+H32+H34+H38+H41+H44+H48+H50+H53+H55+H57+H60+H63+H65+H67+H69+H71</f>
        <v>5537</v>
      </c>
      <c r="I75" s="41">
        <f>I8+I13+I20+I22+I24+I26+I28+I32+I34+I38+I41+I44+I48+I50+I53+I55+I57+I60+I63+I65+I67+I69+I71</f>
        <v>5864</v>
      </c>
      <c r="J75" s="41">
        <f>J8+J13+J20+J22+J24+J26+J28+J32+J34+J38+J41+J44+J48+J50+J53+J55+J57+J60+J63+J65+J67+J69+J71</f>
        <v>19906260</v>
      </c>
      <c r="K75" s="41">
        <f>K8+K13+K20+K22+K24+K26+K28+K32+K34+K38+K41+K44+K48+K50+K53+K55+K57+K60+K63+K65+K67+K69+K71</f>
        <v>2812700</v>
      </c>
      <c r="L75" s="41"/>
      <c r="M75" s="41">
        <f>M8+M13+M20+M22+M24+M26+M28+M32+M34+M38+M41+M44+M48+M50+M53+M55+M57+M60+M63+M76+M77+M65+M67+M69+M71</f>
        <v>22748960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0"/>
  <sheetViews>
    <sheetView topLeftCell="A52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3</v>
      </c>
      <c r="D8" s="33">
        <f>D10+D11+D12</f>
        <v>2</v>
      </c>
      <c r="E8" s="33">
        <f>SUM(E9:E12)</f>
        <v>5</v>
      </c>
      <c r="F8" s="33">
        <f>F9</f>
        <v>68</v>
      </c>
      <c r="G8" s="33">
        <f>G10+G11+G12</f>
        <v>88</v>
      </c>
      <c r="H8" s="34">
        <f>SUM(H9:H12)</f>
        <v>156</v>
      </c>
      <c r="I8" s="34">
        <f>SUM(I9:I12)</f>
        <v>163</v>
      </c>
      <c r="J8" s="34">
        <f>SUM(J9:J12)</f>
        <v>595200</v>
      </c>
      <c r="K8" s="34">
        <f>SUM(K9:K12)</f>
        <v>108800</v>
      </c>
      <c r="L8" s="34">
        <f>L9+L10+L11+L12</f>
        <v>0</v>
      </c>
      <c r="M8" s="34">
        <f>SUM(M9:M12)</f>
        <v>704000</v>
      </c>
    </row>
    <row r="9" spans="1:13">
      <c r="A9" s="8"/>
      <c r="B9" s="1" t="s">
        <v>3</v>
      </c>
      <c r="C9" s="197">
        <v>3</v>
      </c>
      <c r="D9" s="197"/>
      <c r="E9" s="197">
        <f>C9</f>
        <v>3</v>
      </c>
      <c r="F9" s="197">
        <v>68</v>
      </c>
      <c r="G9" s="197"/>
      <c r="H9" s="180">
        <f>F9</f>
        <v>68</v>
      </c>
      <c r="I9" s="180">
        <f>H9+E9</f>
        <v>71</v>
      </c>
      <c r="J9" s="180">
        <f>3200*I9</f>
        <v>227200</v>
      </c>
      <c r="K9" s="180">
        <f>1600*H9</f>
        <v>108800</v>
      </c>
      <c r="L9" s="143"/>
      <c r="M9" s="42">
        <f t="shared" ref="M9:M12" si="0">J9+K9</f>
        <v>336000</v>
      </c>
    </row>
    <row r="10" spans="1:13">
      <c r="A10" s="9"/>
      <c r="B10" s="1" t="s">
        <v>6</v>
      </c>
      <c r="C10" s="197"/>
      <c r="D10" s="197"/>
      <c r="E10" s="197">
        <f>D10</f>
        <v>0</v>
      </c>
      <c r="F10" s="197"/>
      <c r="G10" s="197"/>
      <c r="H10" s="180">
        <f>G10</f>
        <v>0</v>
      </c>
      <c r="I10" s="180">
        <f>H10+E10</f>
        <v>0</v>
      </c>
      <c r="J10" s="180">
        <f>3200*I10</f>
        <v>0</v>
      </c>
      <c r="K10" s="180">
        <f>1600*H10</f>
        <v>0</v>
      </c>
      <c r="L10" s="143"/>
      <c r="M10" s="42">
        <f t="shared" si="0"/>
        <v>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2</v>
      </c>
      <c r="E12" s="197">
        <f>D12</f>
        <v>2</v>
      </c>
      <c r="F12" s="197"/>
      <c r="G12" s="197">
        <v>88</v>
      </c>
      <c r="H12" s="180">
        <f>G12</f>
        <v>88</v>
      </c>
      <c r="I12" s="180">
        <f>H12+E12*2</f>
        <v>92</v>
      </c>
      <c r="J12" s="180">
        <f>4000*I12</f>
        <v>368000</v>
      </c>
      <c r="K12" s="180"/>
      <c r="L12" s="143"/>
      <c r="M12" s="42">
        <f t="shared" si="0"/>
        <v>368000</v>
      </c>
    </row>
    <row r="13" spans="1:13">
      <c r="A13" s="35">
        <v>2</v>
      </c>
      <c r="B13" s="32" t="s">
        <v>21</v>
      </c>
      <c r="C13" s="36">
        <f>C14</f>
        <v>21</v>
      </c>
      <c r="D13" s="36">
        <f>D15+D16+D17+D18+D19</f>
        <v>24</v>
      </c>
      <c r="E13" s="36">
        <f>SUM(E14:E19)</f>
        <v>45</v>
      </c>
      <c r="F13" s="36">
        <f>F14</f>
        <v>315</v>
      </c>
      <c r="G13" s="36">
        <f>G15+G16+G17+G18+G19</f>
        <v>360</v>
      </c>
      <c r="H13" s="37">
        <f>SUM(H14:H19)</f>
        <v>675</v>
      </c>
      <c r="I13" s="37">
        <f>SUM(I14:I19)</f>
        <v>720</v>
      </c>
      <c r="J13" s="37">
        <f>SUM(J14:J19)</f>
        <v>2304000</v>
      </c>
      <c r="K13" s="37">
        <f>SUM(K14:K19)</f>
        <v>1080000</v>
      </c>
      <c r="L13" s="44">
        <f>L14+L15+L16+L17+L18+L19</f>
        <v>0</v>
      </c>
      <c r="M13" s="37">
        <f>SUM(M14:M19)</f>
        <v>3384000</v>
      </c>
    </row>
    <row r="14" spans="1:13">
      <c r="A14" s="12"/>
      <c r="B14" s="1" t="s">
        <v>3</v>
      </c>
      <c r="C14" s="197">
        <v>21</v>
      </c>
      <c r="D14" s="197"/>
      <c r="E14" s="197">
        <f>C14</f>
        <v>21</v>
      </c>
      <c r="F14" s="197">
        <f>C14*15</f>
        <v>315</v>
      </c>
      <c r="G14" s="197"/>
      <c r="H14" s="180">
        <f>F14</f>
        <v>315</v>
      </c>
      <c r="I14" s="180">
        <f t="shared" ref="I14:I19" si="2">H14+E14</f>
        <v>336</v>
      </c>
      <c r="J14" s="180">
        <f>3200*I14</f>
        <v>1075200</v>
      </c>
      <c r="K14" s="180">
        <f>H14*1600</f>
        <v>504000</v>
      </c>
      <c r="L14" s="143"/>
      <c r="M14" s="42">
        <f>J14+K14</f>
        <v>1579200</v>
      </c>
    </row>
    <row r="15" spans="1:13">
      <c r="A15" s="12"/>
      <c r="B15" s="1" t="s">
        <v>6</v>
      </c>
      <c r="C15" s="197"/>
      <c r="D15" s="197">
        <v>6</v>
      </c>
      <c r="E15" s="197">
        <f>D15</f>
        <v>6</v>
      </c>
      <c r="F15" s="197"/>
      <c r="G15" s="197">
        <f>D15*15</f>
        <v>90</v>
      </c>
      <c r="H15" s="180">
        <f>G15</f>
        <v>90</v>
      </c>
      <c r="I15" s="180">
        <f t="shared" si="2"/>
        <v>96</v>
      </c>
      <c r="J15" s="180">
        <f t="shared" ref="J15:J19" si="3">3200*I15</f>
        <v>307200</v>
      </c>
      <c r="K15" s="180">
        <f t="shared" ref="K15:K19" si="4">H15*1600</f>
        <v>144000</v>
      </c>
      <c r="L15" s="143"/>
      <c r="M15" s="42">
        <f t="shared" ref="M15:M19" si="5">J15+K15</f>
        <v>451200</v>
      </c>
    </row>
    <row r="16" spans="1:13">
      <c r="A16" s="12"/>
      <c r="B16" s="1" t="s">
        <v>5</v>
      </c>
      <c r="C16" s="197"/>
      <c r="D16" s="197">
        <v>15</v>
      </c>
      <c r="E16" s="197">
        <f>D16</f>
        <v>15</v>
      </c>
      <c r="F16" s="197"/>
      <c r="G16" s="197">
        <f>D16*15</f>
        <v>225</v>
      </c>
      <c r="H16" s="180">
        <f>G16</f>
        <v>225</v>
      </c>
      <c r="I16" s="180">
        <f t="shared" si="2"/>
        <v>240</v>
      </c>
      <c r="J16" s="180">
        <f t="shared" si="3"/>
        <v>768000</v>
      </c>
      <c r="K16" s="180">
        <f t="shared" si="4"/>
        <v>360000</v>
      </c>
      <c r="L16" s="143"/>
      <c r="M16" s="42">
        <f t="shared" si="5"/>
        <v>1128000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2</v>
      </c>
      <c r="E18" s="197">
        <f>D18</f>
        <v>2</v>
      </c>
      <c r="F18" s="197"/>
      <c r="G18" s="197">
        <f>D18*15</f>
        <v>30</v>
      </c>
      <c r="H18" s="180">
        <f>G18</f>
        <v>30</v>
      </c>
      <c r="I18" s="180">
        <f t="shared" si="2"/>
        <v>32</v>
      </c>
      <c r="J18" s="180">
        <f t="shared" si="3"/>
        <v>102400</v>
      </c>
      <c r="K18" s="180">
        <f t="shared" si="4"/>
        <v>48000</v>
      </c>
      <c r="L18" s="143"/>
      <c r="M18" s="42">
        <f t="shared" si="5"/>
        <v>150400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116</v>
      </c>
      <c r="E20" s="36">
        <f t="shared" ref="E20:L20" si="6">E21</f>
        <v>116</v>
      </c>
      <c r="F20" s="36"/>
      <c r="G20" s="36">
        <f t="shared" si="6"/>
        <v>2344</v>
      </c>
      <c r="H20" s="36">
        <f t="shared" si="6"/>
        <v>2344</v>
      </c>
      <c r="I20" s="36">
        <f t="shared" si="6"/>
        <v>2486</v>
      </c>
      <c r="J20" s="36">
        <f t="shared" si="6"/>
        <v>7955200</v>
      </c>
      <c r="K20" s="36">
        <f t="shared" si="6"/>
        <v>0</v>
      </c>
      <c r="L20" s="36">
        <f t="shared" si="6"/>
        <v>0</v>
      </c>
      <c r="M20" s="37">
        <f>M21</f>
        <v>7955200</v>
      </c>
    </row>
    <row r="21" spans="1:13">
      <c r="A21" s="10"/>
      <c r="B21" s="24" t="s">
        <v>19</v>
      </c>
      <c r="C21" s="197"/>
      <c r="D21" s="197">
        <v>116</v>
      </c>
      <c r="E21" s="197">
        <f>D21</f>
        <v>116</v>
      </c>
      <c r="F21" s="197"/>
      <c r="G21" s="197">
        <v>2344</v>
      </c>
      <c r="H21" s="180">
        <f>G21</f>
        <v>2344</v>
      </c>
      <c r="I21" s="180">
        <v>2486</v>
      </c>
      <c r="J21" s="180">
        <f>3200*I21</f>
        <v>7955200</v>
      </c>
      <c r="K21" s="180"/>
      <c r="L21" s="143"/>
      <c r="M21" s="42">
        <f>J21+K21</f>
        <v>7955200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5</v>
      </c>
      <c r="E28" s="36">
        <f>SUM(E29:E31)</f>
        <v>5</v>
      </c>
      <c r="F28" s="36">
        <f>F29</f>
        <v>0</v>
      </c>
      <c r="G28" s="37">
        <f>G30+G31</f>
        <v>111</v>
      </c>
      <c r="H28" s="37">
        <f>SUM(H29:H31)</f>
        <v>111</v>
      </c>
      <c r="I28" s="36">
        <f t="shared" ref="I28:M28" si="10">SUM(I29:I31)</f>
        <v>116</v>
      </c>
      <c r="J28" s="36">
        <f t="shared" si="10"/>
        <v>371200</v>
      </c>
      <c r="K28" s="36">
        <f t="shared" si="10"/>
        <v>177600</v>
      </c>
      <c r="L28" s="36">
        <f t="shared" si="10"/>
        <v>0</v>
      </c>
      <c r="M28" s="37">
        <f t="shared" si="10"/>
        <v>548800</v>
      </c>
    </row>
    <row r="29" spans="1:13">
      <c r="A29" s="12"/>
      <c r="B29" s="1" t="s">
        <v>3</v>
      </c>
      <c r="C29" s="197"/>
      <c r="D29" s="197"/>
      <c r="E29" s="197">
        <f>C29</f>
        <v>0</v>
      </c>
      <c r="F29" s="197"/>
      <c r="G29" s="197"/>
      <c r="H29" s="180">
        <f>F29</f>
        <v>0</v>
      </c>
      <c r="I29" s="180">
        <f>H29+E29</f>
        <v>0</v>
      </c>
      <c r="J29" s="180">
        <f>3200*I29</f>
        <v>0</v>
      </c>
      <c r="K29" s="180">
        <f>1600*H29</f>
        <v>0</v>
      </c>
      <c r="L29" s="143"/>
      <c r="M29" s="42">
        <f>J29+K29</f>
        <v>0</v>
      </c>
    </row>
    <row r="30" spans="1:13">
      <c r="A30" s="12"/>
      <c r="B30" s="1" t="s">
        <v>11</v>
      </c>
      <c r="C30" s="197"/>
      <c r="D30" s="197">
        <v>4</v>
      </c>
      <c r="E30" s="197">
        <f>D30</f>
        <v>4</v>
      </c>
      <c r="F30" s="197"/>
      <c r="G30" s="180">
        <v>96</v>
      </c>
      <c r="H30" s="180">
        <f>G30</f>
        <v>96</v>
      </c>
      <c r="I30" s="180">
        <f>H30+E30</f>
        <v>100</v>
      </c>
      <c r="J30" s="180">
        <f>3200*I30</f>
        <v>320000</v>
      </c>
      <c r="K30" s="180">
        <f>1600*H30</f>
        <v>153600</v>
      </c>
      <c r="L30" s="143"/>
      <c r="M30" s="42">
        <f>J30+K30+M73</f>
        <v>473600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97"/>
      <c r="D33" s="197">
        <v>32</v>
      </c>
      <c r="E33" s="197">
        <f>D33</f>
        <v>32</v>
      </c>
      <c r="F33" s="197"/>
      <c r="G33" s="197">
        <f>E33*15</f>
        <v>480</v>
      </c>
      <c r="H33" s="180">
        <f>G33</f>
        <v>480</v>
      </c>
      <c r="I33" s="180">
        <f>H33+E33</f>
        <v>512</v>
      </c>
      <c r="J33" s="180">
        <f>3200*I33</f>
        <v>1638400</v>
      </c>
      <c r="K33" s="180"/>
      <c r="L33" s="143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8</v>
      </c>
      <c r="D34" s="36">
        <f>D36+D37</f>
        <v>8</v>
      </c>
      <c r="E34" s="36">
        <f>C34+D34</f>
        <v>16</v>
      </c>
      <c r="F34" s="36">
        <f>F35</f>
        <v>195</v>
      </c>
      <c r="G34" s="36">
        <f>G36+G37</f>
        <v>239</v>
      </c>
      <c r="H34" s="37">
        <f>SUM(H35:H37)</f>
        <v>434</v>
      </c>
      <c r="I34" s="37">
        <f>SUM(I35:I37)</f>
        <v>453</v>
      </c>
      <c r="J34" s="37">
        <f>SUM(J35:J37)</f>
        <v>1449600</v>
      </c>
      <c r="K34" s="37">
        <f>SUM(K35:K37)</f>
        <v>694400</v>
      </c>
      <c r="L34" s="36">
        <f t="shared" ref="L34" si="12">L36+L37</f>
        <v>0</v>
      </c>
      <c r="M34" s="37">
        <f>SUM(M35:M37)</f>
        <v>2144000</v>
      </c>
    </row>
    <row r="35" spans="1:13">
      <c r="A35" s="12"/>
      <c r="B35" s="1" t="s">
        <v>3</v>
      </c>
      <c r="C35" s="197">
        <v>8</v>
      </c>
      <c r="D35" s="197"/>
      <c r="E35" s="197">
        <f>C35</f>
        <v>8</v>
      </c>
      <c r="F35" s="197">
        <v>195</v>
      </c>
      <c r="G35" s="197"/>
      <c r="H35" s="180">
        <f>F35</f>
        <v>195</v>
      </c>
      <c r="I35" s="180">
        <f>H35+E35</f>
        <v>203</v>
      </c>
      <c r="J35" s="180">
        <f>3200*I35</f>
        <v>649600</v>
      </c>
      <c r="K35" s="180">
        <f>1600*H35</f>
        <v>312000</v>
      </c>
      <c r="L35" s="143"/>
      <c r="M35" s="42">
        <f>J35+K35</f>
        <v>961600</v>
      </c>
    </row>
    <row r="36" spans="1:13">
      <c r="A36" s="13"/>
      <c r="B36" s="1" t="s">
        <v>12</v>
      </c>
      <c r="C36" s="197"/>
      <c r="D36" s="197">
        <v>8</v>
      </c>
      <c r="E36" s="197">
        <f>D36</f>
        <v>8</v>
      </c>
      <c r="F36" s="197"/>
      <c r="G36" s="197">
        <v>239</v>
      </c>
      <c r="H36" s="180">
        <f>G36</f>
        <v>239</v>
      </c>
      <c r="I36" s="180">
        <v>250</v>
      </c>
      <c r="J36" s="180">
        <f>3200*I36</f>
        <v>800000</v>
      </c>
      <c r="K36" s="180">
        <f>1600*H36</f>
        <v>382400</v>
      </c>
      <c r="L36" s="143"/>
      <c r="M36" s="42">
        <f>J36+K36+M74</f>
        <v>1182400</v>
      </c>
    </row>
    <row r="37" spans="1:13">
      <c r="A37" s="13"/>
      <c r="B37" s="201" t="s">
        <v>198</v>
      </c>
      <c r="C37" s="197"/>
      <c r="D37" s="197"/>
      <c r="E37" s="197">
        <f>D37</f>
        <v>0</v>
      </c>
      <c r="F37" s="197"/>
      <c r="G37" s="197"/>
      <c r="H37" s="180">
        <f>G37</f>
        <v>0</v>
      </c>
      <c r="I37" s="180"/>
      <c r="J37" s="180">
        <f>4000*I37</f>
        <v>0</v>
      </c>
      <c r="K37" s="180"/>
      <c r="L37" s="143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29</v>
      </c>
      <c r="E38" s="36">
        <f t="shared" ref="E38:M38" si="13">E39+E40</f>
        <v>29</v>
      </c>
      <c r="F38" s="36">
        <f t="shared" si="13"/>
        <v>0</v>
      </c>
      <c r="G38" s="36">
        <f t="shared" si="13"/>
        <v>435</v>
      </c>
      <c r="H38" s="36">
        <f t="shared" si="13"/>
        <v>435</v>
      </c>
      <c r="I38" s="36">
        <f t="shared" si="13"/>
        <v>464</v>
      </c>
      <c r="J38" s="36">
        <f t="shared" si="13"/>
        <v>1856000</v>
      </c>
      <c r="K38" s="36">
        <f t="shared" si="13"/>
        <v>0</v>
      </c>
      <c r="L38" s="36">
        <f t="shared" si="13"/>
        <v>0</v>
      </c>
      <c r="M38" s="36">
        <f t="shared" si="13"/>
        <v>1856000</v>
      </c>
    </row>
    <row r="39" spans="1:13">
      <c r="A39" s="13"/>
      <c r="B39" s="201" t="s">
        <v>197</v>
      </c>
      <c r="C39" s="197"/>
      <c r="D39" s="197">
        <v>29</v>
      </c>
      <c r="E39" s="197">
        <f>D39</f>
        <v>29</v>
      </c>
      <c r="F39" s="197"/>
      <c r="G39" s="197">
        <f>E39*15</f>
        <v>435</v>
      </c>
      <c r="H39" s="180">
        <f>G39</f>
        <v>435</v>
      </c>
      <c r="I39" s="180">
        <f>H39+E39</f>
        <v>464</v>
      </c>
      <c r="J39" s="180">
        <f>4000*I39</f>
        <v>1856000</v>
      </c>
      <c r="K39" s="180"/>
      <c r="L39" s="143"/>
      <c r="M39" s="42">
        <f>J39+K39</f>
        <v>1856000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8</v>
      </c>
      <c r="E41" s="36">
        <f t="shared" ref="E41:L41" si="14">E42+E43</f>
        <v>8</v>
      </c>
      <c r="F41" s="36"/>
      <c r="G41" s="36">
        <f t="shared" si="14"/>
        <v>328</v>
      </c>
      <c r="H41" s="36">
        <f t="shared" si="14"/>
        <v>328</v>
      </c>
      <c r="I41" s="36">
        <f t="shared" si="14"/>
        <v>343</v>
      </c>
      <c r="J41" s="36">
        <f t="shared" si="14"/>
        <v>1474900</v>
      </c>
      <c r="K41" s="36">
        <f t="shared" si="14"/>
        <v>492000</v>
      </c>
      <c r="L41" s="36">
        <f t="shared" si="14"/>
        <v>0</v>
      </c>
      <c r="M41" s="37">
        <f>M42+M43</f>
        <v>1966900</v>
      </c>
    </row>
    <row r="42" spans="1:13">
      <c r="A42" s="9"/>
      <c r="B42" s="24" t="s">
        <v>13</v>
      </c>
      <c r="C42" s="197"/>
      <c r="D42" s="197">
        <v>7</v>
      </c>
      <c r="E42" s="197">
        <f>D42</f>
        <v>7</v>
      </c>
      <c r="F42" s="197"/>
      <c r="G42" s="197">
        <v>284</v>
      </c>
      <c r="H42" s="180">
        <f>G42</f>
        <v>284</v>
      </c>
      <c r="I42" s="180">
        <v>297</v>
      </c>
      <c r="J42" s="180">
        <f>4300*I42</f>
        <v>1277100</v>
      </c>
      <c r="K42" s="180">
        <f>1500*H42</f>
        <v>426000</v>
      </c>
      <c r="L42" s="143"/>
      <c r="M42" s="42">
        <f>J42+K42</f>
        <v>1703100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3</v>
      </c>
      <c r="E48" s="36">
        <f t="shared" ref="E48:L48" si="16">E49</f>
        <v>3</v>
      </c>
      <c r="F48" s="36"/>
      <c r="G48" s="36">
        <f t="shared" si="16"/>
        <v>84</v>
      </c>
      <c r="H48" s="36">
        <f t="shared" si="16"/>
        <v>84</v>
      </c>
      <c r="I48" s="36">
        <f t="shared" si="16"/>
        <v>87</v>
      </c>
      <c r="J48" s="36">
        <f t="shared" si="16"/>
        <v>374100</v>
      </c>
      <c r="K48" s="36">
        <f t="shared" si="16"/>
        <v>210000</v>
      </c>
      <c r="L48" s="36">
        <f t="shared" si="16"/>
        <v>0</v>
      </c>
      <c r="M48" s="37">
        <f>M49</f>
        <v>584100</v>
      </c>
    </row>
    <row r="49" spans="1:13">
      <c r="A49" s="19"/>
      <c r="B49" s="26" t="s">
        <v>17</v>
      </c>
      <c r="C49" s="197"/>
      <c r="D49" s="197">
        <v>3</v>
      </c>
      <c r="E49" s="197">
        <f>D49</f>
        <v>3</v>
      </c>
      <c r="F49" s="197"/>
      <c r="G49" s="197">
        <f>D49*28</f>
        <v>84</v>
      </c>
      <c r="H49" s="180">
        <f>G49</f>
        <v>84</v>
      </c>
      <c r="I49" s="180">
        <f>H49+E49</f>
        <v>87</v>
      </c>
      <c r="J49" s="180">
        <f>4300*I49</f>
        <v>374100</v>
      </c>
      <c r="K49" s="180">
        <f>2500*H49</f>
        <v>210000</v>
      </c>
      <c r="L49" s="143"/>
      <c r="M49" s="42">
        <f>J49+K49</f>
        <v>584100</v>
      </c>
    </row>
    <row r="50" spans="1:13">
      <c r="A50" s="35">
        <v>14</v>
      </c>
      <c r="B50" s="32" t="s">
        <v>30</v>
      </c>
      <c r="C50" s="36"/>
      <c r="D50" s="36">
        <f>D51+D52</f>
        <v>3</v>
      </c>
      <c r="E50" s="36">
        <f t="shared" ref="E50:L50" si="17">E51+E52</f>
        <v>3</v>
      </c>
      <c r="F50" s="36"/>
      <c r="G50" s="36">
        <f t="shared" si="17"/>
        <v>45</v>
      </c>
      <c r="H50" s="36">
        <f t="shared" si="17"/>
        <v>45</v>
      </c>
      <c r="I50" s="36">
        <f t="shared" si="17"/>
        <v>48</v>
      </c>
      <c r="J50" s="36">
        <f t="shared" si="17"/>
        <v>192000</v>
      </c>
      <c r="K50" s="36">
        <f t="shared" si="17"/>
        <v>0</v>
      </c>
      <c r="L50" s="36">
        <f t="shared" si="17"/>
        <v>0</v>
      </c>
      <c r="M50" s="37">
        <f>M51+M52</f>
        <v>192000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2</v>
      </c>
      <c r="E52" s="197">
        <f>D52</f>
        <v>2</v>
      </c>
      <c r="F52" s="197"/>
      <c r="G52" s="92">
        <f>E52*15</f>
        <v>30</v>
      </c>
      <c r="H52" s="180">
        <f>G52</f>
        <v>30</v>
      </c>
      <c r="I52" s="180">
        <f>H52+E52</f>
        <v>32</v>
      </c>
      <c r="J52" s="180">
        <f>4000*I52</f>
        <v>128000</v>
      </c>
      <c r="K52" s="180"/>
      <c r="L52" s="143"/>
      <c r="M52" s="42">
        <f>J52+K52</f>
        <v>128000</v>
      </c>
    </row>
    <row r="53" spans="1:13">
      <c r="A53" s="35">
        <v>15</v>
      </c>
      <c r="B53" s="40" t="s">
        <v>153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4" t="s">
        <v>154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80">
        <f>5590*I54</f>
        <v>245960</v>
      </c>
      <c r="K54" s="180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7">
        <f>M61+M62</f>
        <v>307800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44</v>
      </c>
      <c r="H61" s="117">
        <f>G61</f>
        <v>44</v>
      </c>
      <c r="I61" s="117">
        <f>H61+E61*2</f>
        <v>46</v>
      </c>
      <c r="J61" s="118">
        <f>4300*I61</f>
        <v>197800</v>
      </c>
      <c r="K61" s="117">
        <f>H61*2500</f>
        <v>110000</v>
      </c>
      <c r="L61" s="119"/>
      <c r="M61" s="42">
        <f>J61+K61</f>
        <v>307800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32</v>
      </c>
      <c r="D75" s="41">
        <f>D8+D13+D20+D22+D24+D26+D28+D32+D34+D38+D41+D44+D48+D50+D53+D55+D57+D60+D65+D67+D69+D71</f>
        <v>240</v>
      </c>
      <c r="E75" s="41">
        <f>E8+E13+E20+E22+E24+E26+E28+E32+E34+E38+E41+E44+E48+E50+E53+E55+E57+E60+E63+E65+E67+E69+E71</f>
        <v>272</v>
      </c>
      <c r="F75" s="41">
        <f>F8+F13+F28+F34+F63</f>
        <v>578</v>
      </c>
      <c r="G75" s="41">
        <f>G8+G13+G20+G22+G24+G26+G28+G32+G34+G38+G41+G44+G48+G50+G53+G55+G57+G60+G65+G67+G69+G71</f>
        <v>4880</v>
      </c>
      <c r="H75" s="41">
        <f>H8+H13+H20+H22+H24+H26+H28+H32+H34+H38+H41+H44+H48+H50+H53+H55+H57+H60+H63+H65+H67+H69+H71</f>
        <v>5458</v>
      </c>
      <c r="I75" s="41">
        <f>I8+I13+I20+I22+I24+I26+I28+I32+I34+I38+I41+I44+I48+I50+I53+I55+I57+I60+I63+I65+I67+I69+I71</f>
        <v>5776</v>
      </c>
      <c r="J75" s="41">
        <f>J8+J13+J20+J22+J24+J26+J28+J32+J34+J38+J41+J44+J48+J50+J53+J55+J57+J60+J63+J65+J67+J69+J71</f>
        <v>20123900</v>
      </c>
      <c r="K75" s="41">
        <f>K8+K13+K20+K22+K24+K26+K28+K32+K34+K38+K41+K44+K48+K50+K53+K55+K57+K60+K63+K65+K67+K69+K71</f>
        <v>3568200</v>
      </c>
      <c r="L75" s="41"/>
      <c r="M75" s="41">
        <f>M8+M13+M20+M22+M24+M26+M28+M32+M34+M38+M41+M44+M48+M50+M53+M55+M57+M60+M63+M76+M77+M65+M67+M69+M71</f>
        <v>23737100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3</v>
      </c>
      <c r="M77" s="89">
        <f>15000*L77</f>
        <v>45000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3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0"/>
  <sheetViews>
    <sheetView topLeftCell="A61" workbookViewId="0">
      <selection activeCell="D84" sqref="D84:E84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5</v>
      </c>
      <c r="E8" s="33">
        <f>SUM(E9:E12)</f>
        <v>6</v>
      </c>
      <c r="F8" s="33">
        <f>F9</f>
        <v>24</v>
      </c>
      <c r="G8" s="33">
        <f>G10+G11+G12</f>
        <v>151</v>
      </c>
      <c r="H8" s="34">
        <f>SUM(H9:H12)</f>
        <v>175</v>
      </c>
      <c r="I8" s="34">
        <f>SUM(I9:I12)</f>
        <v>182</v>
      </c>
      <c r="J8" s="34">
        <f>SUM(J9:J12)</f>
        <v>642400</v>
      </c>
      <c r="K8" s="34">
        <f>SUM(K9:K12)</f>
        <v>164800</v>
      </c>
      <c r="L8" s="34">
        <f>L9+L10+L11+L12</f>
        <v>0</v>
      </c>
      <c r="M8" s="34">
        <f>SUM(M9:M12)</f>
        <v>807200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3</v>
      </c>
      <c r="E10" s="197">
        <f>D10</f>
        <v>3</v>
      </c>
      <c r="F10" s="197"/>
      <c r="G10" s="197">
        <v>79</v>
      </c>
      <c r="H10" s="180">
        <f>G10</f>
        <v>79</v>
      </c>
      <c r="I10" s="180">
        <f>H10+E10</f>
        <v>82</v>
      </c>
      <c r="J10" s="180">
        <f>3200*I10</f>
        <v>262400</v>
      </c>
      <c r="K10" s="180">
        <f>1600*H10</f>
        <v>126400</v>
      </c>
      <c r="L10" s="143"/>
      <c r="M10" s="42">
        <f t="shared" si="0"/>
        <v>388800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2</v>
      </c>
      <c r="E12" s="197">
        <f>D12</f>
        <v>2</v>
      </c>
      <c r="F12" s="197"/>
      <c r="G12" s="197">
        <v>72</v>
      </c>
      <c r="H12" s="180">
        <f>G12</f>
        <v>72</v>
      </c>
      <c r="I12" s="180">
        <v>75</v>
      </c>
      <c r="J12" s="180">
        <f>4000*I12</f>
        <v>300000</v>
      </c>
      <c r="K12" s="180"/>
      <c r="L12" s="143"/>
      <c r="M12" s="42">
        <f t="shared" si="0"/>
        <v>300000</v>
      </c>
    </row>
    <row r="13" spans="1:13">
      <c r="A13" s="35">
        <v>2</v>
      </c>
      <c r="B13" s="32" t="s">
        <v>21</v>
      </c>
      <c r="C13" s="36">
        <f>C14</f>
        <v>20</v>
      </c>
      <c r="D13" s="36">
        <f>D15+D16+D17+D18+D19</f>
        <v>39</v>
      </c>
      <c r="E13" s="36">
        <f>SUM(E14:E19)</f>
        <v>59</v>
      </c>
      <c r="F13" s="36">
        <f>F14</f>
        <v>300</v>
      </c>
      <c r="G13" s="36">
        <f>G15+G16+G17+G18+G19</f>
        <v>585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4">
        <f>L14+L15+L16+L17+L18+L19</f>
        <v>0</v>
      </c>
      <c r="M13" s="37">
        <f>SUM(M14:M19)</f>
        <v>4436800</v>
      </c>
    </row>
    <row r="14" spans="1:13">
      <c r="A14" s="12"/>
      <c r="B14" s="1" t="s">
        <v>3</v>
      </c>
      <c r="C14" s="197">
        <v>20</v>
      </c>
      <c r="D14" s="197"/>
      <c r="E14" s="197">
        <f>C14</f>
        <v>20</v>
      </c>
      <c r="F14" s="197">
        <f>C14*15</f>
        <v>300</v>
      </c>
      <c r="G14" s="197"/>
      <c r="H14" s="180">
        <f>F14</f>
        <v>300</v>
      </c>
      <c r="I14" s="180">
        <f t="shared" ref="I14:I19" si="2">H14+E14</f>
        <v>320</v>
      </c>
      <c r="J14" s="180">
        <f>3200*I14</f>
        <v>1024000</v>
      </c>
      <c r="K14" s="180">
        <f>H14*1600</f>
        <v>480000</v>
      </c>
      <c r="L14" s="143"/>
      <c r="M14" s="42">
        <f>J14+K14</f>
        <v>1504000</v>
      </c>
    </row>
    <row r="15" spans="1:13">
      <c r="A15" s="12"/>
      <c r="B15" s="1" t="s">
        <v>6</v>
      </c>
      <c r="C15" s="197"/>
      <c r="D15" s="197">
        <v>11</v>
      </c>
      <c r="E15" s="197">
        <f>D15</f>
        <v>11</v>
      </c>
      <c r="F15" s="197"/>
      <c r="G15" s="197">
        <f>D15*15</f>
        <v>165</v>
      </c>
      <c r="H15" s="180">
        <f>G15</f>
        <v>165</v>
      </c>
      <c r="I15" s="180">
        <f t="shared" si="2"/>
        <v>176</v>
      </c>
      <c r="J15" s="180">
        <f t="shared" ref="J15:J19" si="3">3200*I15</f>
        <v>563200</v>
      </c>
      <c r="K15" s="180">
        <f t="shared" ref="K15:K19" si="4">H15*1600</f>
        <v>264000</v>
      </c>
      <c r="L15" s="143"/>
      <c r="M15" s="42">
        <f t="shared" ref="M15:M19" si="5">J15+K15</f>
        <v>827200</v>
      </c>
    </row>
    <row r="16" spans="1:13">
      <c r="A16" s="12"/>
      <c r="B16" s="1" t="s">
        <v>5</v>
      </c>
      <c r="C16" s="197"/>
      <c r="D16" s="197">
        <v>23</v>
      </c>
      <c r="E16" s="197">
        <f>D16</f>
        <v>23</v>
      </c>
      <c r="F16" s="197"/>
      <c r="G16" s="197">
        <f>D16*15</f>
        <v>345</v>
      </c>
      <c r="H16" s="180">
        <f>G16</f>
        <v>345</v>
      </c>
      <c r="I16" s="180">
        <f t="shared" si="2"/>
        <v>368</v>
      </c>
      <c r="J16" s="180">
        <f t="shared" si="3"/>
        <v>1177600</v>
      </c>
      <c r="K16" s="180">
        <f t="shared" si="4"/>
        <v>552000</v>
      </c>
      <c r="L16" s="143"/>
      <c r="M16" s="42">
        <f t="shared" si="5"/>
        <v>1729600</v>
      </c>
    </row>
    <row r="17" spans="1:13">
      <c r="A17" s="12"/>
      <c r="B17" s="2" t="s">
        <v>7</v>
      </c>
      <c r="C17" s="197"/>
      <c r="D17" s="197">
        <v>2</v>
      </c>
      <c r="E17" s="197">
        <f>D17</f>
        <v>2</v>
      </c>
      <c r="F17" s="197"/>
      <c r="G17" s="197">
        <f>D17*15</f>
        <v>30</v>
      </c>
      <c r="H17" s="180">
        <f>G17</f>
        <v>30</v>
      </c>
      <c r="I17" s="180">
        <f t="shared" si="2"/>
        <v>32</v>
      </c>
      <c r="J17" s="180">
        <f t="shared" si="3"/>
        <v>102400</v>
      </c>
      <c r="K17" s="180">
        <f t="shared" si="4"/>
        <v>48000</v>
      </c>
      <c r="L17" s="143"/>
      <c r="M17" s="42">
        <f t="shared" si="5"/>
        <v>150400</v>
      </c>
    </row>
    <row r="18" spans="1:13">
      <c r="A18" s="13"/>
      <c r="B18" s="2" t="s">
        <v>8</v>
      </c>
      <c r="C18" s="197"/>
      <c r="D18" s="197">
        <v>2</v>
      </c>
      <c r="E18" s="197">
        <f>D18</f>
        <v>2</v>
      </c>
      <c r="F18" s="197"/>
      <c r="G18" s="197">
        <f>D18*15</f>
        <v>30</v>
      </c>
      <c r="H18" s="180">
        <f>G18</f>
        <v>30</v>
      </c>
      <c r="I18" s="180">
        <f t="shared" si="2"/>
        <v>32</v>
      </c>
      <c r="J18" s="180">
        <f t="shared" si="3"/>
        <v>102400</v>
      </c>
      <c r="K18" s="180">
        <f t="shared" si="4"/>
        <v>48000</v>
      </c>
      <c r="L18" s="143"/>
      <c r="M18" s="42">
        <f t="shared" si="5"/>
        <v>150400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117</v>
      </c>
      <c r="E20" s="36">
        <f t="shared" ref="E20:L20" si="6">E21</f>
        <v>117</v>
      </c>
      <c r="F20" s="36"/>
      <c r="G20" s="36">
        <f t="shared" si="6"/>
        <v>2411</v>
      </c>
      <c r="H20" s="36">
        <f t="shared" si="6"/>
        <v>2411</v>
      </c>
      <c r="I20" s="36">
        <f t="shared" si="6"/>
        <v>2556</v>
      </c>
      <c r="J20" s="36">
        <f t="shared" si="6"/>
        <v>8179200</v>
      </c>
      <c r="K20" s="36">
        <f t="shared" si="6"/>
        <v>0</v>
      </c>
      <c r="L20" s="36">
        <f t="shared" si="6"/>
        <v>0</v>
      </c>
      <c r="M20" s="37">
        <f>M21</f>
        <v>8179200</v>
      </c>
    </row>
    <row r="21" spans="1:13">
      <c r="A21" s="10"/>
      <c r="B21" s="24" t="s">
        <v>19</v>
      </c>
      <c r="C21" s="197"/>
      <c r="D21" s="197">
        <v>117</v>
      </c>
      <c r="E21" s="197">
        <f>D21</f>
        <v>117</v>
      </c>
      <c r="F21" s="197"/>
      <c r="G21" s="197">
        <v>2411</v>
      </c>
      <c r="H21" s="180">
        <f>G21</f>
        <v>2411</v>
      </c>
      <c r="I21" s="180">
        <v>2556</v>
      </c>
      <c r="J21" s="180">
        <f>3200*I21</f>
        <v>8179200</v>
      </c>
      <c r="K21" s="180"/>
      <c r="L21" s="143"/>
      <c r="M21" s="42">
        <f>J21+K21</f>
        <v>8179200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4</v>
      </c>
      <c r="E28" s="36">
        <f>SUM(E29:E31)</f>
        <v>4</v>
      </c>
      <c r="F28" s="36">
        <f>F29</f>
        <v>0</v>
      </c>
      <c r="G28" s="37">
        <f>G30+G31</f>
        <v>87</v>
      </c>
      <c r="H28" s="37">
        <f>SUM(H29:H31)</f>
        <v>87</v>
      </c>
      <c r="I28" s="36">
        <f t="shared" ref="I28:M28" si="10">SUM(I29:I31)</f>
        <v>91</v>
      </c>
      <c r="J28" s="36">
        <f t="shared" si="10"/>
        <v>291200</v>
      </c>
      <c r="K28" s="36">
        <f t="shared" si="10"/>
        <v>139200</v>
      </c>
      <c r="L28" s="36">
        <f t="shared" si="10"/>
        <v>0</v>
      </c>
      <c r="M28" s="37">
        <f t="shared" si="10"/>
        <v>430400</v>
      </c>
    </row>
    <row r="29" spans="1:13">
      <c r="A29" s="12"/>
      <c r="B29" s="1" t="s">
        <v>3</v>
      </c>
      <c r="C29" s="197"/>
      <c r="D29" s="197"/>
      <c r="E29" s="197">
        <f>C29</f>
        <v>0</v>
      </c>
      <c r="F29" s="197"/>
      <c r="G29" s="197"/>
      <c r="H29" s="180">
        <f>F29</f>
        <v>0</v>
      </c>
      <c r="I29" s="180">
        <f>H29+E29</f>
        <v>0</v>
      </c>
      <c r="J29" s="180">
        <f>3200*I29</f>
        <v>0</v>
      </c>
      <c r="K29" s="180">
        <f>1600*H29</f>
        <v>0</v>
      </c>
      <c r="L29" s="143"/>
      <c r="M29" s="42">
        <f>J29+K29</f>
        <v>0</v>
      </c>
    </row>
    <row r="30" spans="1:13">
      <c r="A30" s="12"/>
      <c r="B30" s="1" t="s">
        <v>11</v>
      </c>
      <c r="C30" s="197"/>
      <c r="D30" s="197">
        <v>3</v>
      </c>
      <c r="E30" s="197">
        <f>D30</f>
        <v>3</v>
      </c>
      <c r="F30" s="197"/>
      <c r="G30" s="180">
        <v>72</v>
      </c>
      <c r="H30" s="180">
        <f>G30</f>
        <v>72</v>
      </c>
      <c r="I30" s="180">
        <f>H30+E30</f>
        <v>75</v>
      </c>
      <c r="J30" s="180">
        <f>3200*I30</f>
        <v>240000</v>
      </c>
      <c r="K30" s="180">
        <f>1600*H30</f>
        <v>115200</v>
      </c>
      <c r="L30" s="143"/>
      <c r="M30" s="42">
        <f>J30+K30+M73</f>
        <v>355200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36</v>
      </c>
      <c r="E32" s="36">
        <f t="shared" ref="E32:L32" si="11">E33</f>
        <v>36</v>
      </c>
      <c r="F32" s="36"/>
      <c r="G32" s="36">
        <f t="shared" si="11"/>
        <v>540</v>
      </c>
      <c r="H32" s="36">
        <f t="shared" si="11"/>
        <v>540</v>
      </c>
      <c r="I32" s="37">
        <f>I33</f>
        <v>576</v>
      </c>
      <c r="J32" s="36">
        <f t="shared" si="11"/>
        <v>1843200</v>
      </c>
      <c r="K32" s="36">
        <f t="shared" si="11"/>
        <v>0</v>
      </c>
      <c r="L32" s="36">
        <f t="shared" si="11"/>
        <v>0</v>
      </c>
      <c r="M32" s="37">
        <f>M33</f>
        <v>1843200</v>
      </c>
    </row>
    <row r="33" spans="1:13">
      <c r="A33" s="10"/>
      <c r="B33" s="24" t="s">
        <v>19</v>
      </c>
      <c r="C33" s="197"/>
      <c r="D33" s="197">
        <v>36</v>
      </c>
      <c r="E33" s="197">
        <f>D33</f>
        <v>36</v>
      </c>
      <c r="F33" s="197"/>
      <c r="G33" s="197">
        <f>E33*15</f>
        <v>540</v>
      </c>
      <c r="H33" s="180">
        <f>G33</f>
        <v>540</v>
      </c>
      <c r="I33" s="180">
        <f>H33+E33</f>
        <v>576</v>
      </c>
      <c r="J33" s="180">
        <f>3200*I33</f>
        <v>1843200</v>
      </c>
      <c r="K33" s="180"/>
      <c r="L33" s="143"/>
      <c r="M33" s="42">
        <f>J33+K33</f>
        <v>1843200</v>
      </c>
    </row>
    <row r="34" spans="1:13">
      <c r="A34" s="35">
        <v>9</v>
      </c>
      <c r="B34" s="32" t="s">
        <v>27</v>
      </c>
      <c r="C34" s="36">
        <f>C35</f>
        <v>9</v>
      </c>
      <c r="D34" s="36">
        <f>D36+D37</f>
        <v>10</v>
      </c>
      <c r="E34" s="36">
        <f>C34+D34</f>
        <v>19</v>
      </c>
      <c r="F34" s="36">
        <f>F35</f>
        <v>225</v>
      </c>
      <c r="G34" s="36">
        <f>G36+G37</f>
        <v>274</v>
      </c>
      <c r="H34" s="37">
        <f>SUM(H35:H37)</f>
        <v>499</v>
      </c>
      <c r="I34" s="37">
        <f>SUM(I35:I37)</f>
        <v>520</v>
      </c>
      <c r="J34" s="37">
        <f>SUM(J35:J37)</f>
        <v>1735200</v>
      </c>
      <c r="K34" s="37">
        <f>SUM(K35:K37)</f>
        <v>662400</v>
      </c>
      <c r="L34" s="36">
        <f t="shared" ref="L34" si="12">L36+L37</f>
        <v>0</v>
      </c>
      <c r="M34" s="37">
        <f>SUM(M35:M37)</f>
        <v>2397600</v>
      </c>
    </row>
    <row r="35" spans="1:13">
      <c r="A35" s="12"/>
      <c r="B35" s="1" t="s">
        <v>3</v>
      </c>
      <c r="C35" s="197">
        <v>9</v>
      </c>
      <c r="D35" s="197"/>
      <c r="E35" s="197">
        <f>C35</f>
        <v>9</v>
      </c>
      <c r="F35" s="197">
        <v>225</v>
      </c>
      <c r="G35" s="197"/>
      <c r="H35" s="180">
        <f>F35</f>
        <v>225</v>
      </c>
      <c r="I35" s="180">
        <f>H35+E35</f>
        <v>234</v>
      </c>
      <c r="J35" s="180">
        <f>3200*I35</f>
        <v>748800</v>
      </c>
      <c r="K35" s="180">
        <f>1600*H35</f>
        <v>360000</v>
      </c>
      <c r="L35" s="143"/>
      <c r="M35" s="42">
        <f>J35+K35</f>
        <v>1108800</v>
      </c>
    </row>
    <row r="36" spans="1:13">
      <c r="A36" s="13"/>
      <c r="B36" s="1" t="s">
        <v>12</v>
      </c>
      <c r="C36" s="197"/>
      <c r="D36" s="197">
        <v>7</v>
      </c>
      <c r="E36" s="197">
        <f>D36</f>
        <v>7</v>
      </c>
      <c r="F36" s="197"/>
      <c r="G36" s="197">
        <v>189</v>
      </c>
      <c r="H36" s="180">
        <f>G36</f>
        <v>189</v>
      </c>
      <c r="I36" s="180">
        <v>197</v>
      </c>
      <c r="J36" s="180">
        <f>3200*I36</f>
        <v>630400</v>
      </c>
      <c r="K36" s="180">
        <f>1600*H36</f>
        <v>302400</v>
      </c>
      <c r="L36" s="143"/>
      <c r="M36" s="42">
        <f>J36+K36+M74</f>
        <v>932800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405</v>
      </c>
      <c r="H38" s="36">
        <f t="shared" si="13"/>
        <v>405</v>
      </c>
      <c r="I38" s="36">
        <f t="shared" si="13"/>
        <v>432</v>
      </c>
      <c r="J38" s="36">
        <f t="shared" si="13"/>
        <v>1728000</v>
      </c>
      <c r="K38" s="36">
        <f t="shared" si="13"/>
        <v>0</v>
      </c>
      <c r="L38" s="36">
        <f t="shared" si="13"/>
        <v>0</v>
      </c>
      <c r="M38" s="36">
        <f t="shared" si="13"/>
        <v>1728000</v>
      </c>
    </row>
    <row r="39" spans="1:13">
      <c r="A39" s="13"/>
      <c r="B39" s="201" t="s">
        <v>197</v>
      </c>
      <c r="C39" s="197"/>
      <c r="D39" s="197">
        <v>27</v>
      </c>
      <c r="E39" s="197">
        <f>D39</f>
        <v>27</v>
      </c>
      <c r="F39" s="197"/>
      <c r="G39" s="197">
        <f>E39*15</f>
        <v>405</v>
      </c>
      <c r="H39" s="180">
        <f>G39</f>
        <v>405</v>
      </c>
      <c r="I39" s="180">
        <f>H39+E39</f>
        <v>432</v>
      </c>
      <c r="J39" s="180">
        <f>4000*I39</f>
        <v>1728000</v>
      </c>
      <c r="K39" s="180"/>
      <c r="L39" s="143"/>
      <c r="M39" s="42">
        <f>J39+K39</f>
        <v>1728000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5</v>
      </c>
      <c r="E41" s="36">
        <f t="shared" ref="E41:L41" si="14">E42+E43</f>
        <v>5</v>
      </c>
      <c r="F41" s="36"/>
      <c r="G41" s="36">
        <f t="shared" si="14"/>
        <v>170</v>
      </c>
      <c r="H41" s="36">
        <f t="shared" si="14"/>
        <v>170</v>
      </c>
      <c r="I41" s="36">
        <f t="shared" si="14"/>
        <v>178</v>
      </c>
      <c r="J41" s="36">
        <f t="shared" si="14"/>
        <v>765400</v>
      </c>
      <c r="K41" s="36">
        <f t="shared" si="14"/>
        <v>255000</v>
      </c>
      <c r="L41" s="36">
        <f t="shared" si="14"/>
        <v>0</v>
      </c>
      <c r="M41" s="37">
        <f>M42+M43</f>
        <v>1020400</v>
      </c>
    </row>
    <row r="42" spans="1:13">
      <c r="A42" s="9"/>
      <c r="B42" s="24" t="s">
        <v>13</v>
      </c>
      <c r="C42" s="197"/>
      <c r="D42" s="197">
        <v>5</v>
      </c>
      <c r="E42" s="197">
        <f>D42</f>
        <v>5</v>
      </c>
      <c r="F42" s="197"/>
      <c r="G42" s="197">
        <v>170</v>
      </c>
      <c r="H42" s="180">
        <f>G42</f>
        <v>170</v>
      </c>
      <c r="I42" s="180">
        <v>178</v>
      </c>
      <c r="J42" s="180">
        <f>4300*I42</f>
        <v>765400</v>
      </c>
      <c r="K42" s="180">
        <f>1500*H42</f>
        <v>255000</v>
      </c>
      <c r="L42" s="143"/>
      <c r="M42" s="42">
        <f>J42+K42</f>
        <v>1020400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7"/>
      <c r="D49" s="197">
        <v>1</v>
      </c>
      <c r="E49" s="197">
        <f>D49</f>
        <v>1</v>
      </c>
      <c r="F49" s="197"/>
      <c r="G49" s="197">
        <f>D49*28</f>
        <v>28</v>
      </c>
      <c r="H49" s="180">
        <f>G49</f>
        <v>28</v>
      </c>
      <c r="I49" s="180">
        <f>H49+E49</f>
        <v>29</v>
      </c>
      <c r="J49" s="180">
        <f>4300*I49</f>
        <v>124700</v>
      </c>
      <c r="K49" s="180">
        <f>2500*H49</f>
        <v>70000</v>
      </c>
      <c r="L49" s="1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103</v>
      </c>
      <c r="H50" s="36">
        <f t="shared" si="17"/>
        <v>103</v>
      </c>
      <c r="I50" s="36">
        <f t="shared" si="17"/>
        <v>109</v>
      </c>
      <c r="J50" s="36">
        <f t="shared" si="17"/>
        <v>436000</v>
      </c>
      <c r="K50" s="36">
        <f t="shared" si="17"/>
        <v>0</v>
      </c>
      <c r="L50" s="36">
        <f t="shared" si="17"/>
        <v>0</v>
      </c>
      <c r="M50" s="37">
        <f>M51+M52</f>
        <v>436000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5</v>
      </c>
      <c r="E52" s="197">
        <f>D52</f>
        <v>5</v>
      </c>
      <c r="F52" s="197"/>
      <c r="G52" s="92">
        <v>88</v>
      </c>
      <c r="H52" s="180">
        <f>G52</f>
        <v>88</v>
      </c>
      <c r="I52" s="180">
        <f>H52+E52</f>
        <v>93</v>
      </c>
      <c r="J52" s="180">
        <f>4000*I52</f>
        <v>372000</v>
      </c>
      <c r="K52" s="180"/>
      <c r="L52" s="143"/>
      <c r="M52" s="42">
        <f>J52+K52</f>
        <v>372000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7">
        <f>M61+M62</f>
        <v>314600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45</v>
      </c>
      <c r="H61" s="117">
        <f>G61</f>
        <v>45</v>
      </c>
      <c r="I61" s="117">
        <f>H61+E61*2</f>
        <v>47</v>
      </c>
      <c r="J61" s="118">
        <f>4300*I61</f>
        <v>202100</v>
      </c>
      <c r="K61" s="117">
        <f>H61*2500</f>
        <v>112500</v>
      </c>
      <c r="L61" s="119"/>
      <c r="M61" s="42">
        <f>J61+K61</f>
        <v>314600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31</v>
      </c>
      <c r="D75" s="41">
        <f>D8+D13+D20+D22+D24+D26+D28+D32+D34+D38+D41+D44+D48+D50+D53+D55+D57+D60+D65+D67+D69+D71</f>
        <v>256</v>
      </c>
      <c r="E75" s="41">
        <f>E8+E13+E20+E22+E24+E26+E28+E32+E34+E38+E41+E44+E48+E50+E53+E55+E57+E60+E63+E65+E67+E69+E71</f>
        <v>287</v>
      </c>
      <c r="F75" s="41">
        <f>F8+F13+F28+F34+F63</f>
        <v>588</v>
      </c>
      <c r="G75" s="41">
        <f>G8+G13+G20+G22+G24+G26+G28+G32+G34+G38+G41+G44+G48+G50+G53+G55+G57+G60+G65+G67+G69+G71</f>
        <v>4963</v>
      </c>
      <c r="H75" s="41">
        <f>H8+H13+H20+H22+H24+H26+H28+H32+H34+H38+H41+H44+H48+H50+H53+H55+H57+H60+H63+H65+H67+H69+H71</f>
        <v>5551</v>
      </c>
      <c r="I75" s="41">
        <f>I8+I13+I20+I22+I24+I26+I28+I32+I34+I38+I41+I44+I48+I50+I53+I55+I57+I60+I63+I65+I67+I69+I71</f>
        <v>5877</v>
      </c>
      <c r="J75" s="41">
        <f>J8+J13+J20+J22+J24+J26+J28+J32+J34+J38+J41+J44+J48+J50+J53+J55+J57+J60+J63+J65+J67+J69+J71</f>
        <v>19985860</v>
      </c>
      <c r="K75" s="41">
        <f>K8+K13+K20+K22+K24+K26+K28+K32+K34+K38+K41+K44+K48+K50+K53+K55+K57+K60+K63+K65+K67+K69+K71</f>
        <v>3199100</v>
      </c>
      <c r="L75" s="41"/>
      <c r="M75" s="41">
        <f>M8+M13+M20+M22+M24+M26+M28+M32+M34+M38+M41+M44+M48+M50+M53+M55+M57+M60+M63+M76+M77+M65+M67+M69+M71</f>
        <v>23214960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9"/>
  <sheetViews>
    <sheetView topLeftCell="A22" workbookViewId="0">
      <selection activeCell="G33" sqref="G33:I33"/>
    </sheetView>
  </sheetViews>
  <sheetFormatPr defaultRowHeight="12.75"/>
  <cols>
    <col min="1" max="1" width="4.7109375" customWidth="1"/>
    <col min="2" max="2" width="27.7109375" customWidth="1"/>
    <col min="3" max="4" width="9.7109375" customWidth="1"/>
    <col min="5" max="5" width="14.42578125" bestFit="1" customWidth="1"/>
    <col min="6" max="6" width="10.7109375" customWidth="1"/>
    <col min="7" max="8" width="15.7109375" customWidth="1"/>
    <col min="9" max="9" width="23.28515625" customWidth="1"/>
    <col min="10" max="10" width="11.140625" bestFit="1" customWidth="1"/>
    <col min="12" max="12" width="10" bestFit="1" customWidth="1"/>
    <col min="13" max="13" width="14.140625" bestFit="1" customWidth="1"/>
  </cols>
  <sheetData>
    <row r="1" spans="1:13">
      <c r="A1" s="251" t="s">
        <v>66</v>
      </c>
      <c r="B1" s="251"/>
      <c r="C1" s="251"/>
      <c r="D1" s="251"/>
      <c r="E1" s="252" t="s">
        <v>65</v>
      </c>
      <c r="F1" s="252"/>
      <c r="G1" s="252"/>
      <c r="H1" s="252"/>
      <c r="I1" s="252"/>
    </row>
    <row r="2" spans="1:13">
      <c r="A2" s="251" t="s">
        <v>68</v>
      </c>
      <c r="B2" s="251"/>
      <c r="C2" s="251"/>
      <c r="D2" s="251"/>
      <c r="E2" s="253" t="s">
        <v>67</v>
      </c>
      <c r="F2" s="253"/>
      <c r="G2" s="253"/>
      <c r="H2" s="253"/>
      <c r="I2" s="253"/>
    </row>
    <row r="3" spans="1:13" ht="22.5" customHeight="1">
      <c r="A3" s="254" t="s">
        <v>200</v>
      </c>
      <c r="B3" s="254"/>
      <c r="C3" s="254"/>
      <c r="D3" s="254"/>
      <c r="E3" s="254"/>
      <c r="F3" s="254"/>
      <c r="G3" s="254"/>
      <c r="H3" s="254"/>
      <c r="I3" s="254"/>
    </row>
    <row r="4" spans="1:13" ht="15" customHeight="1" thickBot="1">
      <c r="A4" s="255" t="s">
        <v>83</v>
      </c>
      <c r="B4" s="255"/>
      <c r="C4" s="255"/>
      <c r="D4" s="255"/>
      <c r="E4" s="255"/>
      <c r="F4" s="255"/>
      <c r="G4" s="255"/>
      <c r="H4" s="255"/>
      <c r="I4" s="255"/>
    </row>
    <row r="5" spans="1:13" ht="13.5" thickTop="1">
      <c r="A5" s="245" t="s">
        <v>47</v>
      </c>
      <c r="B5" s="246" t="s">
        <v>48</v>
      </c>
      <c r="C5" s="258" t="s">
        <v>49</v>
      </c>
      <c r="D5" s="258"/>
      <c r="E5" s="258"/>
      <c r="F5" s="258" t="s">
        <v>50</v>
      </c>
      <c r="G5" s="258"/>
      <c r="H5" s="258"/>
      <c r="I5" s="259" t="s">
        <v>51</v>
      </c>
      <c r="K5" s="83"/>
      <c r="L5" s="83"/>
      <c r="M5" s="83"/>
    </row>
    <row r="6" spans="1:13">
      <c r="A6" s="256"/>
      <c r="B6" s="257"/>
      <c r="C6" s="188" t="s">
        <v>52</v>
      </c>
      <c r="D6" s="188" t="s">
        <v>53</v>
      </c>
      <c r="E6" s="188" t="s">
        <v>54</v>
      </c>
      <c r="F6" s="188" t="s">
        <v>52</v>
      </c>
      <c r="G6" s="188" t="s">
        <v>53</v>
      </c>
      <c r="H6" s="188" t="s">
        <v>54</v>
      </c>
      <c r="I6" s="260"/>
      <c r="K6" s="83"/>
      <c r="L6" s="83"/>
      <c r="M6" s="83"/>
    </row>
    <row r="7" spans="1:13" ht="12" customHeight="1">
      <c r="A7" s="54">
        <v>1</v>
      </c>
      <c r="B7" s="189" t="s">
        <v>72</v>
      </c>
      <c r="C7" s="180">
        <f>'01'!C8+'02'!C8+'03'!C8+'04'!C8+'05'!C8+'06'!C8+'07'!C8+'08'!C8+'09'!C8+'10'!C8+'11'!C8+'12'!C8+'13'!C8+'14'!C8+'15'!C8+'16'!C8+'17'!C8+'18'!C8+'19'!C8+'20'!C8+'21'!C8+'22'!C8+'23'!C8+'24'!C8+'25'!C8+'26'!C8+'27'!C8+'28'!C8+'29'!C8+'30'!C8+'31'!C8</f>
        <v>32</v>
      </c>
      <c r="D7" s="180">
        <f>'01'!D8+'02'!D8+'03'!D8+'04'!D8+'05'!D8+'06'!D8+'07'!D8+'08'!D8+'09'!D8+'10'!D8+'11'!D8+'12'!D8+'13'!D8+'14'!D8+'15'!D8+'16'!D8+'17'!D8+'18'!D8+'19'!D8+'20'!D8+'21'!D8+'22'!D8+'23'!D8+'24'!D8+'25'!D8+'26'!D8+'27'!D8+'28'!D8+'29'!D8+'30'!D8+'31'!D8</f>
        <v>99</v>
      </c>
      <c r="E7" s="180">
        <f>'01'!E8+'02'!E8+'03'!E8+'04'!E8+'05'!E8+'06'!E8+'07'!E8+'08'!E8+'09'!E8+'10'!E8+'11'!E8+'12'!E8+'13'!E8+'14'!E8+'15'!E8+'16'!E8+'17'!E8+'18'!E8+'19'!E8+'20'!E8+'21'!E8+'22'!E8+'23'!E8+'24'!E8+'25'!E8+'26'!E8+'27'!E8+'28'!E8+'29'!E8+'30'!E8+'31'!E8</f>
        <v>131</v>
      </c>
      <c r="F7" s="180">
        <f>'01'!F8+'02'!F8+'03'!F8+'04'!F8+'05'!F8+'06'!F8+'07'!F8+'08'!F8+'09'!F8+'10'!F8+'11'!F8+'12'!F8+'13'!F8+'14'!F8+'15'!F8+'16'!F8+'17'!F8+'18'!F8+'19'!F8+'20'!F8+'21'!F8+'22'!F8+'23'!F8+'24'!F8+'25'!F8+'26'!F8+'27'!F8+'28'!F8+'29'!F8+'30'!F8+'31'!F8</f>
        <v>764</v>
      </c>
      <c r="G7" s="180">
        <f>'01'!G8+'02'!G8+'03'!G8+'04'!G8+'05'!G8+'06'!G8+'07'!G8+'08'!G8+'09'!G8+'10'!G8+'11'!G8+'12'!G8+'13'!G8+'14'!G8+'15'!G8+'16'!G8+'17'!G8+'18'!G8+'19'!G8+'20'!G8+'21'!G8+'22'!G8+'23'!G8+'24'!G8+'25'!G8+'26'!G8+'27'!G8+'28'!G8+'29'!G8+'30'!G8+'31'!G8</f>
        <v>2960</v>
      </c>
      <c r="H7" s="180">
        <f>F7+G7</f>
        <v>3724</v>
      </c>
      <c r="I7" s="58">
        <f>'01'!M8+'02'!M8+'03'!M8+'04'!M8+'05'!M8+'06'!M8+'07'!M8+'08'!M8+'09'!M8+'10'!M8+'11'!M8+'12'!M8+'13'!M8+'14'!M8+'15'!M8+'16'!M8+'17'!M8+'18'!M8+'19'!M8+'20'!M8+'21'!M8+'22'!M8+'23'!M8+'24'!M8+'25'!M8+'26'!M8+'27'!M8+'28'!M8+'29'!M8+'30'!M8+'31'!M8</f>
        <v>17404800</v>
      </c>
      <c r="J7" s="31"/>
      <c r="K7" s="186"/>
      <c r="L7" s="186"/>
      <c r="M7" s="186"/>
    </row>
    <row r="8" spans="1:13" ht="12" customHeight="1">
      <c r="A8" s="54">
        <f>A7+1</f>
        <v>2</v>
      </c>
      <c r="B8" s="189" t="s">
        <v>73</v>
      </c>
      <c r="C8" s="180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725</v>
      </c>
      <c r="D8" s="180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858</v>
      </c>
      <c r="E8" s="180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1583</v>
      </c>
      <c r="F8" s="180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10875</v>
      </c>
      <c r="G8" s="180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12870</v>
      </c>
      <c r="H8" s="180">
        <f t="shared" ref="H8:H29" si="0">F8+G8</f>
        <v>23745</v>
      </c>
      <c r="I8" s="58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119041600</v>
      </c>
      <c r="J8" s="31"/>
      <c r="K8" s="83"/>
      <c r="L8" s="83"/>
      <c r="M8" s="186"/>
    </row>
    <row r="9" spans="1:13" ht="12" customHeight="1">
      <c r="A9" s="54">
        <f t="shared" ref="A9:A26" si="1">A8+1</f>
        <v>3</v>
      </c>
      <c r="B9" s="189" t="s">
        <v>74</v>
      </c>
      <c r="C9" s="180"/>
      <c r="D9" s="180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2598</v>
      </c>
      <c r="E9" s="180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2598</v>
      </c>
      <c r="F9" s="180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0</v>
      </c>
      <c r="G9" s="180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50792</v>
      </c>
      <c r="H9" s="180">
        <f t="shared" si="0"/>
        <v>50792</v>
      </c>
      <c r="I9" s="58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172476800</v>
      </c>
      <c r="J9" s="31"/>
      <c r="K9" s="83"/>
      <c r="L9" s="83"/>
      <c r="M9" s="186"/>
    </row>
    <row r="10" spans="1:13" ht="12" customHeight="1">
      <c r="A10" s="54">
        <f t="shared" si="1"/>
        <v>4</v>
      </c>
      <c r="B10" s="189" t="s">
        <v>75</v>
      </c>
      <c r="C10" s="180"/>
      <c r="D10" s="180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21</v>
      </c>
      <c r="E10" s="180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21</v>
      </c>
      <c r="F10" s="180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0</v>
      </c>
      <c r="G10" s="180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644</v>
      </c>
      <c r="H10" s="180">
        <f t="shared" si="0"/>
        <v>644</v>
      </c>
      <c r="I10" s="58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3203200</v>
      </c>
      <c r="J10" s="31"/>
      <c r="K10" s="99"/>
      <c r="L10" s="83"/>
      <c r="M10" s="186"/>
    </row>
    <row r="11" spans="1:13" ht="12" customHeight="1">
      <c r="A11" s="54">
        <f t="shared" si="1"/>
        <v>5</v>
      </c>
      <c r="B11" s="189" t="s">
        <v>76</v>
      </c>
      <c r="C11" s="180"/>
      <c r="D11" s="180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30</v>
      </c>
      <c r="E11" s="180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30</v>
      </c>
      <c r="F11" s="180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0</v>
      </c>
      <c r="G11" s="180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816</v>
      </c>
      <c r="H11" s="180">
        <f t="shared" si="0"/>
        <v>816</v>
      </c>
      <c r="I11" s="58">
        <f>'01'!M24+'02'!M24+'03'!M24+'04'!M24+'05'!M24+'06'!M24+'07'!M24+'08'!M24+'09'!M24+'10'!M24+'11'!M24+'12'!M24+'13'!M24+'14'!M24+'15'!M24+'16'!M24+'17'!M24+'18'!M24+'19'!M24+'20'!M24+'21'!M24+'22'!M24+'23'!M24+'24'!M24+'25'!M24+'26'!M24+'27'!M24+'28'!M24+'29'!M24+'30'!M24+'31'!M24</f>
        <v>4012800</v>
      </c>
      <c r="J11" s="31"/>
      <c r="K11" s="83"/>
      <c r="L11" s="83"/>
      <c r="M11" s="186"/>
    </row>
    <row r="12" spans="1:13" ht="12" customHeight="1">
      <c r="A12" s="54">
        <f t="shared" si="1"/>
        <v>6</v>
      </c>
      <c r="B12" s="189" t="s">
        <v>77</v>
      </c>
      <c r="C12" s="180"/>
      <c r="D12" s="180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28</v>
      </c>
      <c r="E12" s="180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28</v>
      </c>
      <c r="F12" s="180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12" s="180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672</v>
      </c>
      <c r="H12" s="180">
        <f t="shared" si="0"/>
        <v>672</v>
      </c>
      <c r="I12" s="58">
        <f>'01'!M26+'02'!M26+'03'!M26+'04'!M26+'05'!M26+'06'!M26+'07'!M26+'08'!M26+'09'!M26+'10'!M26+'11'!M26+'12'!M26+'13'!M26+'14'!M26+'15'!M26+'16'!M26+'17'!M26+'18'!M26+'19'!M26+'20'!M26+'21'!M26+'22'!M26+'23'!M26+'24'!M26+'25'!M26+'26'!M26+'27'!M26+'28'!M26+'29'!M26+'30'!M26+'31'!M26</f>
        <v>3315200</v>
      </c>
      <c r="J12" s="31"/>
      <c r="K12" s="99"/>
      <c r="L12" s="83"/>
      <c r="M12" s="186"/>
    </row>
    <row r="13" spans="1:13" ht="12" customHeight="1">
      <c r="A13" s="54">
        <f t="shared" si="1"/>
        <v>7</v>
      </c>
      <c r="B13" s="189" t="s">
        <v>78</v>
      </c>
      <c r="C13" s="180"/>
      <c r="D13" s="180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141</v>
      </c>
      <c r="E13" s="180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191</v>
      </c>
      <c r="F13" s="180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1328</v>
      </c>
      <c r="G13" s="180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3264</v>
      </c>
      <c r="H13" s="180">
        <f t="shared" si="0"/>
        <v>4592</v>
      </c>
      <c r="I13" s="58">
        <f>'01'!M28+'02'!M28+'03'!M28+'04'!M28+'05'!M28+'06'!M28+'07'!M28+'08'!M28+'09'!M28+'10'!M28+'11'!M28+'12'!M28+'13'!M28+'14'!M28+'15'!M28+'16'!M28+'17'!M28+'18'!M28+'19'!M28+'20'!M28+'21'!M28+'22'!M28+'23'!M28+'24'!M28+'25'!M28+'26'!M28+'27'!M28+'28'!M28+'29'!M28+'30'!M28+'31'!M28</f>
        <v>22912000</v>
      </c>
      <c r="J13" s="31"/>
      <c r="K13" s="83"/>
      <c r="L13" s="83"/>
      <c r="M13" s="186"/>
    </row>
    <row r="14" spans="1:13" ht="12" customHeight="1">
      <c r="A14" s="54">
        <f t="shared" si="1"/>
        <v>8</v>
      </c>
      <c r="B14" s="189" t="s">
        <v>145</v>
      </c>
      <c r="C14" s="180"/>
      <c r="D14" s="180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912</v>
      </c>
      <c r="E14" s="180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912</v>
      </c>
      <c r="F14" s="180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0</v>
      </c>
      <c r="G14" s="180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13680</v>
      </c>
      <c r="H14" s="180">
        <f t="shared" si="0"/>
        <v>13680</v>
      </c>
      <c r="I14" s="58">
        <f>'01'!M32+'02'!M32+'03'!M32+'04'!M32+'05'!M32+'06'!M32+'07'!M32+'08'!M32+'09'!M32+'10'!M32+'11'!M32+'12'!M32+'13'!M32+'14'!M32+'15'!M32+'16'!M32+'17'!M32+'18'!M32+'19'!M32+'20'!M32+'21'!M32+'22'!M32+'23'!M32+'24'!M32+'25'!M32+'26'!M32+'27'!M32+'28'!M32+'29'!M32+'30'!M32+'31'!M32</f>
        <v>46694400</v>
      </c>
      <c r="J14" s="31"/>
      <c r="K14" s="83"/>
      <c r="L14" s="83"/>
      <c r="M14" s="186"/>
    </row>
    <row r="15" spans="1:13" ht="12" customHeight="1">
      <c r="A15" s="54">
        <f t="shared" si="1"/>
        <v>9</v>
      </c>
      <c r="B15" s="189" t="s">
        <v>79</v>
      </c>
      <c r="C15" s="180"/>
      <c r="D15" s="180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272</v>
      </c>
      <c r="E15" s="180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454</v>
      </c>
      <c r="F15" s="180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4581</v>
      </c>
      <c r="G15" s="180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7281</v>
      </c>
      <c r="H15" s="180">
        <f t="shared" si="0"/>
        <v>11862</v>
      </c>
      <c r="I15" s="58">
        <f>'01'!M34+'02'!M34+'03'!M34+'04'!M34+'05'!M34+'06'!M34+'07'!M34+'08'!M34+'09'!M34+'10'!M34+'11'!M34+'12'!M34+'13'!M34+'14'!M34+'15'!M34+'16'!M34+'17'!M34+'18'!M34+'19'!M34+'20'!M34+'21'!M34+'22'!M34+'23'!M34+'24'!M34+'25'!M34+'26'!M34+'27'!M34+'28'!M34+'29'!M34+'30'!M34+'31'!M34</f>
        <v>57496800</v>
      </c>
      <c r="J15" s="31"/>
      <c r="K15" s="83"/>
      <c r="L15" s="83"/>
      <c r="M15" s="186"/>
    </row>
    <row r="16" spans="1:13" ht="12" customHeight="1">
      <c r="A16" s="54">
        <f t="shared" si="1"/>
        <v>10</v>
      </c>
      <c r="B16" s="190" t="s">
        <v>80</v>
      </c>
      <c r="C16" s="180"/>
      <c r="D16" s="180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717</v>
      </c>
      <c r="E16" s="180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717</v>
      </c>
      <c r="F16" s="180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0</v>
      </c>
      <c r="G16" s="180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11197</v>
      </c>
      <c r="H16" s="180">
        <f t="shared" si="0"/>
        <v>11197</v>
      </c>
      <c r="I16" s="58">
        <f>'01'!M38+'02'!M38+'03'!M38+'04'!M38+'05'!M38+'06'!M38+'07'!M38+'08'!M38+'09'!M38+'10'!M38+'11'!M38+'12'!M38+'13'!M38+'14'!M38+'15'!M38+'16'!M38+'17'!M38+'18'!M38+'19'!M38+'20'!M38+'21'!M38+'22'!M38+'23'!M38+'24'!M38+'25'!M38+'26'!M38+'27'!M38+'28'!M38+'29'!M38+'30'!M38+'31'!M38</f>
        <v>47656000</v>
      </c>
      <c r="J16" s="31"/>
      <c r="K16" s="83"/>
      <c r="L16" s="83"/>
      <c r="M16" s="186"/>
    </row>
    <row r="17" spans="1:13" ht="12" customHeight="1">
      <c r="A17" s="54">
        <f t="shared" si="1"/>
        <v>11</v>
      </c>
      <c r="B17" s="189" t="s">
        <v>71</v>
      </c>
      <c r="C17" s="180"/>
      <c r="D17" s="180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80</v>
      </c>
      <c r="E17" s="180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80</v>
      </c>
      <c r="F17" s="180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17" s="180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3398</v>
      </c>
      <c r="H17" s="180">
        <f t="shared" si="0"/>
        <v>3398</v>
      </c>
      <c r="I17" s="58">
        <f>'01'!M41+'02'!M41+'03'!M41+'04'!M41+'05'!M41+'06'!M41+'07'!M41+'08'!M41+'09'!M41+'10'!M41+'11'!M41+'12'!M41+'13'!M41+'14'!M41+'15'!M41+'16'!M41+'17'!M41+'18'!M41+'19'!M41+'20'!M41+'21'!M41+'22'!M41+'23'!M41+'24'!M41+'25'!M41+'26'!M41+'27'!M41+'28'!M41+'29'!M41+'30'!M41+'31'!M41</f>
        <v>20383500</v>
      </c>
      <c r="J17" s="31"/>
      <c r="K17" s="83"/>
      <c r="L17" s="83"/>
      <c r="M17" s="186"/>
    </row>
    <row r="18" spans="1:13" ht="12" customHeight="1">
      <c r="A18" s="54">
        <f t="shared" si="1"/>
        <v>12</v>
      </c>
      <c r="B18" s="189" t="s">
        <v>142</v>
      </c>
      <c r="C18" s="180"/>
      <c r="D18" s="180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61</v>
      </c>
      <c r="E18" s="180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61</v>
      </c>
      <c r="F18" s="180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18" s="180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2418</v>
      </c>
      <c r="H18" s="180">
        <f t="shared" si="0"/>
        <v>2418</v>
      </c>
      <c r="I18" s="58">
        <f>'01'!M44+'02'!M44+'03'!M44+'04'!M44+'05'!M44+'06'!M44+'07'!M44+'08'!M44+'09'!M44+'10'!M44+'11'!M44+'12'!M44+'13'!M44+'14'!M44+'15'!M44+'16'!M44+'17'!M44+'18'!M44+'19'!M44+'20'!M44+'21'!M44+'22'!M44+'23'!M44+'24'!M44+'25'!M44+'26'!M44+'27'!M44+'28'!M44+'29'!M44+'30'!M44+'31'!M44</f>
        <v>18536200</v>
      </c>
      <c r="J18" s="31"/>
      <c r="K18" s="83"/>
      <c r="L18" s="83"/>
      <c r="M18" s="186"/>
    </row>
    <row r="19" spans="1:13" ht="12" customHeight="1">
      <c r="A19" s="54">
        <f t="shared" si="1"/>
        <v>13</v>
      </c>
      <c r="B19" s="189" t="s">
        <v>81</v>
      </c>
      <c r="C19" s="180"/>
      <c r="D19" s="180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34</v>
      </c>
      <c r="E19" s="180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34</v>
      </c>
      <c r="F19" s="180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19" s="180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952</v>
      </c>
      <c r="H19" s="180">
        <f t="shared" si="0"/>
        <v>952</v>
      </c>
      <c r="I19" s="58">
        <f>'01'!M48+'02'!M48+'03'!M48+'04'!M48+'05'!M48+'06'!M48+'07'!M48+'08'!M48+'09'!M48+'10'!M48+'11'!M48+'12'!M48+'13'!M48+'14'!M48+'15'!M48+'16'!M48+'17'!M48+'18'!M48+'19'!M48+'20'!M48+'21'!M48+'22'!M48+'23'!M48+'24'!M48+'25'!M48+'26'!M48+'27'!M48+'28'!M48+'29'!M48+'30'!M48+'31'!M48</f>
        <v>6619800</v>
      </c>
      <c r="J19" s="31"/>
      <c r="K19" s="83"/>
      <c r="L19" s="83"/>
      <c r="M19" s="186"/>
    </row>
    <row r="20" spans="1:13" ht="12" customHeight="1">
      <c r="A20" s="54">
        <f t="shared" si="1"/>
        <v>14</v>
      </c>
      <c r="B20" s="189" t="s">
        <v>82</v>
      </c>
      <c r="C20" s="180"/>
      <c r="D20" s="180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132</v>
      </c>
      <c r="E20" s="180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132</v>
      </c>
      <c r="F20" s="180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0</v>
      </c>
      <c r="G20" s="180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2344</v>
      </c>
      <c r="H20" s="180">
        <f t="shared" si="0"/>
        <v>2344</v>
      </c>
      <c r="I20" s="58">
        <f>'01'!M50+'02'!M50+'03'!M50+'04'!M50+'05'!M50+'06'!M50+'07'!M50+'08'!M50+'09'!M50+'10'!M50+'11'!M50+'12'!M50+'13'!M50+'14'!M50+'15'!M50+'16'!M50+'17'!M50+'18'!M50+'19'!M50+'20'!M50+'21'!M50+'22'!M50+'23'!M50+'24'!M50+'25'!M50+'26'!M50+'27'!M50+'28'!M50+'29'!M50+'30'!M50+'31'!M50</f>
        <v>9904000</v>
      </c>
      <c r="J20" s="31"/>
      <c r="K20" s="83"/>
      <c r="L20" s="83"/>
      <c r="M20" s="186"/>
    </row>
    <row r="21" spans="1:13" ht="12" customHeight="1">
      <c r="A21" s="54">
        <f t="shared" si="1"/>
        <v>15</v>
      </c>
      <c r="B21" s="191" t="s">
        <v>156</v>
      </c>
      <c r="C21" s="180"/>
      <c r="D21" s="180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10</v>
      </c>
      <c r="E21" s="180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10</v>
      </c>
      <c r="F21" s="180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0</v>
      </c>
      <c r="G21" s="180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428</v>
      </c>
      <c r="H21" s="180">
        <f t="shared" si="0"/>
        <v>428</v>
      </c>
      <c r="I21" s="58">
        <f>'01'!M53+'02'!M53+'03'!M53+'04'!M53+'05'!M53+'06'!M53+'07'!M53+'08'!M53+'09'!M53+'10'!M53+'11'!M53+'12'!M53+'13'!M53+'14'!M53+'15'!M53+'16'!M53+'17'!M53+'18'!M53+'19'!M53+'20'!M53+'21'!M53+'22'!M53+'23'!M53+'24'!M53+'25'!M53+'26'!M53+'27'!M53+'28'!M53+'29'!M53+'30'!M53+'31'!M53</f>
        <v>3873920</v>
      </c>
      <c r="J21" s="31"/>
      <c r="K21" s="83"/>
      <c r="L21" s="83"/>
      <c r="M21" s="186"/>
    </row>
    <row r="22" spans="1:13" ht="12" customHeight="1">
      <c r="A22" s="54">
        <f t="shared" si="1"/>
        <v>16</v>
      </c>
      <c r="B22" s="191" t="s">
        <v>150</v>
      </c>
      <c r="C22" s="180"/>
      <c r="D22" s="180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3</v>
      </c>
      <c r="E22" s="180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3</v>
      </c>
      <c r="F22" s="180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0</v>
      </c>
      <c r="G22" s="180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132</v>
      </c>
      <c r="H22" s="180">
        <f t="shared" si="0"/>
        <v>132</v>
      </c>
      <c r="I22" s="58">
        <f>'01'!M55+'02'!M55+'03'!M55+'04'!M55+'05'!M55+'06'!M55+'07'!M55+'08'!M55+'09'!M55+'10'!M55+'11'!M55+'12'!M55+'13'!M55+'14'!M55+'15'!M55+'16'!M55+'17'!M55+'18'!M55+'19'!M55+'20'!M55+'21'!M55+'22'!M55+'23'!M55+'24'!M55+'25'!M55+'26'!M55+'27'!M55+'28'!M55+'29'!M55+'30'!M55+'31'!M55</f>
        <v>1319400</v>
      </c>
      <c r="J22" s="31"/>
      <c r="K22" s="83"/>
      <c r="L22" s="83"/>
      <c r="M22" s="186"/>
    </row>
    <row r="23" spans="1:13" ht="12" customHeight="1">
      <c r="A23" s="54">
        <f t="shared" si="1"/>
        <v>17</v>
      </c>
      <c r="B23" s="189" t="s">
        <v>146</v>
      </c>
      <c r="C23" s="180"/>
      <c r="D23" s="180">
        <f>'01'!D57+'02'!D57+'03'!D57+'04'!D57+'05'!D57+'06'!D57+'07'!D57+'08'!D57+'09'!D57+'10'!D57+'11'!D57+'12'!D57+'13'!D57+'14'!D57+'15'!D57+'16'!D57+'17'!D57+'18'!D57+'19'!D57+'20'!D57+'21'!D57+'22'!D57+'23'!D57+'24'!D57+'25'!D57+'26'!D57+'27'!D57+'28'!D57+'29'!D57+'30'!D57+'31'!D57</f>
        <v>20</v>
      </c>
      <c r="E23" s="180">
        <f>'01'!E57+'02'!E57+'03'!E57+'04'!E57+'05'!E57+'06'!E57+'07'!E57+'08'!E57+'09'!E57+'10'!E57+'11'!E57+'12'!E57+'13'!E57+'14'!E57+'15'!E57+'16'!E57+'17'!E57+'18'!E57+'19'!E57+'20'!E57+'21'!E57+'22'!E57+'23'!E57+'24'!E57+'25'!E57+'26'!E57+'27'!E57+'28'!E57+'29'!E57+'30'!E57+'31'!E57</f>
        <v>20</v>
      </c>
      <c r="F23" s="180">
        <f>'01'!F57+'02'!F57+'03'!F57+'04'!F57+'05'!F57+'06'!F57+'07'!F57+'08'!F57+'09'!F57+'10'!F57+'11'!F57+'12'!F57+'13'!F57+'14'!F57+'15'!F57+'16'!F57+'17'!F57+'18'!F57+'19'!F57+'20'!F57+'21'!F57+'22'!F57+'23'!F57+'24'!F57+'25'!F57+'26'!F57+'27'!F57+'28'!F57+'29'!F57+'30'!F57+'31'!F57</f>
        <v>0</v>
      </c>
      <c r="G23" s="180">
        <f>'01'!G57+'02'!G57+'03'!G57+'04'!G57+'05'!G57+'06'!G57+'07'!G57+'08'!G57+'09'!G57+'10'!G57+'11'!G57+'12'!G57+'13'!G57+'14'!G57+'15'!G57+'16'!G57+'17'!G57+'18'!G57+'19'!G57+'20'!G57+'21'!G57+'22'!G57+'23'!G57+'24'!G57+'25'!G57+'26'!G57+'27'!G57+'28'!G57+'29'!G57+'30'!G57+'31'!G57</f>
        <v>770</v>
      </c>
      <c r="H23" s="180">
        <f t="shared" si="0"/>
        <v>770</v>
      </c>
      <c r="I23" s="58">
        <f>'01'!M57+'02'!M57+'03'!M57+'04'!M57+'05'!M57+'06'!M57+'07'!M57+'08'!M57+'09'!M57+'10'!M57+'11'!M57+'12'!M57+'13'!M57+'14'!M57+'15'!M57+'16'!M57+'17'!M57+'18'!M57+'19'!M57+'20'!M57+'21'!M57+'22'!M57+'23'!M57+'24'!M57+'25'!M57+'26'!M57+'27'!M57+'28'!M57+'29'!M57+'30'!M57+'31'!M57</f>
        <v>6371000</v>
      </c>
      <c r="J23" s="31"/>
      <c r="K23" s="83"/>
      <c r="L23" s="83"/>
      <c r="M23" s="186"/>
    </row>
    <row r="24" spans="1:13" ht="12" customHeight="1">
      <c r="A24" s="54">
        <f t="shared" si="1"/>
        <v>18</v>
      </c>
      <c r="B24" s="191" t="s">
        <v>165</v>
      </c>
      <c r="C24" s="180"/>
      <c r="D24" s="180">
        <f>'01'!D60+'02'!D60+'03'!D60+'04'!D60+'05'!D60+'06'!D60+'07'!D60+'08'!D60+'09'!D60+'10'!D60+'11'!D60+'12'!D60+'13'!D60+'14'!D60+'15'!D60+'16'!D60+'17'!D60+'18'!D60+'19'!D60+'20'!D60+'21'!D60+'22'!D60+'23'!D60+'24'!D60+'25'!D60+'26'!D60+'27'!D60+'28'!D60+'29'!D60+'30'!D60+'31'!D60</f>
        <v>20</v>
      </c>
      <c r="E24" s="180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20</v>
      </c>
      <c r="F24" s="180">
        <f>'01'!F60+'02'!F60+'03'!F60+'04'!F60+'05'!F60+'06'!F60+'07'!F60+'08'!F60+'09'!F60+'10'!F60+'11'!F60+'12'!F60+'13'!F60+'14'!F60+'15'!F60+'16'!F60+'17'!F60+'18'!F60+'19'!F60+'20'!F60+'21'!F60+'22'!F60+'23'!F60+'24'!F60+'25'!F60+'26'!F60+'27'!F60+'28'!F60+'29'!F60+'30'!F60+'31'!F60</f>
        <v>0</v>
      </c>
      <c r="G24" s="180">
        <f>'01'!G60+'02'!G60+'03'!G60+'04'!G60+'05'!G60+'06'!G60+'07'!G60+'08'!G60+'09'!G60+'10'!G60+'11'!G60+'12'!G60+'13'!G60+'14'!G60+'15'!G60+'16'!G60+'17'!G60+'18'!G60+'19'!G60+'20'!G60+'21'!G60+'22'!G60+'23'!G60+'24'!G60+'25'!G60+'26'!G60+'27'!G60+'28'!G60+'29'!G60+'30'!G60+'31'!G60</f>
        <v>856</v>
      </c>
      <c r="H24" s="180">
        <f t="shared" si="0"/>
        <v>856</v>
      </c>
      <c r="I24" s="58">
        <f>'01'!M60+'02'!M60+'03'!M60+'04'!M60+'05'!M60+'06'!M60+'07'!M60+'08'!M60+'09'!M60+'10'!M60+'11'!M60+'12'!M60+'13'!M60+'14'!M60+'15'!M60+'16'!M60+'17'!M60+'18'!M60+'19'!M60+'20'!M60+'21'!M60+'22'!M60+'23'!M60+'24'!M60+'25'!M60+'26'!M60+'27'!M60+'28'!M60+'29'!M60+'30'!M60+'31'!M60</f>
        <v>6650240</v>
      </c>
      <c r="J24" s="31"/>
      <c r="K24" s="83"/>
      <c r="L24" s="83"/>
      <c r="M24" s="186"/>
    </row>
    <row r="25" spans="1:13" ht="12" customHeight="1">
      <c r="A25" s="54">
        <f t="shared" si="1"/>
        <v>19</v>
      </c>
      <c r="B25" s="191" t="s">
        <v>157</v>
      </c>
      <c r="C25" s="180">
        <f>'01'!C63+'02'!C63+'03'!C63+'04'!C63+'05'!C63+'06'!C63+'07'!C63+'08'!C63+'09'!C63+'10'!C63+'11'!C63+'12'!C63+'13'!C63+'14'!C63+'15'!C63+'16'!C63+'17'!C63+'18'!C63+'19'!C63+'20'!C63+'21'!C63+'22'!C63+'23'!C63+'24'!C63+'25'!C63+'26'!C63+'27'!C63+'28'!C63+'29'!C63+'30'!C63+'31'!C63</f>
        <v>10</v>
      </c>
      <c r="D25" s="180"/>
      <c r="E25" s="180">
        <f>'01'!E63+'02'!E63+'03'!E63+'04'!E63+'05'!E63+'06'!E63+'07'!E63+'08'!E63+'09'!E63+'10'!E63+'11'!E63+'12'!E63+'13'!E63+'14'!E63+'15'!E63+'16'!E63+'17'!E63+'18'!E63+'19'!E63+'20'!E63+'21'!E63+'22'!E63+'23'!E63+'24'!E63+'25'!E63+'26'!E63+'27'!E63+'28'!E63+'29'!E63+'30'!E63+'31'!E63</f>
        <v>10</v>
      </c>
      <c r="F25" s="180">
        <f>'01'!F63+'02'!F63+'03'!F63+'04'!F63+'05'!F63+'06'!F63+'07'!F63+'08'!F63+'09'!F63+'10'!F63+'11'!F63+'12'!F63+'13'!F63+'14'!F63+'15'!F63+'16'!F63+'17'!F63+'18'!F63+'19'!F63+'20'!F63+'21'!F63+'22'!F63+'23'!F63+'24'!F63+'25'!F63+'26'!F63+'27'!F63+'28'!F63+'29'!F63+'30'!F63+'31'!F63</f>
        <v>390</v>
      </c>
      <c r="G25" s="180">
        <f>'01'!G63+'02'!G63+'03'!G63+'04'!G63+'05'!G63+'06'!G63+'07'!G63+'08'!G63+'09'!G63+'10'!G63+'11'!G63+'12'!G63+'13'!G63+'14'!G63+'15'!G63+'16'!G63+'17'!G63+'18'!G63+'19'!G63+'20'!G63+'21'!G63+'22'!G63+'23'!G63+'24'!G63+'25'!G63+'26'!G63+'27'!G63+'28'!G63+'29'!G63+'30'!G63+'31'!G63</f>
        <v>0</v>
      </c>
      <c r="H25" s="180">
        <f t="shared" si="0"/>
        <v>390</v>
      </c>
      <c r="I25" s="58">
        <f>'01'!M63+'02'!M63+'03'!M63+'04'!M63+'05'!M63+'06'!M63+'07'!M63+'08'!M63+'09'!M63+'10'!M63+'11'!M63+'12'!M63+'13'!M63+'14'!M63+'15'!M63+'16'!M63+'17'!M63+'18'!M63+'19'!M63+'20'!M63+'21'!M63+'22'!M63+'23'!M63+'24'!M63+'25'!M63+'26'!M63+'27'!M63+'28'!M63+'29'!M63+'30'!M63+'31'!M63</f>
        <v>3913000</v>
      </c>
      <c r="J25" s="31"/>
      <c r="K25" s="83"/>
      <c r="L25" s="83"/>
      <c r="M25" s="186"/>
    </row>
    <row r="26" spans="1:13" ht="12" customHeight="1">
      <c r="A26" s="54">
        <f t="shared" si="1"/>
        <v>20</v>
      </c>
      <c r="B26" s="191" t="s">
        <v>173</v>
      </c>
      <c r="C26" s="180"/>
      <c r="D26" s="180">
        <f>'01'!D65+'02'!D65+'03'!D65+'04'!D65+'05'!D65+'06'!D65+'07'!D65+'08'!D65+'09'!D65+'10'!D65+'11'!D65+'12'!D65+'13'!D65+'14'!D65+'15'!D65+'16'!D65+'17'!D65+'18'!D65+'19'!D65+'20'!D65+'21'!D65+'22'!D65+'23'!D65+'24'!D65+'25'!D65+'26'!D65+'27'!D65+'28'!D65+'29'!D65+'30'!D65+'31'!D65</f>
        <v>10</v>
      </c>
      <c r="E26" s="180">
        <f>'01'!E65+'02'!E65+'03'!E65+'04'!E65+'05'!E65+'06'!E65+'07'!E65+'08'!E65+'09'!E65+'10'!E65+'11'!E65+'12'!E65+'13'!E65+'14'!E65+'15'!E65+'16'!E65+'17'!E65+'18'!E65+'19'!E65+'20'!E65+'21'!E65+'22'!E65+'23'!E65+'24'!E65+'25'!E65+'26'!E65+'27'!E65+'28'!E65+'29'!E65+'30'!E65+'31'!E65</f>
        <v>10</v>
      </c>
      <c r="F26" s="180">
        <f>'01'!F65+'02'!F65+'03'!F65+'04'!F65+'05'!F65+'06'!F65+'07'!F65+'08'!F65+'09'!F65+'10'!F65+'11'!F65+'12'!F65+'13'!F65+'14'!F65+'15'!F65+'16'!F65+'17'!F65+'18'!F65+'19'!F65+'20'!F65+'21'!F65+'22'!F65+'23'!F65+'24'!F65+'25'!F65+'26'!F65+'27'!F65+'28'!F65+'29'!F65+'30'!F65+'31'!F65</f>
        <v>0</v>
      </c>
      <c r="G26" s="180">
        <f>'01'!G65+'02'!G65+'03'!G65+'04'!G65+'05'!G65+'06'!G65+'07'!G65+'08'!G65+'09'!G65+'10'!G65+'11'!G65+'12'!G65+'13'!G65+'14'!G65+'15'!G65+'16'!G65+'17'!G65+'18'!G65+'19'!G65+'20'!G65+'21'!G65+'22'!G65+'23'!G65+'24'!G65+'25'!G65+'26'!G65+'27'!G65+'28'!G65+'29'!G65+'30'!G65+'31'!G65</f>
        <v>400</v>
      </c>
      <c r="H26" s="180">
        <f t="shared" si="0"/>
        <v>400</v>
      </c>
      <c r="I26" s="58">
        <f>'01'!M65+'02'!M65+'03'!M65+'04'!M65+'05'!M65+'06'!M65+'07'!M65+'08'!M65+'09'!M65+'10'!M65+'11'!M65+'12'!M65+'13'!M65+'14'!M65+'15'!M65+'16'!M65+'17'!M65+'18'!M65+'19'!M65+'20'!M65+'21'!M65+'22'!M65+'23'!M65+'24'!M65+'25'!M65+'26'!M65+'27'!M65+'28'!M65+'29'!M65+'30'!M65+'31'!M65</f>
        <v>3627800</v>
      </c>
      <c r="J26" s="31"/>
      <c r="K26" s="83"/>
      <c r="L26" s="83"/>
      <c r="M26" s="186"/>
    </row>
    <row r="27" spans="1:13" ht="12" customHeight="1">
      <c r="A27" s="54">
        <f>A26+1</f>
        <v>21</v>
      </c>
      <c r="B27" s="191" t="s">
        <v>178</v>
      </c>
      <c r="C27" s="180"/>
      <c r="D27" s="180">
        <f>'01'!D67+'02'!D67+'03'!D67+'04'!D67+'05'!D67+'06'!D67+'07'!D67+'08'!D67+'09'!D67+'10'!D67+'11'!D67+'12'!D67+'13'!D67+'14'!D67+'15'!D67+'16'!D67+'17'!D67+'18'!D67+'19'!D67+'20'!D67+'21'!D67+'22'!D67+'23'!D67+'24'!D67+'25'!D67+'26'!D67+'27'!D67+'28'!D67+'29'!D67+'30'!D67+'31'!D67</f>
        <v>1</v>
      </c>
      <c r="E27" s="180">
        <f>'01'!E67+'02'!E67+'03'!E67+'04'!E67+'05'!E67+'06'!E67+'07'!E67+'08'!E67+'09'!E67+'10'!E67+'11'!E67+'12'!E67+'13'!E67+'14'!E67+'15'!E67+'16'!E67+'17'!E67+'18'!E67+'19'!E67+'20'!E67+'21'!E67+'22'!E67+'23'!E67+'24'!E67+'25'!E67+'26'!E67+'27'!E67+'28'!E67+'29'!E67+'30'!E67+'31'!E67</f>
        <v>1</v>
      </c>
      <c r="F27" s="180">
        <f>'01'!F67+'02'!F67+'03'!F67+'04'!F67+'05'!F67+'06'!F67+'07'!F67+'08'!F67+'09'!F67+'10'!F67+'11'!F67+'12'!F67+'13'!F67+'14'!F67+'15'!F67+'16'!F67+'17'!F67+'18'!F67+'19'!F67+'20'!F67+'21'!F67+'22'!F67+'23'!F67+'24'!F67+'25'!F67+'26'!F67+'27'!F67+'28'!F67+'29'!F67+'30'!F67+'31'!F67</f>
        <v>0</v>
      </c>
      <c r="G27" s="180">
        <f>'01'!G67+'02'!G67+'03'!G67+'04'!G67+'05'!G67+'06'!G67+'07'!G67+'08'!G67+'09'!G67+'10'!G67+'11'!G67+'12'!G67+'13'!G67+'14'!G67+'15'!G67+'16'!G67+'17'!G67+'18'!G67+'19'!G67+'20'!G67+'21'!G67+'22'!G67+'23'!G67+'24'!G67+'25'!G67+'26'!G67+'27'!G67+'28'!G67+'29'!G67+'30'!G67+'31'!G67</f>
        <v>40</v>
      </c>
      <c r="H27" s="180">
        <f t="shared" si="0"/>
        <v>40</v>
      </c>
      <c r="I27" s="58">
        <f>'01'!M67+'02'!M67+'03'!M67+'04'!M67+'05'!M67+'06'!M67+'07'!M67+'08'!M67+'09'!M67+'10'!M67+'11'!M67+'12'!M67+'13'!M67+'14'!M67+'15'!M67+'16'!M67+'17'!M67+'18'!M67+'19'!M67+'20'!M67+'21'!M67+'22'!M67+'23'!M67+'24'!M67+'25'!M67+'26'!M67+'27'!M67+'28'!M67+'29'!M67+'30'!M67+'31'!M67</f>
        <v>362780</v>
      </c>
      <c r="J27" s="31"/>
      <c r="K27" s="83"/>
      <c r="L27" s="83"/>
      <c r="M27" s="186"/>
    </row>
    <row r="28" spans="1:13" ht="12" customHeight="1">
      <c r="A28" s="54">
        <v>22</v>
      </c>
      <c r="B28" s="191" t="s">
        <v>190</v>
      </c>
      <c r="C28" s="180"/>
      <c r="D28" s="180">
        <f>'01'!D69+'02'!D69+'03'!D69+'04'!D69+'05'!D69+'06'!D69+'07'!D69+'08'!D69+'09'!D69+'10'!D69+'11'!D69+'12'!D69+'13'!D69+'14'!D69+'15'!D69+'16'!D69+'17'!D69+'18'!D69+'19'!D69+'20'!D69+'21'!D69+'22'!D69+'23'!D69+'24'!D69+'25'!D69+'26'!D69+'27'!D69+'28'!D69+'29'!D69+'30'!D69+'31'!D69</f>
        <v>0</v>
      </c>
      <c r="E28" s="180">
        <f>'01'!E69+'02'!E69+'03'!E69+'04'!E69+'05'!E69+'06'!E69+'07'!E69+'08'!E69+'09'!E69+'10'!E69+'11'!E69+'12'!E69+'13'!E69+'14'!E69+'15'!E69+'16'!E69+'17'!E69+'18'!E69+'19'!E69+'20'!E69+'21'!E69+'22'!E69+'23'!E69+'24'!E69+'25'!E69+'26'!E69+'27'!E69+'28'!E69+'29'!E69+'30'!E69+'31'!E69</f>
        <v>0</v>
      </c>
      <c r="F28" s="180">
        <f>'01'!F69+'02'!F69+'03'!F69+'04'!F69+'05'!F69+'06'!F69+'07'!F69+'08'!F69+'09'!F69+'10'!F69+'11'!F69+'12'!F69+'13'!F69+'14'!F69+'15'!F69+'16'!F69+'17'!F69+'18'!F69+'19'!F69+'20'!F69+'21'!F69+'22'!F69+'23'!F69+'24'!F69+'25'!F69+'26'!F69+'27'!F69+'28'!F69+'29'!F69+'30'!F69+'31'!F69</f>
        <v>0</v>
      </c>
      <c r="G28" s="180">
        <f>'01'!G69+'02'!G69+'03'!G69+'04'!G69+'05'!G69+'06'!G69+'07'!G69+'08'!G69+'09'!G69+'10'!G69+'11'!G69+'12'!G69+'13'!G69+'14'!G69+'15'!G69+'16'!G69+'17'!G69+'18'!G69+'19'!G69+'20'!G69+'21'!G69+'22'!G69+'23'!G69+'24'!G69+'25'!G69+'26'!G69+'27'!G69+'28'!G69+'29'!G69+'30'!G69+'31'!G69</f>
        <v>0</v>
      </c>
      <c r="H28" s="180">
        <f t="shared" si="0"/>
        <v>0</v>
      </c>
      <c r="I28" s="58">
        <f>'01'!M69+'02'!M69+'03'!M69+'04'!M69+'05'!M69+'06'!M69+'07'!M69+'08'!M69+'09'!M69+'10'!M69+'11'!M69+'12'!M69+'13'!M69+'14'!M69+'15'!M69+'16'!M69+'17'!M69+'18'!M69+'19'!M69+'20'!M69+'21'!M69+'22'!M69+'23'!M69+'24'!M69+'25'!M69+'26'!M69+'27'!M69+'28'!M69+'29'!M69+'30'!M69+'31'!M69</f>
        <v>0</v>
      </c>
      <c r="J28" s="31"/>
      <c r="K28" s="83"/>
      <c r="L28" s="83"/>
      <c r="M28" s="186"/>
    </row>
    <row r="29" spans="1:13" ht="12" customHeight="1">
      <c r="A29" s="54">
        <v>23</v>
      </c>
      <c r="B29" s="191" t="s">
        <v>191</v>
      </c>
      <c r="C29" s="180"/>
      <c r="D29" s="180">
        <f>'01'!D71+'02'!D71+'03'!D71+'04'!D71+'05'!D71+'06'!D71+'07'!D71+'08'!D71+'09'!D71+'10'!D71+'11'!D71+'12'!D71+'13'!D71+'14'!D71+'15'!D71+'16'!D71+'17'!D71+'18'!D71+'19'!D71+'20'!D71+'21'!D71+'22'!D71+'23'!D71+'24'!D71+'25'!D71+'26'!D71+'27'!D71+'28'!D71+'29'!D71+'30'!D71+'31'!D71</f>
        <v>26</v>
      </c>
      <c r="E29" s="180">
        <f>'01'!E71+'02'!E71+'03'!E71+'04'!E71+'05'!E71+'06'!E71+'07'!E71+'08'!E71+'09'!E71+'10'!E71+'11'!E71+'12'!E71+'13'!E71+'14'!E71+'15'!E71+'16'!E71+'17'!E71+'18'!E71+'19'!E71+'20'!E71+'21'!E71+'22'!E71+'23'!E71+'24'!E71+'25'!E71+'26'!E71+'27'!E71+'28'!E71+'29'!E71+'30'!E71+'31'!E71</f>
        <v>26</v>
      </c>
      <c r="F29" s="180">
        <f>'01'!F71+'02'!F71+'03'!F71+'04'!F71+'05'!F71+'06'!F71+'07'!F71+'08'!F71+'09'!F71+'10'!F71+'11'!F71+'12'!F71+'13'!F71+'14'!F71+'15'!F71+'16'!F71+'17'!F71+'18'!F71+'19'!F71+'20'!F71+'21'!F71+'22'!F71+'23'!F71+'24'!F71+'25'!F71+'26'!F71+'27'!F71+'28'!F71+'29'!F71+'30'!F71+'31'!F71</f>
        <v>0</v>
      </c>
      <c r="G29" s="180">
        <f>'01'!G71+'02'!G71+'03'!G71+'04'!G71+'05'!G71+'06'!G71+'07'!G71+'08'!G71+'09'!G71+'10'!G71+'11'!G71+'12'!G71+'13'!G71+'14'!G71+'15'!G71+'16'!G71+'17'!G71+'18'!G71+'19'!G71+'20'!G71+'21'!G71+'22'!G71+'23'!G71+'24'!G71+'25'!G71+'26'!G71+'27'!G71+'28'!G71+'29'!G71+'30'!G71+'31'!G71</f>
        <v>1066</v>
      </c>
      <c r="H29" s="180">
        <f t="shared" si="0"/>
        <v>1066</v>
      </c>
      <c r="I29" s="184">
        <f>'01'!M71+'02'!M71+'03'!M71+'04'!M71+'05'!M71+'06'!M71+'07'!M71+'08'!M71+'09'!M71+'10'!M71+'11'!M71+'12'!M71+'13'!M71+'14'!M71+'15'!M71+'16'!M71+'17'!M71+'18'!M71+'19'!M71+'20'!M71+'21'!M71+'22'!M71+'23'!M71+'24'!M71+'25'!M71+'26'!M71+'27'!M71+'28'!M71+'29'!M71+'30'!M71+'31'!M71</f>
        <v>9660820</v>
      </c>
      <c r="J29" s="31"/>
      <c r="K29" s="83"/>
      <c r="L29" s="83"/>
      <c r="M29" s="186"/>
    </row>
    <row r="30" spans="1:13" s="57" customFormat="1" ht="18.75" customHeight="1" thickBot="1">
      <c r="A30" s="152"/>
      <c r="B30" s="192" t="s">
        <v>55</v>
      </c>
      <c r="C30" s="193">
        <f>SUM(C7:C29)</f>
        <v>767</v>
      </c>
      <c r="D30" s="193">
        <f t="shared" ref="D30:I30" si="2">SUM(D7:D29)</f>
        <v>6073</v>
      </c>
      <c r="E30" s="193">
        <f t="shared" si="2"/>
        <v>7072</v>
      </c>
      <c r="F30" s="193">
        <f t="shared" si="2"/>
        <v>17938</v>
      </c>
      <c r="G30" s="193">
        <f t="shared" si="2"/>
        <v>116980</v>
      </c>
      <c r="H30" s="193">
        <f t="shared" si="2"/>
        <v>134918</v>
      </c>
      <c r="I30" s="194">
        <f t="shared" si="2"/>
        <v>585436060</v>
      </c>
      <c r="K30" s="187"/>
      <c r="L30" s="83"/>
      <c r="M30" s="186"/>
    </row>
    <row r="31" spans="1:13" ht="14.25" thickTop="1" thickBot="1">
      <c r="A31" s="261" t="s">
        <v>125</v>
      </c>
      <c r="B31" s="261"/>
      <c r="C31" s="261"/>
      <c r="D31" s="261"/>
      <c r="E31" s="261"/>
      <c r="F31" s="261"/>
      <c r="G31" s="261"/>
      <c r="H31" s="261"/>
      <c r="I31" s="261"/>
      <c r="J31" t="s">
        <v>70</v>
      </c>
      <c r="K31" s="83"/>
      <c r="L31" s="83"/>
      <c r="M31" s="186"/>
    </row>
    <row r="32" spans="1:13" ht="13.5" thickTop="1">
      <c r="A32" s="154" t="s">
        <v>47</v>
      </c>
      <c r="B32" s="155" t="s">
        <v>56</v>
      </c>
      <c r="C32" s="245" t="s">
        <v>57</v>
      </c>
      <c r="D32" s="246"/>
      <c r="E32" s="246"/>
      <c r="F32" s="246"/>
      <c r="G32" s="246" t="s">
        <v>51</v>
      </c>
      <c r="H32" s="246"/>
      <c r="I32" s="247"/>
      <c r="K32" s="83"/>
      <c r="L32" s="83"/>
      <c r="M32" s="186"/>
    </row>
    <row r="33" spans="1:13" ht="12" customHeight="1">
      <c r="A33" s="158">
        <v>1</v>
      </c>
      <c r="B33" s="159" t="s">
        <v>58</v>
      </c>
      <c r="C33" s="227">
        <f>'[1]thang 1 -6'!$T$151</f>
        <v>938</v>
      </c>
      <c r="D33" s="228"/>
      <c r="E33" s="228"/>
      <c r="F33" s="228"/>
      <c r="G33" s="228">
        <f>'[1]thang 1 -6'!$T$153</f>
        <v>32575600</v>
      </c>
      <c r="H33" s="228"/>
      <c r="I33" s="229"/>
      <c r="K33" s="83"/>
      <c r="L33" s="83"/>
      <c r="M33" s="186"/>
    </row>
    <row r="34" spans="1:13" ht="12" customHeight="1">
      <c r="A34" s="158">
        <v>2</v>
      </c>
      <c r="B34" s="159" t="s">
        <v>194</v>
      </c>
      <c r="C34" s="227">
        <f>SUM(C35:D36)</f>
        <v>1148</v>
      </c>
      <c r="D34" s="228"/>
      <c r="E34" s="228"/>
      <c r="F34" s="228"/>
      <c r="G34" s="228">
        <f>SUM(G35:H36)</f>
        <v>35150000</v>
      </c>
      <c r="H34" s="228"/>
      <c r="I34" s="229"/>
      <c r="K34" s="83"/>
      <c r="L34" s="186"/>
      <c r="M34" s="186"/>
    </row>
    <row r="35" spans="1:13" ht="12" customHeight="1">
      <c r="A35" s="158"/>
      <c r="B35" s="55" t="s">
        <v>59</v>
      </c>
      <c r="C35" s="235">
        <f>19*28</f>
        <v>532</v>
      </c>
      <c r="D35" s="236"/>
      <c r="E35" s="236"/>
      <c r="F35" s="236"/>
      <c r="G35" s="230">
        <v>17550000</v>
      </c>
      <c r="H35" s="230"/>
      <c r="I35" s="231"/>
      <c r="K35" s="83"/>
      <c r="L35" s="83"/>
      <c r="M35" s="186"/>
    </row>
    <row r="36" spans="1:13" ht="12" customHeight="1">
      <c r="A36" s="158"/>
      <c r="B36" s="56" t="s">
        <v>61</v>
      </c>
      <c r="C36" s="235">
        <f>22*28</f>
        <v>616</v>
      </c>
      <c r="D36" s="236"/>
      <c r="E36" s="236"/>
      <c r="F36" s="236"/>
      <c r="G36" s="230">
        <v>17600000</v>
      </c>
      <c r="H36" s="230"/>
      <c r="I36" s="231"/>
      <c r="K36" s="83"/>
      <c r="L36" s="83"/>
      <c r="M36" s="99"/>
    </row>
    <row r="37" spans="1:13" ht="12" customHeight="1">
      <c r="A37" s="158">
        <v>3</v>
      </c>
      <c r="B37" s="159" t="s">
        <v>62</v>
      </c>
      <c r="C37" s="227">
        <f>SUM(C38:F40)</f>
        <v>1350</v>
      </c>
      <c r="D37" s="228"/>
      <c r="E37" s="228"/>
      <c r="F37" s="228"/>
      <c r="G37" s="228">
        <f>SUM(G38:I40)</f>
        <v>26780000</v>
      </c>
      <c r="H37" s="228"/>
      <c r="I37" s="229"/>
      <c r="K37" s="83"/>
      <c r="L37" s="83"/>
      <c r="M37" s="83"/>
    </row>
    <row r="38" spans="1:13" ht="12" customHeight="1">
      <c r="A38" s="158"/>
      <c r="B38" s="156" t="s">
        <v>85</v>
      </c>
      <c r="C38" s="235">
        <f>'01'!L76+'02'!L76+'03'!L76+'04'!L76+'05'!L76+'06'!L76+'07'!L76+'08'!L76+'09'!L76+'10'!L76+'11'!L76+'12'!L76+'13'!L76+'14'!L76+'15'!L76+'16'!L76+'17'!L76+'18'!L76+'19'!L76+'20'!L76+'21'!L76+'22'!L76+'23'!L76+'24'!L76+'25'!L76+'26'!L76+'27'!L76+'28'!L76+'29'!L76+'30'!L76+'31'!L76</f>
        <v>2</v>
      </c>
      <c r="D38" s="236"/>
      <c r="E38" s="236"/>
      <c r="F38" s="236"/>
      <c r="G38" s="230">
        <f>'01'!M76+'02'!M76+'03'!M76+'04'!M76+'05'!M76+'06'!M76+'07'!M76+'08'!M76+'09'!M76+'10'!M76+'11'!M76+'12'!M76+'13'!M76+'14'!M76+'15'!M76+'16'!M76+'17'!M76+'18'!M76+'19'!M76+'20'!M76+'21'!M76+'22'!M76+'23'!M76+'24'!M76+'25'!M76+'26'!M76+'27'!M76+'28'!M76+'29'!M76+'30'!M76+'31'!M76</f>
        <v>40000</v>
      </c>
      <c r="H38" s="230"/>
      <c r="I38" s="231"/>
      <c r="K38" s="83"/>
      <c r="L38" s="83"/>
      <c r="M38" s="99"/>
    </row>
    <row r="39" spans="1:13" ht="12" customHeight="1">
      <c r="A39" s="158"/>
      <c r="B39" s="156" t="s">
        <v>86</v>
      </c>
      <c r="C39" s="235">
        <f>'01'!L77+'02'!L77+'03'!L77+'04'!L77+'05'!L77+'06'!L77+'07'!L77+'08'!L77+'09'!L77+'10'!L77+'11'!L77+'12'!L77+'13'!L77+'14'!L77+'15'!L77+'16'!L77+'17'!L77+'18'!L77+'19'!L77+'20'!L77+'21'!L77+'22'!L77+'23'!L77+'24'!L77+'25'!L77+'26'!L77+'27'!L77+'28'!L77+'29'!L77+'30'!L77+'31'!L77</f>
        <v>44</v>
      </c>
      <c r="D39" s="236"/>
      <c r="E39" s="236"/>
      <c r="F39" s="236"/>
      <c r="G39" s="230">
        <f>'01'!M77+'02'!M77+'03'!M77+'04'!M77+'05'!M77+'06'!M77+'07'!M77+'08'!M77+'09'!M77+'10'!M77+'11'!M77+'12'!M77+'13'!M77+'14'!M77+'15'!M77+'16'!M77+'17'!M77+'18'!M77+'19'!M77+'20'!M77+'21'!M77+'22'!M77+'23'!M77+'24'!M77+'25'!M77+'26'!M77+'27'!M77+'28'!M77+'29'!M77+'30'!M77+'31'!M77</f>
        <v>660000</v>
      </c>
      <c r="H39" s="230"/>
      <c r="I39" s="231"/>
      <c r="K39" s="83"/>
      <c r="L39" s="83"/>
      <c r="M39" s="83"/>
    </row>
    <row r="40" spans="1:13" ht="12" customHeight="1">
      <c r="A40" s="158"/>
      <c r="B40" s="156" t="s">
        <v>124</v>
      </c>
      <c r="C40" s="237">
        <f>'[1]thang 1 -6'!$T$152</f>
        <v>1304</v>
      </c>
      <c r="D40" s="238"/>
      <c r="E40" s="238"/>
      <c r="F40" s="239"/>
      <c r="G40" s="232">
        <f>'[1]thang 1 -6'!$T$154</f>
        <v>26080000</v>
      </c>
      <c r="H40" s="233"/>
      <c r="I40" s="234"/>
    </row>
    <row r="41" spans="1:13" ht="12" customHeight="1">
      <c r="A41" s="158">
        <v>4</v>
      </c>
      <c r="B41" s="160" t="s">
        <v>60</v>
      </c>
      <c r="C41" s="227">
        <f>'[2]SH 2012'!$K$68</f>
        <v>2973</v>
      </c>
      <c r="D41" s="228"/>
      <c r="E41" s="228"/>
      <c r="F41" s="228"/>
      <c r="G41" s="228">
        <f>'[2]SH 2012'!$K$69</f>
        <v>30424000</v>
      </c>
      <c r="H41" s="228"/>
      <c r="I41" s="229"/>
    </row>
    <row r="42" spans="1:13" ht="20.25" customHeight="1" thickBot="1">
      <c r="A42" s="157"/>
      <c r="B42" s="153" t="s">
        <v>55</v>
      </c>
      <c r="C42" s="240">
        <f>C33+C34+C37+C41</f>
        <v>6409</v>
      </c>
      <c r="D42" s="241"/>
      <c r="E42" s="241"/>
      <c r="F42" s="241"/>
      <c r="G42" s="242">
        <f>G33+G34+G37+G41</f>
        <v>124929600</v>
      </c>
      <c r="H42" s="243"/>
      <c r="I42" s="244"/>
    </row>
    <row r="43" spans="1:13" ht="12" customHeight="1" thickTop="1">
      <c r="A43" s="225"/>
      <c r="B43" s="225"/>
      <c r="C43" s="225"/>
      <c r="D43" s="225"/>
      <c r="E43" s="225"/>
      <c r="F43" s="225"/>
      <c r="G43" s="225"/>
      <c r="H43" s="225"/>
      <c r="I43" s="225"/>
    </row>
    <row r="44" spans="1:13" ht="12" customHeight="1">
      <c r="A44" s="226"/>
      <c r="B44" s="226"/>
      <c r="C44" s="226"/>
      <c r="D44" s="226"/>
      <c r="E44" s="226"/>
      <c r="F44" s="226"/>
      <c r="G44" s="226"/>
      <c r="H44" s="226"/>
      <c r="I44" s="226"/>
    </row>
    <row r="45" spans="1:13">
      <c r="A45" s="4"/>
      <c r="B45" s="137"/>
      <c r="C45" s="4"/>
      <c r="D45" s="4"/>
      <c r="E45" s="98"/>
      <c r="F45" s="4"/>
      <c r="G45" s="248" t="s">
        <v>201</v>
      </c>
      <c r="H45" s="249"/>
      <c r="I45" s="249"/>
    </row>
    <row r="46" spans="1:13">
      <c r="D46" s="31"/>
      <c r="F46" s="31"/>
      <c r="G46" s="250" t="s">
        <v>63</v>
      </c>
      <c r="H46" s="250"/>
      <c r="I46" s="250"/>
    </row>
    <row r="47" spans="1:13">
      <c r="B47" s="99"/>
      <c r="C47" s="83"/>
      <c r="D47" s="99"/>
      <c r="E47" s="99"/>
      <c r="F47" s="83"/>
      <c r="G47" s="99"/>
      <c r="I47" s="31"/>
    </row>
    <row r="48" spans="1:13">
      <c r="B48" s="99"/>
      <c r="C48" s="99"/>
      <c r="D48" s="99"/>
      <c r="E48" s="83"/>
      <c r="F48" s="83"/>
      <c r="G48" s="99"/>
      <c r="I48" s="31"/>
      <c r="K48" t="s">
        <v>70</v>
      </c>
    </row>
    <row r="49" spans="2:9">
      <c r="B49" s="99"/>
      <c r="C49" s="83"/>
      <c r="D49" s="99"/>
      <c r="E49" s="99"/>
      <c r="F49" s="83"/>
      <c r="G49" s="99"/>
      <c r="H49" s="31"/>
    </row>
    <row r="50" spans="2:9">
      <c r="B50" s="99"/>
      <c r="C50" s="83"/>
      <c r="D50" s="83"/>
      <c r="E50" s="99"/>
      <c r="F50" s="83"/>
      <c r="G50" s="99"/>
      <c r="I50" s="31"/>
    </row>
    <row r="51" spans="2:9">
      <c r="B51" s="83"/>
      <c r="C51" s="83"/>
      <c r="D51" s="83"/>
      <c r="E51" s="83"/>
      <c r="F51" s="83"/>
      <c r="G51" s="99"/>
    </row>
    <row r="52" spans="2:9">
      <c r="B52" s="83"/>
      <c r="C52" s="83"/>
      <c r="D52" s="83"/>
      <c r="E52" s="83"/>
      <c r="F52" s="83"/>
      <c r="G52" s="83"/>
    </row>
    <row r="53" spans="2:9">
      <c r="B53" s="99"/>
      <c r="C53" s="83"/>
      <c r="D53" s="138"/>
      <c r="E53" s="138"/>
      <c r="F53" s="138"/>
      <c r="G53" s="83"/>
      <c r="H53" s="31"/>
    </row>
    <row r="54" spans="2:9">
      <c r="B54" s="150"/>
      <c r="C54" s="83"/>
      <c r="D54" s="83"/>
      <c r="E54" s="137"/>
      <c r="F54" s="85"/>
      <c r="G54" s="83"/>
    </row>
    <row r="55" spans="2:9">
      <c r="B55" s="99"/>
      <c r="C55" s="83"/>
      <c r="D55" s="83"/>
      <c r="E55" s="137"/>
      <c r="F55" s="85"/>
      <c r="G55" s="99"/>
      <c r="H55" s="31"/>
    </row>
    <row r="56" spans="2:9">
      <c r="B56" s="99"/>
      <c r="C56" s="83"/>
      <c r="D56" s="83"/>
      <c r="E56" s="137"/>
      <c r="F56" s="85"/>
      <c r="G56" s="83"/>
      <c r="I56" t="s">
        <v>70</v>
      </c>
    </row>
    <row r="57" spans="2:9" ht="12.75" customHeight="1">
      <c r="B57" s="99"/>
      <c r="C57" s="83"/>
      <c r="D57" s="145"/>
      <c r="E57" s="137"/>
      <c r="F57" s="85"/>
      <c r="G57" s="83"/>
      <c r="H57" t="s">
        <v>70</v>
      </c>
    </row>
    <row r="58" spans="2:9">
      <c r="B58" s="99"/>
      <c r="C58" s="83"/>
      <c r="D58" s="148"/>
      <c r="E58" s="149"/>
      <c r="F58" s="83"/>
      <c r="G58" s="83"/>
      <c r="H58" t="s">
        <v>70</v>
      </c>
      <c r="I58" t="s">
        <v>70</v>
      </c>
    </row>
    <row r="59" spans="2:9">
      <c r="B59" s="151"/>
      <c r="C59" s="83"/>
      <c r="D59" s="83"/>
      <c r="E59" s="83"/>
      <c r="F59" s="83"/>
      <c r="G59" s="83"/>
    </row>
  </sheetData>
  <mergeCells count="38">
    <mergeCell ref="G45:I45"/>
    <mergeCell ref="G35:I35"/>
    <mergeCell ref="G46:I46"/>
    <mergeCell ref="A1:D1"/>
    <mergeCell ref="A2:D2"/>
    <mergeCell ref="E1:I1"/>
    <mergeCell ref="E2:I2"/>
    <mergeCell ref="A3:I3"/>
    <mergeCell ref="A4:I4"/>
    <mergeCell ref="A5:A6"/>
    <mergeCell ref="B5:B6"/>
    <mergeCell ref="C5:E5"/>
    <mergeCell ref="F5:H5"/>
    <mergeCell ref="I5:I6"/>
    <mergeCell ref="A31:I31"/>
    <mergeCell ref="C35:F35"/>
    <mergeCell ref="C32:F32"/>
    <mergeCell ref="G32:I32"/>
    <mergeCell ref="G33:I33"/>
    <mergeCell ref="G34:I34"/>
    <mergeCell ref="C33:F33"/>
    <mergeCell ref="C34:F34"/>
    <mergeCell ref="A43:F44"/>
    <mergeCell ref="G43:I44"/>
    <mergeCell ref="C41:F41"/>
    <mergeCell ref="G41:I41"/>
    <mergeCell ref="G36:I36"/>
    <mergeCell ref="G37:I37"/>
    <mergeCell ref="G38:I38"/>
    <mergeCell ref="G39:I39"/>
    <mergeCell ref="G40:I40"/>
    <mergeCell ref="C38:F38"/>
    <mergeCell ref="C39:F39"/>
    <mergeCell ref="C40:F40"/>
    <mergeCell ref="C42:F42"/>
    <mergeCell ref="G42:I42"/>
    <mergeCell ref="C37:F37"/>
    <mergeCell ref="C36:F36"/>
  </mergeCells>
  <phoneticPr fontId="9" type="noConversion"/>
  <pageMargins left="0.45" right="0.41" top="0.18" bottom="0.32" header="0.28000000000000003" footer="0.28999999999999998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90"/>
  <sheetViews>
    <sheetView topLeftCell="A51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88</v>
      </c>
      <c r="H8" s="34">
        <f>SUM(H9:H12)</f>
        <v>112</v>
      </c>
      <c r="I8" s="34">
        <f>SUM(I9:I12)</f>
        <v>118</v>
      </c>
      <c r="J8" s="34">
        <f>SUM(J9:J12)</f>
        <v>432000</v>
      </c>
      <c r="K8" s="34">
        <f>SUM(K9:K12)</f>
        <v>76800</v>
      </c>
      <c r="L8" s="34">
        <f>L9+L10+L11+L12</f>
        <v>0</v>
      </c>
      <c r="M8" s="34">
        <f>SUM(M9:M12)</f>
        <v>508800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1</v>
      </c>
      <c r="E10" s="197">
        <f>D10</f>
        <v>1</v>
      </c>
      <c r="F10" s="197"/>
      <c r="G10" s="197">
        <v>24</v>
      </c>
      <c r="H10" s="180">
        <f>G10</f>
        <v>24</v>
      </c>
      <c r="I10" s="180">
        <f>H10+E10</f>
        <v>25</v>
      </c>
      <c r="J10" s="180">
        <f>3200*I10</f>
        <v>80000</v>
      </c>
      <c r="K10" s="180">
        <f>1600*H10</f>
        <v>38400</v>
      </c>
      <c r="L10" s="143"/>
      <c r="M10" s="42">
        <f t="shared" si="0"/>
        <v>118400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2</v>
      </c>
      <c r="E12" s="197">
        <f>D12</f>
        <v>2</v>
      </c>
      <c r="F12" s="197"/>
      <c r="G12" s="197">
        <f>E12*32</f>
        <v>64</v>
      </c>
      <c r="H12" s="180">
        <f>G12</f>
        <v>64</v>
      </c>
      <c r="I12" s="180">
        <f>H12+E12*2</f>
        <v>68</v>
      </c>
      <c r="J12" s="180">
        <f>4000*I12</f>
        <v>272000</v>
      </c>
      <c r="K12" s="180"/>
      <c r="L12" s="143"/>
      <c r="M12" s="42">
        <f t="shared" si="0"/>
        <v>272000</v>
      </c>
    </row>
    <row r="13" spans="1:13">
      <c r="A13" s="35">
        <v>2</v>
      </c>
      <c r="B13" s="32" t="s">
        <v>21</v>
      </c>
      <c r="C13" s="36">
        <f>C14</f>
        <v>32</v>
      </c>
      <c r="D13" s="36">
        <f>D15+D16+D17+D18+D19</f>
        <v>43</v>
      </c>
      <c r="E13" s="36">
        <f>SUM(E14:E19)</f>
        <v>75</v>
      </c>
      <c r="F13" s="36">
        <f>F14</f>
        <v>480</v>
      </c>
      <c r="G13" s="36">
        <f>G15+G16+G17+G18+G19</f>
        <v>645</v>
      </c>
      <c r="H13" s="37">
        <f>SUM(H14:H19)</f>
        <v>1125</v>
      </c>
      <c r="I13" s="37">
        <f>SUM(I14:I19)</f>
        <v>1200</v>
      </c>
      <c r="J13" s="37">
        <f>SUM(J14:J19)</f>
        <v>3840000</v>
      </c>
      <c r="K13" s="37">
        <f>SUM(K14:K19)</f>
        <v>1800000</v>
      </c>
      <c r="L13" s="44">
        <f>L14+L15+L16+L17+L18+L19</f>
        <v>0</v>
      </c>
      <c r="M13" s="37">
        <f>SUM(M14:M19)</f>
        <v>5640000</v>
      </c>
    </row>
    <row r="14" spans="1:13">
      <c r="A14" s="12"/>
      <c r="B14" s="1" t="s">
        <v>3</v>
      </c>
      <c r="C14" s="197">
        <v>32</v>
      </c>
      <c r="D14" s="197"/>
      <c r="E14" s="197">
        <f>C14</f>
        <v>32</v>
      </c>
      <c r="F14" s="197">
        <f>C14*15</f>
        <v>480</v>
      </c>
      <c r="G14" s="197"/>
      <c r="H14" s="180">
        <f>F14</f>
        <v>480</v>
      </c>
      <c r="I14" s="180">
        <f t="shared" ref="I14:I19" si="2">H14+E14</f>
        <v>512</v>
      </c>
      <c r="J14" s="180">
        <f>3200*I14</f>
        <v>1638400</v>
      </c>
      <c r="K14" s="180">
        <f>H14*1600</f>
        <v>768000</v>
      </c>
      <c r="L14" s="143"/>
      <c r="M14" s="42">
        <f>J14+K14</f>
        <v>2406400</v>
      </c>
    </row>
    <row r="15" spans="1:13">
      <c r="A15" s="12"/>
      <c r="B15" s="1" t="s">
        <v>6</v>
      </c>
      <c r="C15" s="197"/>
      <c r="D15" s="197">
        <v>17</v>
      </c>
      <c r="E15" s="197">
        <f>D15</f>
        <v>17</v>
      </c>
      <c r="F15" s="197"/>
      <c r="G15" s="197">
        <f>D15*15</f>
        <v>255</v>
      </c>
      <c r="H15" s="180">
        <f>G15</f>
        <v>255</v>
      </c>
      <c r="I15" s="180">
        <f t="shared" si="2"/>
        <v>272</v>
      </c>
      <c r="J15" s="180">
        <f t="shared" ref="J15:J19" si="3">3200*I15</f>
        <v>870400</v>
      </c>
      <c r="K15" s="180">
        <f t="shared" ref="K15:K19" si="4">H15*1600</f>
        <v>408000</v>
      </c>
      <c r="L15" s="143"/>
      <c r="M15" s="42">
        <f t="shared" ref="M15:M19" si="5">J15+K15</f>
        <v>1278400</v>
      </c>
    </row>
    <row r="16" spans="1:13">
      <c r="A16" s="12"/>
      <c r="B16" s="1" t="s">
        <v>5</v>
      </c>
      <c r="C16" s="197"/>
      <c r="D16" s="197">
        <v>22</v>
      </c>
      <c r="E16" s="197">
        <f>D16</f>
        <v>22</v>
      </c>
      <c r="F16" s="197"/>
      <c r="G16" s="197">
        <f>D16*15</f>
        <v>330</v>
      </c>
      <c r="H16" s="180">
        <f>G16</f>
        <v>330</v>
      </c>
      <c r="I16" s="180">
        <f t="shared" si="2"/>
        <v>352</v>
      </c>
      <c r="J16" s="180">
        <f t="shared" si="3"/>
        <v>1126400</v>
      </c>
      <c r="K16" s="180">
        <f t="shared" si="4"/>
        <v>528000</v>
      </c>
      <c r="L16" s="143"/>
      <c r="M16" s="42">
        <f t="shared" si="5"/>
        <v>1654400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2</v>
      </c>
      <c r="E19" s="197">
        <f>D19</f>
        <v>2</v>
      </c>
      <c r="F19" s="197"/>
      <c r="G19" s="197">
        <f>D19*15</f>
        <v>30</v>
      </c>
      <c r="H19" s="180">
        <f>G19</f>
        <v>30</v>
      </c>
      <c r="I19" s="180">
        <f t="shared" si="2"/>
        <v>32</v>
      </c>
      <c r="J19" s="180">
        <f t="shared" si="3"/>
        <v>102400</v>
      </c>
      <c r="K19" s="180">
        <f t="shared" si="4"/>
        <v>48000</v>
      </c>
      <c r="L19" s="143"/>
      <c r="M19" s="42">
        <f t="shared" si="5"/>
        <v>150400</v>
      </c>
    </row>
    <row r="20" spans="1:13">
      <c r="A20" s="35">
        <v>3</v>
      </c>
      <c r="B20" s="32" t="s">
        <v>22</v>
      </c>
      <c r="C20" s="36"/>
      <c r="D20" s="36">
        <f>D21</f>
        <v>116</v>
      </c>
      <c r="E20" s="36">
        <f t="shared" ref="E20:L20" si="6">E21</f>
        <v>116</v>
      </c>
      <c r="F20" s="36"/>
      <c r="G20" s="36">
        <f t="shared" si="6"/>
        <v>2352</v>
      </c>
      <c r="H20" s="36">
        <f t="shared" si="6"/>
        <v>2352</v>
      </c>
      <c r="I20" s="36">
        <f t="shared" si="6"/>
        <v>2494</v>
      </c>
      <c r="J20" s="36">
        <f t="shared" si="6"/>
        <v>7980800</v>
      </c>
      <c r="K20" s="36">
        <f t="shared" si="6"/>
        <v>0</v>
      </c>
      <c r="L20" s="36">
        <f t="shared" si="6"/>
        <v>0</v>
      </c>
      <c r="M20" s="37">
        <f>M21</f>
        <v>7980800</v>
      </c>
    </row>
    <row r="21" spans="1:13">
      <c r="A21" s="10"/>
      <c r="B21" s="24" t="s">
        <v>19</v>
      </c>
      <c r="C21" s="197"/>
      <c r="D21" s="197">
        <v>116</v>
      </c>
      <c r="E21" s="197">
        <f>D21</f>
        <v>116</v>
      </c>
      <c r="F21" s="197"/>
      <c r="G21" s="197">
        <v>2352</v>
      </c>
      <c r="H21" s="180">
        <f>G21</f>
        <v>2352</v>
      </c>
      <c r="I21" s="180">
        <v>2494</v>
      </c>
      <c r="J21" s="180">
        <f>3200*I21</f>
        <v>7980800</v>
      </c>
      <c r="K21" s="180"/>
      <c r="L21" s="143"/>
      <c r="M21" s="42">
        <f>J21+K21</f>
        <v>7980800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28</v>
      </c>
      <c r="H23" s="180">
        <f>G23</f>
        <v>28</v>
      </c>
      <c r="I23" s="180">
        <f>H23+E23</f>
        <v>29</v>
      </c>
      <c r="J23" s="180">
        <f>3200*I23</f>
        <v>92800</v>
      </c>
      <c r="K23" s="180">
        <f>1600*H23</f>
        <v>44800</v>
      </c>
      <c r="L23" s="143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6</v>
      </c>
      <c r="E28" s="36">
        <f>SUM(E29:E31)</f>
        <v>9</v>
      </c>
      <c r="F28" s="36">
        <f>F29</f>
        <v>76</v>
      </c>
      <c r="G28" s="37">
        <f>G30+G31</f>
        <v>143</v>
      </c>
      <c r="H28" s="37">
        <f>SUM(H29:H31)</f>
        <v>219</v>
      </c>
      <c r="I28" s="36">
        <f t="shared" ref="I28:M28" si="10">SUM(I29:I31)</f>
        <v>228</v>
      </c>
      <c r="J28" s="36">
        <f t="shared" si="10"/>
        <v>729600</v>
      </c>
      <c r="K28" s="36">
        <f t="shared" si="10"/>
        <v>350400</v>
      </c>
      <c r="L28" s="36">
        <f t="shared" si="10"/>
        <v>0</v>
      </c>
      <c r="M28" s="37">
        <f t="shared" si="10"/>
        <v>1080000</v>
      </c>
    </row>
    <row r="29" spans="1:13">
      <c r="A29" s="12"/>
      <c r="B29" s="1" t="s">
        <v>3</v>
      </c>
      <c r="C29" s="197">
        <v>3</v>
      </c>
      <c r="D29" s="197"/>
      <c r="E29" s="197">
        <f>C29</f>
        <v>3</v>
      </c>
      <c r="F29" s="197">
        <v>76</v>
      </c>
      <c r="G29" s="197"/>
      <c r="H29" s="180">
        <f>F29</f>
        <v>76</v>
      </c>
      <c r="I29" s="180">
        <f>H29+E29</f>
        <v>79</v>
      </c>
      <c r="J29" s="180">
        <f>3200*I29</f>
        <v>252800</v>
      </c>
      <c r="K29" s="180">
        <f>1600*H29</f>
        <v>121600</v>
      </c>
      <c r="L29" s="143"/>
      <c r="M29" s="42">
        <f>J29+K29</f>
        <v>374400</v>
      </c>
    </row>
    <row r="30" spans="1:13">
      <c r="A30" s="12"/>
      <c r="B30" s="1" t="s">
        <v>11</v>
      </c>
      <c r="C30" s="197"/>
      <c r="D30" s="197">
        <v>5</v>
      </c>
      <c r="E30" s="197">
        <f>D30</f>
        <v>5</v>
      </c>
      <c r="F30" s="197"/>
      <c r="G30" s="180">
        <v>128</v>
      </c>
      <c r="H30" s="180">
        <f>G30</f>
        <v>128</v>
      </c>
      <c r="I30" s="180">
        <f>H30+E30</f>
        <v>133</v>
      </c>
      <c r="J30" s="180">
        <f>3200*I30</f>
        <v>425600</v>
      </c>
      <c r="K30" s="180">
        <f>1600*H30</f>
        <v>204800</v>
      </c>
      <c r="L30" s="143"/>
      <c r="M30" s="42">
        <f>J30+K30+M73</f>
        <v>630400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35</v>
      </c>
      <c r="E32" s="36">
        <f t="shared" ref="E32:L32" si="11">E33</f>
        <v>35</v>
      </c>
      <c r="F32" s="36"/>
      <c r="G32" s="36">
        <f t="shared" si="11"/>
        <v>525</v>
      </c>
      <c r="H32" s="36">
        <f t="shared" si="11"/>
        <v>525</v>
      </c>
      <c r="I32" s="37">
        <f>I33</f>
        <v>560</v>
      </c>
      <c r="J32" s="36">
        <f t="shared" si="11"/>
        <v>1792000</v>
      </c>
      <c r="K32" s="36">
        <f t="shared" si="11"/>
        <v>0</v>
      </c>
      <c r="L32" s="36">
        <f t="shared" si="11"/>
        <v>0</v>
      </c>
      <c r="M32" s="37">
        <f>M33</f>
        <v>1792000</v>
      </c>
    </row>
    <row r="33" spans="1:13">
      <c r="A33" s="10"/>
      <c r="B33" s="24" t="s">
        <v>19</v>
      </c>
      <c r="C33" s="197"/>
      <c r="D33" s="197">
        <v>35</v>
      </c>
      <c r="E33" s="197">
        <f>D33</f>
        <v>35</v>
      </c>
      <c r="F33" s="197"/>
      <c r="G33" s="197">
        <f>E33*15</f>
        <v>525</v>
      </c>
      <c r="H33" s="180">
        <f>G33</f>
        <v>525</v>
      </c>
      <c r="I33" s="180">
        <f>H33+E33</f>
        <v>560</v>
      </c>
      <c r="J33" s="180">
        <f>3200*I33</f>
        <v>1792000</v>
      </c>
      <c r="K33" s="180"/>
      <c r="L33" s="143"/>
      <c r="M33" s="42">
        <f>J33+K33</f>
        <v>1792000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160</v>
      </c>
      <c r="G34" s="36">
        <f>G36+G37</f>
        <v>292</v>
      </c>
      <c r="H34" s="37">
        <f>SUM(H35:H37)</f>
        <v>452</v>
      </c>
      <c r="I34" s="37">
        <f>SUM(I35:I37)</f>
        <v>472</v>
      </c>
      <c r="J34" s="37">
        <f>SUM(J35:J37)</f>
        <v>1581600</v>
      </c>
      <c r="K34" s="37">
        <f>SUM(K35:K37)</f>
        <v>587200</v>
      </c>
      <c r="L34" s="36">
        <f t="shared" ref="L34" si="12">L36+L37</f>
        <v>0</v>
      </c>
      <c r="M34" s="37">
        <f>SUM(M35:M37)</f>
        <v>2212000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160</v>
      </c>
      <c r="G35" s="197"/>
      <c r="H35" s="180">
        <f>F35</f>
        <v>160</v>
      </c>
      <c r="I35" s="180">
        <f>H35+E35</f>
        <v>166</v>
      </c>
      <c r="J35" s="180">
        <f>3200*I35</f>
        <v>531200</v>
      </c>
      <c r="K35" s="180">
        <f>1600*H35</f>
        <v>256000</v>
      </c>
      <c r="L35" s="143"/>
      <c r="M35" s="42">
        <f>J35+K35</f>
        <v>787200</v>
      </c>
    </row>
    <row r="36" spans="1:13">
      <c r="A36" s="13"/>
      <c r="B36" s="1" t="s">
        <v>12</v>
      </c>
      <c r="C36" s="197"/>
      <c r="D36" s="197">
        <v>8</v>
      </c>
      <c r="E36" s="197">
        <f>D36</f>
        <v>8</v>
      </c>
      <c r="F36" s="197"/>
      <c r="G36" s="197">
        <v>207</v>
      </c>
      <c r="H36" s="180">
        <f>G36</f>
        <v>207</v>
      </c>
      <c r="I36" s="180">
        <v>217</v>
      </c>
      <c r="J36" s="180">
        <f>3200*I36</f>
        <v>694400</v>
      </c>
      <c r="K36" s="180">
        <f>1600*H36</f>
        <v>331200</v>
      </c>
      <c r="L36" s="143"/>
      <c r="M36" s="42">
        <f>J36+K36+M74</f>
        <v>1068800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29</v>
      </c>
      <c r="E38" s="36">
        <f t="shared" ref="E38:M38" si="13">E39+E40</f>
        <v>29</v>
      </c>
      <c r="F38" s="36">
        <f t="shared" si="13"/>
        <v>0</v>
      </c>
      <c r="G38" s="36">
        <f t="shared" si="13"/>
        <v>448</v>
      </c>
      <c r="H38" s="36">
        <f t="shared" si="13"/>
        <v>448</v>
      </c>
      <c r="I38" s="36">
        <f t="shared" si="13"/>
        <v>477</v>
      </c>
      <c r="J38" s="36">
        <f t="shared" si="13"/>
        <v>1908000</v>
      </c>
      <c r="K38" s="36">
        <f t="shared" si="13"/>
        <v>0</v>
      </c>
      <c r="L38" s="36">
        <f t="shared" si="13"/>
        <v>0</v>
      </c>
      <c r="M38" s="36">
        <f t="shared" si="13"/>
        <v>1908000</v>
      </c>
    </row>
    <row r="39" spans="1:13">
      <c r="A39" s="13"/>
      <c r="B39" s="201" t="s">
        <v>197</v>
      </c>
      <c r="C39" s="197"/>
      <c r="D39" s="197">
        <v>29</v>
      </c>
      <c r="E39" s="197">
        <f>D39</f>
        <v>29</v>
      </c>
      <c r="F39" s="197"/>
      <c r="G39" s="197">
        <v>448</v>
      </c>
      <c r="H39" s="180">
        <f>G39</f>
        <v>448</v>
      </c>
      <c r="I39" s="180">
        <f>H39+E39</f>
        <v>477</v>
      </c>
      <c r="J39" s="180">
        <f>4000*I39</f>
        <v>1908000</v>
      </c>
      <c r="K39" s="180"/>
      <c r="L39" s="143"/>
      <c r="M39" s="42">
        <f>J39+K39</f>
        <v>1908000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7</v>
      </c>
      <c r="E41" s="36">
        <f t="shared" ref="E41:L41" si="14">E42+E43</f>
        <v>7</v>
      </c>
      <c r="F41" s="36"/>
      <c r="G41" s="36">
        <f t="shared" si="14"/>
        <v>307</v>
      </c>
      <c r="H41" s="36">
        <f t="shared" si="14"/>
        <v>307</v>
      </c>
      <c r="I41" s="36">
        <f t="shared" si="14"/>
        <v>321</v>
      </c>
      <c r="J41" s="36">
        <f t="shared" si="14"/>
        <v>1380300</v>
      </c>
      <c r="K41" s="36">
        <f t="shared" si="14"/>
        <v>460500</v>
      </c>
      <c r="L41" s="36">
        <f t="shared" si="14"/>
        <v>0</v>
      </c>
      <c r="M41" s="37">
        <f>M42+M43</f>
        <v>1840800</v>
      </c>
    </row>
    <row r="42" spans="1:13">
      <c r="A42" s="9"/>
      <c r="B42" s="24" t="s">
        <v>13</v>
      </c>
      <c r="C42" s="197"/>
      <c r="D42" s="197">
        <v>6</v>
      </c>
      <c r="E42" s="197">
        <f>D42</f>
        <v>6</v>
      </c>
      <c r="F42" s="197"/>
      <c r="G42" s="197">
        <v>263</v>
      </c>
      <c r="H42" s="180">
        <f>G42</f>
        <v>263</v>
      </c>
      <c r="I42" s="180">
        <f>H42+E42*2</f>
        <v>275</v>
      </c>
      <c r="J42" s="180">
        <f>4300*I42</f>
        <v>1182500</v>
      </c>
      <c r="K42" s="180">
        <f>1500*H42</f>
        <v>394500</v>
      </c>
      <c r="L42" s="143"/>
      <c r="M42" s="42">
        <f>J42+K42</f>
        <v>1577000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3</v>
      </c>
      <c r="E48" s="36">
        <f t="shared" ref="E48:L48" si="16">E49</f>
        <v>3</v>
      </c>
      <c r="F48" s="36"/>
      <c r="G48" s="36">
        <f t="shared" si="16"/>
        <v>84</v>
      </c>
      <c r="H48" s="36">
        <f t="shared" si="16"/>
        <v>84</v>
      </c>
      <c r="I48" s="36">
        <f t="shared" si="16"/>
        <v>87</v>
      </c>
      <c r="J48" s="36">
        <f t="shared" si="16"/>
        <v>374100</v>
      </c>
      <c r="K48" s="36">
        <f t="shared" si="16"/>
        <v>210000</v>
      </c>
      <c r="L48" s="36">
        <f t="shared" si="16"/>
        <v>0</v>
      </c>
      <c r="M48" s="37">
        <f>M49</f>
        <v>584100</v>
      </c>
    </row>
    <row r="49" spans="1:13">
      <c r="A49" s="19"/>
      <c r="B49" s="26" t="s">
        <v>17</v>
      </c>
      <c r="C49" s="197"/>
      <c r="D49" s="197">
        <v>3</v>
      </c>
      <c r="E49" s="197">
        <f>D49</f>
        <v>3</v>
      </c>
      <c r="F49" s="197"/>
      <c r="G49" s="197">
        <f>D49*28</f>
        <v>84</v>
      </c>
      <c r="H49" s="180">
        <f>G49</f>
        <v>84</v>
      </c>
      <c r="I49" s="180">
        <f>H49+E49</f>
        <v>87</v>
      </c>
      <c r="J49" s="180">
        <f>4300*I49</f>
        <v>374100</v>
      </c>
      <c r="K49" s="180">
        <f>2500*H49</f>
        <v>210000</v>
      </c>
      <c r="L49" s="143"/>
      <c r="M49" s="42">
        <f>J49+K49</f>
        <v>584100</v>
      </c>
    </row>
    <row r="50" spans="1:13">
      <c r="A50" s="35">
        <v>14</v>
      </c>
      <c r="B50" s="32" t="s">
        <v>30</v>
      </c>
      <c r="C50" s="36"/>
      <c r="D50" s="36">
        <f>D51+D52</f>
        <v>7</v>
      </c>
      <c r="E50" s="36">
        <f t="shared" ref="E50:L50" si="17">E51+E52</f>
        <v>7</v>
      </c>
      <c r="F50" s="36"/>
      <c r="G50" s="36">
        <f t="shared" si="17"/>
        <v>144</v>
      </c>
      <c r="H50" s="36">
        <f t="shared" si="17"/>
        <v>144</v>
      </c>
      <c r="I50" s="36">
        <f t="shared" si="17"/>
        <v>151</v>
      </c>
      <c r="J50" s="36">
        <f t="shared" si="17"/>
        <v>604000</v>
      </c>
      <c r="K50" s="36">
        <f t="shared" si="17"/>
        <v>0</v>
      </c>
      <c r="L50" s="36">
        <f t="shared" si="17"/>
        <v>0</v>
      </c>
      <c r="M50" s="37">
        <f>M51+M52</f>
        <v>604000</v>
      </c>
    </row>
    <row r="51" spans="1:13">
      <c r="A51" s="91"/>
      <c r="B51" s="94" t="s">
        <v>139</v>
      </c>
      <c r="C51" s="92"/>
      <c r="D51" s="92">
        <v>2</v>
      </c>
      <c r="E51" s="197">
        <f>D51</f>
        <v>2</v>
      </c>
      <c r="F51" s="92"/>
      <c r="G51" s="92">
        <v>43</v>
      </c>
      <c r="H51" s="180">
        <f>G51</f>
        <v>43</v>
      </c>
      <c r="I51" s="180">
        <f>H51+E51</f>
        <v>45</v>
      </c>
      <c r="J51" s="180">
        <f>4000*I51</f>
        <v>180000</v>
      </c>
      <c r="K51" s="180"/>
      <c r="L51" s="93"/>
      <c r="M51" s="42">
        <f>J51+K51</f>
        <v>180000</v>
      </c>
    </row>
    <row r="52" spans="1:13">
      <c r="A52" s="13"/>
      <c r="B52" s="95" t="s">
        <v>18</v>
      </c>
      <c r="C52" s="197"/>
      <c r="D52" s="197">
        <v>5</v>
      </c>
      <c r="E52" s="197">
        <f>D52</f>
        <v>5</v>
      </c>
      <c r="F52" s="197"/>
      <c r="G52" s="92">
        <v>101</v>
      </c>
      <c r="H52" s="180">
        <f>G52</f>
        <v>101</v>
      </c>
      <c r="I52" s="180">
        <f>H52+E52</f>
        <v>106</v>
      </c>
      <c r="J52" s="180">
        <f>4000*I52</f>
        <v>424000</v>
      </c>
      <c r="K52" s="180"/>
      <c r="L52" s="143"/>
      <c r="M52" s="42">
        <f>J52+K52</f>
        <v>424000</v>
      </c>
    </row>
    <row r="53" spans="1:13">
      <c r="A53" s="35">
        <v>15</v>
      </c>
      <c r="B53" s="40" t="s">
        <v>153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4" t="s">
        <v>154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80">
        <f>5590*I54</f>
        <v>245960</v>
      </c>
      <c r="K54" s="180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7">
        <f>M61+M62</f>
        <v>362780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5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1</v>
      </c>
      <c r="E67" s="105">
        <f t="shared" si="23"/>
        <v>1</v>
      </c>
      <c r="F67" s="105">
        <f t="shared" si="23"/>
        <v>0</v>
      </c>
      <c r="G67" s="105">
        <f t="shared" si="23"/>
        <v>40</v>
      </c>
      <c r="H67" s="106">
        <f t="shared" si="23"/>
        <v>40</v>
      </c>
      <c r="I67" s="106">
        <f t="shared" si="23"/>
        <v>42</v>
      </c>
      <c r="J67" s="106">
        <f t="shared" si="23"/>
        <v>234780</v>
      </c>
      <c r="K67" s="106">
        <f t="shared" si="23"/>
        <v>128000</v>
      </c>
      <c r="L67" s="105">
        <f t="shared" si="23"/>
        <v>0</v>
      </c>
      <c r="M67" s="106">
        <f>M68</f>
        <v>362780</v>
      </c>
    </row>
    <row r="68" spans="1:13">
      <c r="A68" s="14"/>
      <c r="B68" s="130" t="s">
        <v>177</v>
      </c>
      <c r="C68" s="103"/>
      <c r="D68" s="103">
        <v>1</v>
      </c>
      <c r="E68" s="103">
        <f>D68</f>
        <v>1</v>
      </c>
      <c r="F68" s="103"/>
      <c r="G68" s="103">
        <f>E68*40</f>
        <v>40</v>
      </c>
      <c r="H68" s="104">
        <f>G68</f>
        <v>40</v>
      </c>
      <c r="I68" s="104">
        <f>H68+E68*2</f>
        <v>42</v>
      </c>
      <c r="J68" s="180">
        <f>5590*I68</f>
        <v>234780</v>
      </c>
      <c r="K68" s="180">
        <f>3200*H68</f>
        <v>128000</v>
      </c>
      <c r="L68" s="45"/>
      <c r="M68" s="42">
        <f>J68+K68</f>
        <v>362780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2</v>
      </c>
      <c r="E71" s="105">
        <f t="shared" si="24"/>
        <v>2</v>
      </c>
      <c r="F71" s="105">
        <f t="shared" si="24"/>
        <v>0</v>
      </c>
      <c r="G71" s="105">
        <f t="shared" si="24"/>
        <v>82</v>
      </c>
      <c r="H71" s="106">
        <f t="shared" si="24"/>
        <v>82</v>
      </c>
      <c r="I71" s="106">
        <f t="shared" si="24"/>
        <v>86</v>
      </c>
      <c r="J71" s="106">
        <f t="shared" si="24"/>
        <v>480740</v>
      </c>
      <c r="K71" s="106">
        <f t="shared" si="24"/>
        <v>262400</v>
      </c>
      <c r="L71" s="105">
        <f t="shared" si="24"/>
        <v>0</v>
      </c>
      <c r="M71" s="106">
        <f>M72</f>
        <v>743140</v>
      </c>
    </row>
    <row r="72" spans="1:13">
      <c r="A72" s="14"/>
      <c r="B72" s="130" t="s">
        <v>185</v>
      </c>
      <c r="C72" s="103"/>
      <c r="D72" s="103">
        <v>2</v>
      </c>
      <c r="E72" s="103">
        <f>D72</f>
        <v>2</v>
      </c>
      <c r="F72" s="103"/>
      <c r="G72" s="103">
        <f>E72*41</f>
        <v>82</v>
      </c>
      <c r="H72" s="104">
        <f>G72</f>
        <v>82</v>
      </c>
      <c r="I72" s="104">
        <f>H72+E72*2</f>
        <v>86</v>
      </c>
      <c r="J72" s="180">
        <f>5590*I72</f>
        <v>480740</v>
      </c>
      <c r="K72" s="180">
        <f>3200*H72</f>
        <v>262400</v>
      </c>
      <c r="L72" s="45"/>
      <c r="M72" s="42">
        <f>J72+K72</f>
        <v>743140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42</v>
      </c>
      <c r="D75" s="41">
        <f>D8+D13+D20+D22+D24+D26+D28+D32+D34+D38+D41+D44+D48+D50+D53+D55+D57+D60+D65+D67+D69+D71</f>
        <v>271</v>
      </c>
      <c r="E75" s="41">
        <f>E8+E13+E20+E22+E24+E26+E28+E32+E34+E38+E41+E44+E48+E50+E53+E55+E57+E60+E63+E65+E67+E69+E71</f>
        <v>313</v>
      </c>
      <c r="F75" s="41">
        <f>F8+F13+F28+F34+F63</f>
        <v>740</v>
      </c>
      <c r="G75" s="41">
        <f>G8+G13+G20+G22+G24+G26+G28+G32+G34+G38+G41+G44+G48+G50+G53+G55+G57+G60+G65+G67+G69+G71</f>
        <v>5432</v>
      </c>
      <c r="H75" s="41">
        <f>H8+H13+H20+H22+H24+H26+H28+H32+H34+H38+H41+H44+H48+H50+H53+H55+H57+H60+H63+H65+H67+H69+H71</f>
        <v>6172</v>
      </c>
      <c r="I75" s="41">
        <f>I8+I13+I20+I22+I24+I26+I28+I32+I34+I38+I41+I44+I48+I50+I53+I55+I57+I60+I63+I65+I67+I69+I71</f>
        <v>6531</v>
      </c>
      <c r="J75" s="41">
        <f>J8+J13+J20+J22+J24+J26+J28+J32+J34+J38+J41+J44+J48+J50+J53+J55+J57+J60+J63+J65+J67+J69+J71</f>
        <v>22788600</v>
      </c>
      <c r="K75" s="41">
        <f>K8+K13+K20+K22+K24+K26+K28+K32+K34+K38+K41+K44+K48+K50+K53+K55+K57+K60+K63+K65+K67+K69+K71</f>
        <v>4513700</v>
      </c>
      <c r="L75" s="41"/>
      <c r="M75" s="41">
        <f>M8+M13+M20+M22+M24+M26+M28+M32+M34+M38+M41+M44+M48+M50+M53+M55+M57+M60+M63+M76+M77+M65+M67+M69+M71</f>
        <v>27375500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90"/>
  <sheetViews>
    <sheetView topLeftCell="A55" workbookViewId="0">
      <selection activeCell="G78" sqref="G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2</v>
      </c>
      <c r="E10" s="197">
        <f>D10</f>
        <v>2</v>
      </c>
      <c r="F10" s="197"/>
      <c r="G10" s="197">
        <v>52</v>
      </c>
      <c r="H10" s="180">
        <f>G10</f>
        <v>52</v>
      </c>
      <c r="I10" s="180">
        <f>H10+E10</f>
        <v>54</v>
      </c>
      <c r="J10" s="180">
        <f>3200*I10</f>
        <v>172800</v>
      </c>
      <c r="K10" s="180">
        <f>1600*H10</f>
        <v>83200</v>
      </c>
      <c r="L10" s="143"/>
      <c r="M10" s="42">
        <f t="shared" si="0"/>
        <v>256000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20</v>
      </c>
      <c r="D13" s="36">
        <f>D15+D16+D17+D18+D19</f>
        <v>28</v>
      </c>
      <c r="E13" s="36">
        <f>SUM(E14:E19)</f>
        <v>48</v>
      </c>
      <c r="F13" s="36">
        <f>F14</f>
        <v>300</v>
      </c>
      <c r="G13" s="36">
        <f>G15+G16+G17+G18+G19</f>
        <v>420</v>
      </c>
      <c r="H13" s="37">
        <f>SUM(H14:H19)</f>
        <v>720</v>
      </c>
      <c r="I13" s="37">
        <f>SUM(I14:I19)</f>
        <v>768</v>
      </c>
      <c r="J13" s="37">
        <f>SUM(J14:J19)</f>
        <v>2457600</v>
      </c>
      <c r="K13" s="37">
        <f>SUM(K14:K19)</f>
        <v>1152000</v>
      </c>
      <c r="L13" s="44">
        <f>L14+L15+L16+L17+L18+L19</f>
        <v>0</v>
      </c>
      <c r="M13" s="37">
        <f>SUM(M14:M19)</f>
        <v>3609600</v>
      </c>
    </row>
    <row r="14" spans="1:13">
      <c r="A14" s="12"/>
      <c r="B14" s="1" t="s">
        <v>3</v>
      </c>
      <c r="C14" s="197">
        <v>20</v>
      </c>
      <c r="D14" s="197"/>
      <c r="E14" s="197">
        <f>C14</f>
        <v>20</v>
      </c>
      <c r="F14" s="197">
        <f>C14*15</f>
        <v>300</v>
      </c>
      <c r="G14" s="197"/>
      <c r="H14" s="180">
        <f>F14</f>
        <v>300</v>
      </c>
      <c r="I14" s="180">
        <f t="shared" ref="I14:I19" si="2">H14+E14</f>
        <v>320</v>
      </c>
      <c r="J14" s="180">
        <f>3200*I14</f>
        <v>1024000</v>
      </c>
      <c r="K14" s="180">
        <f>H14*1600</f>
        <v>480000</v>
      </c>
      <c r="L14" s="143"/>
      <c r="M14" s="42">
        <f>J14+K14</f>
        <v>1504000</v>
      </c>
    </row>
    <row r="15" spans="1:13">
      <c r="A15" s="12"/>
      <c r="B15" s="1" t="s">
        <v>6</v>
      </c>
      <c r="C15" s="197"/>
      <c r="D15" s="197">
        <v>9</v>
      </c>
      <c r="E15" s="197">
        <f>D15</f>
        <v>9</v>
      </c>
      <c r="F15" s="197"/>
      <c r="G15" s="197">
        <f>D15*15</f>
        <v>135</v>
      </c>
      <c r="H15" s="180">
        <f>G15</f>
        <v>135</v>
      </c>
      <c r="I15" s="180">
        <f t="shared" si="2"/>
        <v>144</v>
      </c>
      <c r="J15" s="180">
        <f t="shared" ref="J15:J19" si="3">3200*I15</f>
        <v>460800</v>
      </c>
      <c r="K15" s="180">
        <f t="shared" ref="K15:K19" si="4">H15*1600</f>
        <v>216000</v>
      </c>
      <c r="L15" s="143"/>
      <c r="M15" s="42">
        <f t="shared" ref="M15:M19" si="5">J15+K15</f>
        <v>676800</v>
      </c>
    </row>
    <row r="16" spans="1:13">
      <c r="A16" s="12"/>
      <c r="B16" s="1" t="s">
        <v>5</v>
      </c>
      <c r="C16" s="197"/>
      <c r="D16" s="197">
        <v>16</v>
      </c>
      <c r="E16" s="197">
        <f>D16</f>
        <v>16</v>
      </c>
      <c r="F16" s="197"/>
      <c r="G16" s="197">
        <f>D16*15</f>
        <v>240</v>
      </c>
      <c r="H16" s="180">
        <f>G16</f>
        <v>240</v>
      </c>
      <c r="I16" s="180">
        <f t="shared" si="2"/>
        <v>256</v>
      </c>
      <c r="J16" s="180">
        <f t="shared" si="3"/>
        <v>819200</v>
      </c>
      <c r="K16" s="180">
        <f t="shared" si="4"/>
        <v>384000</v>
      </c>
      <c r="L16" s="143"/>
      <c r="M16" s="42">
        <f t="shared" si="5"/>
        <v>1203200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78</v>
      </c>
      <c r="E20" s="36">
        <f t="shared" ref="E20:L20" si="6">E21</f>
        <v>78</v>
      </c>
      <c r="F20" s="36"/>
      <c r="G20" s="36">
        <f t="shared" si="6"/>
        <v>1398</v>
      </c>
      <c r="H20" s="36">
        <f t="shared" si="6"/>
        <v>1398</v>
      </c>
      <c r="I20" s="36">
        <f t="shared" si="6"/>
        <v>1486</v>
      </c>
      <c r="J20" s="36">
        <f t="shared" si="6"/>
        <v>4755200</v>
      </c>
      <c r="K20" s="36">
        <f t="shared" si="6"/>
        <v>0</v>
      </c>
      <c r="L20" s="36">
        <f t="shared" si="6"/>
        <v>0</v>
      </c>
      <c r="M20" s="37">
        <f>M21</f>
        <v>4755200</v>
      </c>
    </row>
    <row r="21" spans="1:13">
      <c r="A21" s="10"/>
      <c r="B21" s="24" t="s">
        <v>19</v>
      </c>
      <c r="C21" s="197"/>
      <c r="D21" s="197">
        <v>78</v>
      </c>
      <c r="E21" s="197">
        <f>D21</f>
        <v>78</v>
      </c>
      <c r="F21" s="197"/>
      <c r="G21" s="197">
        <v>1398</v>
      </c>
      <c r="H21" s="180">
        <f>G21</f>
        <v>1398</v>
      </c>
      <c r="I21" s="180">
        <v>1486</v>
      </c>
      <c r="J21" s="180">
        <f>3200*I21</f>
        <v>4755200</v>
      </c>
      <c r="K21" s="180"/>
      <c r="L21" s="143"/>
      <c r="M21" s="42">
        <f>J21+K21</f>
        <v>4755200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v>26</v>
      </c>
      <c r="H25" s="180">
        <f>G25</f>
        <v>26</v>
      </c>
      <c r="I25" s="180">
        <f>H25+E25</f>
        <v>27</v>
      </c>
      <c r="J25" s="180">
        <f>3200*I25</f>
        <v>86400</v>
      </c>
      <c r="K25" s="180">
        <f>1600*H25</f>
        <v>41600</v>
      </c>
      <c r="L25" s="143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5</v>
      </c>
      <c r="E28" s="36">
        <f>SUM(E29:E31)</f>
        <v>7</v>
      </c>
      <c r="F28" s="36">
        <f>F29</f>
        <v>56</v>
      </c>
      <c r="G28" s="37">
        <f>G30+G31</f>
        <v>119</v>
      </c>
      <c r="H28" s="37">
        <f>SUM(H29:H31)</f>
        <v>175</v>
      </c>
      <c r="I28" s="36">
        <f t="shared" ref="I28:M28" si="10">SUM(I29:I31)</f>
        <v>182</v>
      </c>
      <c r="J28" s="36">
        <f t="shared" si="10"/>
        <v>582400</v>
      </c>
      <c r="K28" s="36">
        <f t="shared" si="10"/>
        <v>280000</v>
      </c>
      <c r="L28" s="36">
        <f t="shared" si="10"/>
        <v>0</v>
      </c>
      <c r="M28" s="37">
        <f t="shared" si="10"/>
        <v>862400</v>
      </c>
    </row>
    <row r="29" spans="1:13">
      <c r="A29" s="12"/>
      <c r="B29" s="1" t="s">
        <v>3</v>
      </c>
      <c r="C29" s="197">
        <v>2</v>
      </c>
      <c r="D29" s="197"/>
      <c r="E29" s="197">
        <f>C29</f>
        <v>2</v>
      </c>
      <c r="F29" s="197">
        <v>56</v>
      </c>
      <c r="G29" s="197"/>
      <c r="H29" s="180">
        <f>F29</f>
        <v>56</v>
      </c>
      <c r="I29" s="180">
        <f>H29+E29</f>
        <v>58</v>
      </c>
      <c r="J29" s="180">
        <f>3200*I29</f>
        <v>185600</v>
      </c>
      <c r="K29" s="180">
        <f>1600*H29</f>
        <v>89600</v>
      </c>
      <c r="L29" s="143"/>
      <c r="M29" s="42">
        <f>J29+K29</f>
        <v>275200</v>
      </c>
    </row>
    <row r="30" spans="1:13">
      <c r="A30" s="12"/>
      <c r="B30" s="1" t="s">
        <v>11</v>
      </c>
      <c r="C30" s="197"/>
      <c r="D30" s="197">
        <v>4</v>
      </c>
      <c r="E30" s="197">
        <f>D30</f>
        <v>4</v>
      </c>
      <c r="F30" s="197"/>
      <c r="G30" s="180">
        <v>104</v>
      </c>
      <c r="H30" s="180">
        <f>G30</f>
        <v>104</v>
      </c>
      <c r="I30" s="180">
        <f>H30+E30</f>
        <v>108</v>
      </c>
      <c r="J30" s="180">
        <f>3200*I30</f>
        <v>345600</v>
      </c>
      <c r="K30" s="180">
        <f>1600*H30</f>
        <v>166400</v>
      </c>
      <c r="L30" s="143"/>
      <c r="M30" s="42">
        <f>J30+K30+M73</f>
        <v>512000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97"/>
      <c r="D33" s="197">
        <v>32</v>
      </c>
      <c r="E33" s="197">
        <f>D33</f>
        <v>32</v>
      </c>
      <c r="F33" s="197"/>
      <c r="G33" s="197">
        <f>E33*15</f>
        <v>480</v>
      </c>
      <c r="H33" s="180">
        <f>G33</f>
        <v>480</v>
      </c>
      <c r="I33" s="180">
        <f>H33+E33</f>
        <v>512</v>
      </c>
      <c r="J33" s="180">
        <f>3200*I33</f>
        <v>1638400</v>
      </c>
      <c r="K33" s="180"/>
      <c r="L33" s="143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12</v>
      </c>
      <c r="E34" s="36">
        <f>C34+D34</f>
        <v>18</v>
      </c>
      <c r="F34" s="36">
        <f>F35</f>
        <v>167</v>
      </c>
      <c r="G34" s="36">
        <f>G36+G37</f>
        <v>316</v>
      </c>
      <c r="H34" s="37">
        <f>SUM(H35:H37)</f>
        <v>483</v>
      </c>
      <c r="I34" s="37">
        <f>SUM(I35:I37)</f>
        <v>502</v>
      </c>
      <c r="J34" s="37">
        <f>SUM(J35:J37)</f>
        <v>1677600</v>
      </c>
      <c r="K34" s="37">
        <f>SUM(K35:K37)</f>
        <v>636800</v>
      </c>
      <c r="L34" s="36">
        <f t="shared" ref="L34" si="12">L36+L37</f>
        <v>0</v>
      </c>
      <c r="M34" s="37">
        <f>SUM(M35:M37)</f>
        <v>2357600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167</v>
      </c>
      <c r="G35" s="197"/>
      <c r="H35" s="180">
        <f>F35</f>
        <v>167</v>
      </c>
      <c r="I35" s="180">
        <f>H35+E35</f>
        <v>173</v>
      </c>
      <c r="J35" s="180">
        <f>3200*I35</f>
        <v>553600</v>
      </c>
      <c r="K35" s="180">
        <f>1600*H35</f>
        <v>267200</v>
      </c>
      <c r="L35" s="143"/>
      <c r="M35" s="42">
        <f>J35+K35</f>
        <v>820800</v>
      </c>
    </row>
    <row r="36" spans="1:13">
      <c r="A36" s="13"/>
      <c r="B36" s="1" t="s">
        <v>12</v>
      </c>
      <c r="C36" s="197"/>
      <c r="D36" s="197">
        <v>9</v>
      </c>
      <c r="E36" s="197">
        <f>D36</f>
        <v>9</v>
      </c>
      <c r="F36" s="197"/>
      <c r="G36" s="197">
        <v>231</v>
      </c>
      <c r="H36" s="180">
        <f>G36</f>
        <v>231</v>
      </c>
      <c r="I36" s="180">
        <f>H36+E36</f>
        <v>240</v>
      </c>
      <c r="J36" s="180">
        <f>3200*I36</f>
        <v>768000</v>
      </c>
      <c r="K36" s="180">
        <f>1600*H36</f>
        <v>369600</v>
      </c>
      <c r="L36" s="143"/>
      <c r="M36" s="42">
        <f>J36+K36+M74</f>
        <v>1180800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403</v>
      </c>
      <c r="H38" s="36">
        <f t="shared" si="13"/>
        <v>403</v>
      </c>
      <c r="I38" s="36">
        <f t="shared" si="13"/>
        <v>429</v>
      </c>
      <c r="J38" s="36">
        <f t="shared" si="13"/>
        <v>1716000</v>
      </c>
      <c r="K38" s="36">
        <f t="shared" si="13"/>
        <v>0</v>
      </c>
      <c r="L38" s="36">
        <f t="shared" si="13"/>
        <v>0</v>
      </c>
      <c r="M38" s="36">
        <f t="shared" si="13"/>
        <v>1716000</v>
      </c>
    </row>
    <row r="39" spans="1:13">
      <c r="A39" s="13"/>
      <c r="B39" s="201" t="s">
        <v>197</v>
      </c>
      <c r="C39" s="197"/>
      <c r="D39" s="197">
        <v>26</v>
      </c>
      <c r="E39" s="197">
        <f>D39</f>
        <v>26</v>
      </c>
      <c r="F39" s="197"/>
      <c r="G39" s="197">
        <v>403</v>
      </c>
      <c r="H39" s="180">
        <f>G39</f>
        <v>403</v>
      </c>
      <c r="I39" s="180">
        <f>H39+E39</f>
        <v>429</v>
      </c>
      <c r="J39" s="180">
        <f>4000*I39</f>
        <v>1716000</v>
      </c>
      <c r="K39" s="180"/>
      <c r="L39" s="143"/>
      <c r="M39" s="42">
        <f>J39+K39</f>
        <v>1716000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3</v>
      </c>
      <c r="E41" s="36">
        <f t="shared" ref="E41:L41" si="14">E42+E43</f>
        <v>3</v>
      </c>
      <c r="F41" s="36"/>
      <c r="G41" s="36">
        <f t="shared" si="14"/>
        <v>126</v>
      </c>
      <c r="H41" s="36">
        <f t="shared" si="14"/>
        <v>126</v>
      </c>
      <c r="I41" s="36">
        <f t="shared" si="14"/>
        <v>132</v>
      </c>
      <c r="J41" s="36">
        <f t="shared" si="14"/>
        <v>567600</v>
      </c>
      <c r="K41" s="36">
        <f t="shared" si="14"/>
        <v>189000</v>
      </c>
      <c r="L41" s="36">
        <f t="shared" si="14"/>
        <v>0</v>
      </c>
      <c r="M41" s="37">
        <f>M42+M43</f>
        <v>756600</v>
      </c>
    </row>
    <row r="42" spans="1:13">
      <c r="A42" s="9"/>
      <c r="B42" s="24" t="s">
        <v>13</v>
      </c>
      <c r="C42" s="197"/>
      <c r="D42" s="197">
        <v>3</v>
      </c>
      <c r="E42" s="197">
        <f>D42</f>
        <v>3</v>
      </c>
      <c r="F42" s="197"/>
      <c r="G42" s="197">
        <v>126</v>
      </c>
      <c r="H42" s="180">
        <f>G42</f>
        <v>126</v>
      </c>
      <c r="I42" s="180">
        <f>H42+E42*2</f>
        <v>132</v>
      </c>
      <c r="J42" s="180">
        <f>4300*I42</f>
        <v>567600</v>
      </c>
      <c r="K42" s="180">
        <f>1500*H42</f>
        <v>189000</v>
      </c>
      <c r="L42" s="143"/>
      <c r="M42" s="42">
        <f>J42+K42</f>
        <v>756600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86</v>
      </c>
      <c r="H50" s="36">
        <f t="shared" si="17"/>
        <v>86</v>
      </c>
      <c r="I50" s="36">
        <f t="shared" si="17"/>
        <v>90</v>
      </c>
      <c r="J50" s="36">
        <f t="shared" si="17"/>
        <v>360000</v>
      </c>
      <c r="K50" s="36">
        <f t="shared" si="17"/>
        <v>0</v>
      </c>
      <c r="L50" s="36">
        <f t="shared" si="17"/>
        <v>0</v>
      </c>
      <c r="M50" s="37">
        <f>M51+M52</f>
        <v>360000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v>28</v>
      </c>
      <c r="H51" s="180">
        <f>G51</f>
        <v>28</v>
      </c>
      <c r="I51" s="180">
        <f>H51+E51</f>
        <v>29</v>
      </c>
      <c r="J51" s="180">
        <f>4000*I51</f>
        <v>116000</v>
      </c>
      <c r="K51" s="180"/>
      <c r="L51" s="93"/>
      <c r="M51" s="42">
        <f>J51+K51</f>
        <v>116000</v>
      </c>
    </row>
    <row r="52" spans="1:13">
      <c r="A52" s="13"/>
      <c r="B52" s="95" t="s">
        <v>18</v>
      </c>
      <c r="C52" s="197"/>
      <c r="D52" s="197">
        <v>3</v>
      </c>
      <c r="E52" s="197">
        <f>D52</f>
        <v>3</v>
      </c>
      <c r="F52" s="197"/>
      <c r="G52" s="92">
        <v>58</v>
      </c>
      <c r="H52" s="180">
        <f>G52</f>
        <v>58</v>
      </c>
      <c r="I52" s="180">
        <f>H52+E52</f>
        <v>61</v>
      </c>
      <c r="J52" s="180">
        <f>4000*I52</f>
        <v>244000</v>
      </c>
      <c r="K52" s="180"/>
      <c r="L52" s="143"/>
      <c r="M52" s="42">
        <f>J52+K52</f>
        <v>244000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30</v>
      </c>
      <c r="D75" s="41">
        <f>D8+D13+D20+D22+D24+D26+D28+D32+D34+D38+D41+D44+D48+D50+D53+D55+D57+D60+D65+D67+D69+D71</f>
        <v>198</v>
      </c>
      <c r="E75" s="41">
        <f>E8+E13+E20+E22+E24+E26+E28+E32+E34+E38+E41+E44+E48+E50+E53+E55+E57+E60+E63+E65+E67+E69+E71</f>
        <v>228</v>
      </c>
      <c r="F75" s="41">
        <f>F8+F13+F28+F34+F63</f>
        <v>586</v>
      </c>
      <c r="G75" s="41">
        <f>G8+G13+G20+G22+G24+G26+G28+G32+G34+G38+G41+G44+G48+G50+G53+G55+G57+G60+G65+G67+G69+G71</f>
        <v>3673</v>
      </c>
      <c r="H75" s="41">
        <f>H8+H13+H20+H22+H24+H26+H28+H32+H34+H38+H41+H44+H48+H50+H53+H55+H57+H60+H63+H65+H67+H69+H71</f>
        <v>4259</v>
      </c>
      <c r="I75" s="41">
        <f>I8+I13+I20+I22+I24+I26+I28+I32+I34+I38+I41+I44+I48+I50+I53+I55+I57+I60+I63+I65+I67+I69+I71</f>
        <v>4508</v>
      </c>
      <c r="J75" s="41">
        <f>J8+J13+J20+J22+J24+J26+J28+J32+J34+J38+J41+J44+J48+J50+J53+J55+J57+J60+J63+J65+J67+J69+J71</f>
        <v>15655230</v>
      </c>
      <c r="K75" s="41">
        <f>K8+K13+K20+K22+K24+K26+K28+K32+K34+K38+K41+K44+K48+K50+K53+K55+K57+K60+K63+K65+K67+K69+K71</f>
        <v>2943600</v>
      </c>
      <c r="L75" s="41"/>
      <c r="M75" s="41">
        <f>M8+M13+M20+M22+M24+M26+M28+M32+M34+M38+M41+M44+M48+M50+M53+M55+M57+M60+M63+M76+M77+M65+M67+M69+M71</f>
        <v>18672030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A4:M4"/>
    <mergeCell ref="A1:C1"/>
    <mergeCell ref="D1:M1"/>
    <mergeCell ref="A2:C2"/>
    <mergeCell ref="D2:M2"/>
    <mergeCell ref="A3:C3"/>
    <mergeCell ref="A5:M5"/>
    <mergeCell ref="C6:E6"/>
    <mergeCell ref="F6:I6"/>
    <mergeCell ref="J6:J7"/>
    <mergeCell ref="K6:K7"/>
    <mergeCell ref="L6:L7"/>
    <mergeCell ref="M6:M7"/>
    <mergeCell ref="D80:E80"/>
    <mergeCell ref="D81:E81"/>
    <mergeCell ref="D82:E82"/>
    <mergeCell ref="D76:E76"/>
    <mergeCell ref="D77:E77"/>
    <mergeCell ref="D78:E78"/>
    <mergeCell ref="D79:E79"/>
    <mergeCell ref="D87:E87"/>
    <mergeCell ref="D88:E88"/>
    <mergeCell ref="D85:E85"/>
    <mergeCell ref="D86:E86"/>
    <mergeCell ref="D83:E83"/>
    <mergeCell ref="D84:E84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90"/>
  <sheetViews>
    <sheetView topLeftCell="A52" workbookViewId="0">
      <selection activeCell="I79" sqref="I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2</v>
      </c>
      <c r="E10" s="197">
        <f>D10</f>
        <v>2</v>
      </c>
      <c r="F10" s="197"/>
      <c r="G10" s="197">
        <v>52</v>
      </c>
      <c r="H10" s="180">
        <f>G10</f>
        <v>52</v>
      </c>
      <c r="I10" s="180">
        <f>H10+E10</f>
        <v>54</v>
      </c>
      <c r="J10" s="180">
        <f>3200*I10</f>
        <v>172800</v>
      </c>
      <c r="K10" s="180">
        <f>1600*H10</f>
        <v>83200</v>
      </c>
      <c r="L10" s="143"/>
      <c r="M10" s="42">
        <f t="shared" si="0"/>
        <v>256000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29</v>
      </c>
      <c r="E13" s="36">
        <f>SUM(E14:E19)</f>
        <v>58</v>
      </c>
      <c r="F13" s="36">
        <f>F14</f>
        <v>435</v>
      </c>
      <c r="G13" s="36">
        <f>G15+G16+G17+G18+G19</f>
        <v>435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3">
      <c r="A14" s="12"/>
      <c r="B14" s="1" t="s">
        <v>3</v>
      </c>
      <c r="C14" s="197">
        <v>29</v>
      </c>
      <c r="D14" s="197"/>
      <c r="E14" s="197">
        <f>C14</f>
        <v>29</v>
      </c>
      <c r="F14" s="197">
        <f>C14*15</f>
        <v>435</v>
      </c>
      <c r="G14" s="197"/>
      <c r="H14" s="180">
        <f>F14</f>
        <v>435</v>
      </c>
      <c r="I14" s="180">
        <f t="shared" ref="I14:I19" si="2">H14+E14</f>
        <v>464</v>
      </c>
      <c r="J14" s="180">
        <f>3200*I14</f>
        <v>1484800</v>
      </c>
      <c r="K14" s="180">
        <f>H14*1600</f>
        <v>696000</v>
      </c>
      <c r="L14" s="143"/>
      <c r="M14" s="42">
        <f>J14+K14</f>
        <v>2180800</v>
      </c>
    </row>
    <row r="15" spans="1:13">
      <c r="A15" s="12"/>
      <c r="B15" s="1" t="s">
        <v>6</v>
      </c>
      <c r="C15" s="197"/>
      <c r="D15" s="197">
        <v>10</v>
      </c>
      <c r="E15" s="197">
        <f>D15</f>
        <v>10</v>
      </c>
      <c r="F15" s="197"/>
      <c r="G15" s="197">
        <f>D15*15</f>
        <v>150</v>
      </c>
      <c r="H15" s="180">
        <f>G15</f>
        <v>150</v>
      </c>
      <c r="I15" s="180">
        <f t="shared" si="2"/>
        <v>160</v>
      </c>
      <c r="J15" s="180">
        <f t="shared" ref="J15:J19" si="3">3200*I15</f>
        <v>512000</v>
      </c>
      <c r="K15" s="180">
        <f t="shared" ref="K15:K19" si="4">H15*1600</f>
        <v>240000</v>
      </c>
      <c r="L15" s="143"/>
      <c r="M15" s="42">
        <f t="shared" ref="M15:M19" si="5">J15+K15</f>
        <v>752000</v>
      </c>
    </row>
    <row r="16" spans="1:13">
      <c r="A16" s="12"/>
      <c r="B16" s="1" t="s">
        <v>5</v>
      </c>
      <c r="C16" s="197"/>
      <c r="D16" s="197">
        <v>16</v>
      </c>
      <c r="E16" s="197">
        <f>D16</f>
        <v>16</v>
      </c>
      <c r="F16" s="197"/>
      <c r="G16" s="197">
        <f>D16*15</f>
        <v>240</v>
      </c>
      <c r="H16" s="180">
        <f>G16</f>
        <v>240</v>
      </c>
      <c r="I16" s="180">
        <f t="shared" si="2"/>
        <v>256</v>
      </c>
      <c r="J16" s="180">
        <f t="shared" si="3"/>
        <v>819200</v>
      </c>
      <c r="K16" s="180">
        <f t="shared" si="4"/>
        <v>384000</v>
      </c>
      <c r="L16" s="143"/>
      <c r="M16" s="42">
        <f t="shared" si="5"/>
        <v>1203200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79</v>
      </c>
      <c r="E20" s="36">
        <f t="shared" ref="E20:L20" si="6">E21</f>
        <v>79</v>
      </c>
      <c r="F20" s="36"/>
      <c r="G20" s="36">
        <f t="shared" si="6"/>
        <v>1317</v>
      </c>
      <c r="H20" s="36">
        <f t="shared" si="6"/>
        <v>1317</v>
      </c>
      <c r="I20" s="36">
        <f t="shared" si="6"/>
        <v>1402</v>
      </c>
      <c r="J20" s="36">
        <f t="shared" si="6"/>
        <v>4486400</v>
      </c>
      <c r="K20" s="36">
        <f t="shared" si="6"/>
        <v>0</v>
      </c>
      <c r="L20" s="36">
        <f t="shared" si="6"/>
        <v>0</v>
      </c>
      <c r="M20" s="37">
        <f>M21</f>
        <v>4486400</v>
      </c>
    </row>
    <row r="21" spans="1:13">
      <c r="A21" s="10"/>
      <c r="B21" s="24" t="s">
        <v>19</v>
      </c>
      <c r="C21" s="197"/>
      <c r="D21" s="197">
        <v>79</v>
      </c>
      <c r="E21" s="197">
        <f>D21</f>
        <v>79</v>
      </c>
      <c r="F21" s="197"/>
      <c r="G21" s="197">
        <v>1317</v>
      </c>
      <c r="H21" s="180">
        <f>G21</f>
        <v>1317</v>
      </c>
      <c r="I21" s="180">
        <v>1402</v>
      </c>
      <c r="J21" s="180">
        <f>3200*I21</f>
        <v>4486400</v>
      </c>
      <c r="K21" s="180"/>
      <c r="L21" s="143"/>
      <c r="M21" s="42">
        <f>J21+K21</f>
        <v>4486400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v>26</v>
      </c>
      <c r="H25" s="180">
        <f>G25</f>
        <v>26</v>
      </c>
      <c r="I25" s="180">
        <f>H25+E25</f>
        <v>27</v>
      </c>
      <c r="J25" s="180">
        <f>3200*I25</f>
        <v>86400</v>
      </c>
      <c r="K25" s="180">
        <f>1600*H25</f>
        <v>41600</v>
      </c>
      <c r="L25" s="143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6</v>
      </c>
      <c r="E28" s="36">
        <f>SUM(E29:E31)</f>
        <v>7</v>
      </c>
      <c r="F28" s="36">
        <f>F29</f>
        <v>28</v>
      </c>
      <c r="G28" s="37">
        <f>G30+G31</f>
        <v>143</v>
      </c>
      <c r="H28" s="37">
        <f>SUM(H29:H31)</f>
        <v>171</v>
      </c>
      <c r="I28" s="36">
        <f t="shared" ref="I28:M28" si="10">SUM(I29:I31)</f>
        <v>178</v>
      </c>
      <c r="J28" s="36">
        <f t="shared" si="10"/>
        <v>569600</v>
      </c>
      <c r="K28" s="36">
        <f t="shared" si="10"/>
        <v>273600</v>
      </c>
      <c r="L28" s="36">
        <f t="shared" si="10"/>
        <v>0</v>
      </c>
      <c r="M28" s="37">
        <f t="shared" si="10"/>
        <v>843200</v>
      </c>
    </row>
    <row r="29" spans="1:13">
      <c r="A29" s="12"/>
      <c r="B29" s="1" t="s">
        <v>3</v>
      </c>
      <c r="C29" s="197">
        <v>1</v>
      </c>
      <c r="D29" s="197"/>
      <c r="E29" s="197">
        <f>C29</f>
        <v>1</v>
      </c>
      <c r="F29" s="197">
        <v>28</v>
      </c>
      <c r="G29" s="197"/>
      <c r="H29" s="180">
        <f>F29</f>
        <v>28</v>
      </c>
      <c r="I29" s="180">
        <f>H29+E29</f>
        <v>29</v>
      </c>
      <c r="J29" s="180">
        <f>3200*I29</f>
        <v>92800</v>
      </c>
      <c r="K29" s="180">
        <f>1600*H29</f>
        <v>44800</v>
      </c>
      <c r="L29" s="143"/>
      <c r="M29" s="42">
        <f>J29+K29</f>
        <v>137600</v>
      </c>
    </row>
    <row r="30" spans="1:13">
      <c r="A30" s="12"/>
      <c r="B30" s="1" t="s">
        <v>11</v>
      </c>
      <c r="C30" s="197"/>
      <c r="D30" s="197">
        <v>5</v>
      </c>
      <c r="E30" s="197">
        <f>D30</f>
        <v>5</v>
      </c>
      <c r="F30" s="197"/>
      <c r="G30" s="180">
        <v>128</v>
      </c>
      <c r="H30" s="180">
        <f>G30</f>
        <v>128</v>
      </c>
      <c r="I30" s="180">
        <f>H30+E30</f>
        <v>133</v>
      </c>
      <c r="J30" s="180">
        <f>3200*I30</f>
        <v>425600</v>
      </c>
      <c r="K30" s="180">
        <f>1600*H30</f>
        <v>204800</v>
      </c>
      <c r="L30" s="143"/>
      <c r="M30" s="42">
        <f>J30+K30+M73</f>
        <v>630400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197"/>
      <c r="D33" s="197">
        <v>31</v>
      </c>
      <c r="E33" s="197">
        <f>D33</f>
        <v>31</v>
      </c>
      <c r="F33" s="197"/>
      <c r="G33" s="197">
        <f>E33*15</f>
        <v>465</v>
      </c>
      <c r="H33" s="180">
        <f>G33</f>
        <v>465</v>
      </c>
      <c r="I33" s="180">
        <f>H33+E33</f>
        <v>496</v>
      </c>
      <c r="J33" s="180">
        <f>3200*I33</f>
        <v>1587200</v>
      </c>
      <c r="K33" s="180"/>
      <c r="L33" s="143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157</v>
      </c>
      <c r="G34" s="36">
        <f>G36+G37</f>
        <v>292</v>
      </c>
      <c r="H34" s="37">
        <f>SUM(H35:H37)</f>
        <v>449</v>
      </c>
      <c r="I34" s="37">
        <f>SUM(I35:I37)</f>
        <v>467</v>
      </c>
      <c r="J34" s="37">
        <f>SUM(J35:J37)</f>
        <v>1545600</v>
      </c>
      <c r="K34" s="37">
        <f>SUM(K35:K37)</f>
        <v>620800</v>
      </c>
      <c r="L34" s="36">
        <f t="shared" ref="L34" si="12">L36+L37</f>
        <v>0</v>
      </c>
      <c r="M34" s="37">
        <f>SUM(M35:M37)</f>
        <v>2209600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157</v>
      </c>
      <c r="G35" s="197"/>
      <c r="H35" s="180">
        <f>F35</f>
        <v>157</v>
      </c>
      <c r="I35" s="180">
        <f>H35+E35</f>
        <v>163</v>
      </c>
      <c r="J35" s="180">
        <f>3200*I35</f>
        <v>521600</v>
      </c>
      <c r="K35" s="180">
        <f>1600*H35</f>
        <v>251200</v>
      </c>
      <c r="L35" s="143"/>
      <c r="M35" s="42">
        <f>J35+K35</f>
        <v>772800</v>
      </c>
    </row>
    <row r="36" spans="1:13">
      <c r="A36" s="13"/>
      <c r="B36" s="1" t="s">
        <v>12</v>
      </c>
      <c r="C36" s="197"/>
      <c r="D36" s="197">
        <v>9</v>
      </c>
      <c r="E36" s="197">
        <f>D36</f>
        <v>9</v>
      </c>
      <c r="F36" s="197"/>
      <c r="G36" s="197">
        <v>231</v>
      </c>
      <c r="H36" s="180">
        <f>G36</f>
        <v>231</v>
      </c>
      <c r="I36" s="180">
        <f>H36+E36</f>
        <v>240</v>
      </c>
      <c r="J36" s="180">
        <f>3200*I36</f>
        <v>768000</v>
      </c>
      <c r="K36" s="180">
        <f>1600*H36</f>
        <v>369600</v>
      </c>
      <c r="L36" s="143"/>
      <c r="M36" s="42">
        <f>J36+K36+M74</f>
        <v>1180800</v>
      </c>
    </row>
    <row r="37" spans="1:13">
      <c r="A37" s="13"/>
      <c r="B37" s="201" t="s">
        <v>198</v>
      </c>
      <c r="C37" s="197"/>
      <c r="D37" s="197">
        <v>2</v>
      </c>
      <c r="E37" s="197">
        <f>D37</f>
        <v>2</v>
      </c>
      <c r="F37" s="197"/>
      <c r="G37" s="197">
        <v>61</v>
      </c>
      <c r="H37" s="180">
        <f>G37</f>
        <v>61</v>
      </c>
      <c r="I37" s="180">
        <v>64</v>
      </c>
      <c r="J37" s="180">
        <f>4000*I37</f>
        <v>256000</v>
      </c>
      <c r="K37" s="180"/>
      <c r="L37" s="143"/>
      <c r="M37" s="42">
        <f>J37+K37</f>
        <v>256000</v>
      </c>
    </row>
    <row r="38" spans="1:13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358</v>
      </c>
      <c r="H38" s="36">
        <f t="shared" si="13"/>
        <v>358</v>
      </c>
      <c r="I38" s="36">
        <f t="shared" si="13"/>
        <v>381</v>
      </c>
      <c r="J38" s="36">
        <f t="shared" si="13"/>
        <v>1524000</v>
      </c>
      <c r="K38" s="36">
        <f t="shared" si="13"/>
        <v>0</v>
      </c>
      <c r="L38" s="36">
        <f t="shared" si="13"/>
        <v>0</v>
      </c>
      <c r="M38" s="36">
        <f t="shared" si="13"/>
        <v>1524000</v>
      </c>
    </row>
    <row r="39" spans="1:13">
      <c r="A39" s="13"/>
      <c r="B39" s="201" t="s">
        <v>197</v>
      </c>
      <c r="C39" s="197"/>
      <c r="D39" s="197">
        <v>23</v>
      </c>
      <c r="E39" s="197">
        <f>D39</f>
        <v>23</v>
      </c>
      <c r="F39" s="197"/>
      <c r="G39" s="197">
        <v>358</v>
      </c>
      <c r="H39" s="180">
        <f>G39</f>
        <v>358</v>
      </c>
      <c r="I39" s="180">
        <f>H39+E39</f>
        <v>381</v>
      </c>
      <c r="J39" s="180">
        <f>4000*I39</f>
        <v>1524000</v>
      </c>
      <c r="K39" s="180"/>
      <c r="L39" s="143"/>
      <c r="M39" s="42">
        <f>J39+K39</f>
        <v>1524000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6</v>
      </c>
      <c r="E41" s="36">
        <f t="shared" ref="E41:L41" si="14">E42+E43</f>
        <v>6</v>
      </c>
      <c r="F41" s="36"/>
      <c r="G41" s="36">
        <f t="shared" si="14"/>
        <v>263</v>
      </c>
      <c r="H41" s="36">
        <f t="shared" si="14"/>
        <v>263</v>
      </c>
      <c r="I41" s="36">
        <f t="shared" si="14"/>
        <v>275</v>
      </c>
      <c r="J41" s="36">
        <f t="shared" si="14"/>
        <v>1182500</v>
      </c>
      <c r="K41" s="36">
        <f t="shared" si="14"/>
        <v>394500</v>
      </c>
      <c r="L41" s="36">
        <f t="shared" si="14"/>
        <v>0</v>
      </c>
      <c r="M41" s="37">
        <f>M42+M43</f>
        <v>1577000</v>
      </c>
    </row>
    <row r="42" spans="1:13">
      <c r="A42" s="9"/>
      <c r="B42" s="24" t="s">
        <v>13</v>
      </c>
      <c r="C42" s="197"/>
      <c r="D42" s="197">
        <v>5</v>
      </c>
      <c r="E42" s="197">
        <f>D42</f>
        <v>5</v>
      </c>
      <c r="F42" s="197"/>
      <c r="G42" s="197">
        <v>219</v>
      </c>
      <c r="H42" s="180">
        <f>G42</f>
        <v>219</v>
      </c>
      <c r="I42" s="180">
        <f>H42+E42*2</f>
        <v>229</v>
      </c>
      <c r="J42" s="180">
        <f>4300*I42</f>
        <v>984700</v>
      </c>
      <c r="K42" s="180">
        <f>1500*H42</f>
        <v>328500</v>
      </c>
      <c r="L42" s="143"/>
      <c r="M42" s="42">
        <f>J42+K42</f>
        <v>1313200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v>28</v>
      </c>
      <c r="H51" s="180">
        <f>G51</f>
        <v>28</v>
      </c>
      <c r="I51" s="180">
        <f>H51+E51</f>
        <v>29</v>
      </c>
      <c r="J51" s="180">
        <f>4000*I51</f>
        <v>116000</v>
      </c>
      <c r="K51" s="180"/>
      <c r="L51" s="93"/>
      <c r="M51" s="42">
        <f>J51+K51</f>
        <v>116000</v>
      </c>
    </row>
    <row r="52" spans="1:13">
      <c r="A52" s="13"/>
      <c r="B52" s="95" t="s">
        <v>18</v>
      </c>
      <c r="C52" s="197"/>
      <c r="D52" s="197">
        <v>4</v>
      </c>
      <c r="E52" s="197">
        <f>D52</f>
        <v>4</v>
      </c>
      <c r="F52" s="197"/>
      <c r="G52" s="92">
        <v>73</v>
      </c>
      <c r="H52" s="180">
        <f>G52</f>
        <v>73</v>
      </c>
      <c r="I52" s="180">
        <f>H52+E52</f>
        <v>77</v>
      </c>
      <c r="J52" s="180">
        <f>4000*I52</f>
        <v>308000</v>
      </c>
      <c r="K52" s="180"/>
      <c r="L52" s="143"/>
      <c r="M52" s="42">
        <f>J52+K52</f>
        <v>308000</v>
      </c>
    </row>
    <row r="53" spans="1:13">
      <c r="A53" s="35">
        <v>15</v>
      </c>
      <c r="B53" s="40" t="s">
        <v>153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4" t="s">
        <v>154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80">
        <f>5590*I54</f>
        <v>245960</v>
      </c>
      <c r="K54" s="180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2</v>
      </c>
      <c r="E57" s="60">
        <f>SUM(E58:E59)</f>
        <v>2</v>
      </c>
      <c r="F57" s="60"/>
      <c r="G57" s="60">
        <f t="shared" ref="G57:M57" si="20">SUM(G58:G59)</f>
        <v>76</v>
      </c>
      <c r="H57" s="60">
        <f t="shared" si="20"/>
        <v>76</v>
      </c>
      <c r="I57" s="60">
        <f t="shared" si="20"/>
        <v>80</v>
      </c>
      <c r="J57" s="60">
        <f t="shared" si="20"/>
        <v>520000</v>
      </c>
      <c r="K57" s="60">
        <f t="shared" si="20"/>
        <v>114000</v>
      </c>
      <c r="L57" s="60">
        <f t="shared" si="20"/>
        <v>0</v>
      </c>
      <c r="M57" s="60">
        <f t="shared" si="20"/>
        <v>634000</v>
      </c>
    </row>
    <row r="58" spans="1:13">
      <c r="A58" s="14"/>
      <c r="B58" s="131" t="s">
        <v>84</v>
      </c>
      <c r="C58" s="28"/>
      <c r="D58" s="28">
        <v>2</v>
      </c>
      <c r="E58" s="28">
        <f>D58</f>
        <v>2</v>
      </c>
      <c r="F58" s="28"/>
      <c r="G58" s="28">
        <f>E58*38</f>
        <v>76</v>
      </c>
      <c r="H58" s="30">
        <f>G58</f>
        <v>76</v>
      </c>
      <c r="I58" s="30">
        <f>H58+E58*2</f>
        <v>80</v>
      </c>
      <c r="J58" s="59">
        <f>6500*I58</f>
        <v>520000</v>
      </c>
      <c r="K58" s="180">
        <f>1500*H58</f>
        <v>114000</v>
      </c>
      <c r="L58" s="45"/>
      <c r="M58" s="42">
        <f>J58+K58</f>
        <v>634000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7">
        <f>M61+M62</f>
        <v>307800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44</v>
      </c>
      <c r="H61" s="117">
        <f>G61</f>
        <v>44</v>
      </c>
      <c r="I61" s="117">
        <f>H61+E61*2</f>
        <v>46</v>
      </c>
      <c r="J61" s="118">
        <f>4300*I61</f>
        <v>197800</v>
      </c>
      <c r="K61" s="117">
        <f>H61*2500</f>
        <v>110000</v>
      </c>
      <c r="L61" s="119"/>
      <c r="M61" s="42">
        <f>J61+K61</f>
        <v>307800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207</v>
      </c>
      <c r="E75" s="41">
        <f>E8+E13+E20+E22+E24+E26+E28+E32+E34+E38+E41+E44+E48+E50+E53+E55+E57+E60+E63+E65+E67+E69+E71</f>
        <v>244</v>
      </c>
      <c r="F75" s="41">
        <f>F8+F13+F28+F34+F63</f>
        <v>644</v>
      </c>
      <c r="G75" s="41">
        <f>G8+G13+G20+G22+G24+G26+G28+G32+G34+G38+G41+G44+G48+G50+G53+G55+G57+G60+G65+G67+G69+G71</f>
        <v>3957</v>
      </c>
      <c r="H75" s="41">
        <f>H8+H13+H20+H22+H24+H26+H28+H32+H34+H38+H41+H44+H48+H50+H53+H55+H57+H60+H63+H65+H67+H69+H71</f>
        <v>4601</v>
      </c>
      <c r="I75" s="41">
        <f>I8+I13+I20+I22+I24+I26+I28+I32+I34+I38+I41+I44+I48+I50+I53+I55+I57+I60+I63+I65+I67+I69+I71</f>
        <v>4869</v>
      </c>
      <c r="J75" s="41">
        <f>J8+J13+J20+J22+J24+J26+J28+J32+J34+J38+J41+J44+J48+J50+J53+J55+J57+J60+J63+J65+J67+J69+J71</f>
        <v>17334370</v>
      </c>
      <c r="K75" s="41">
        <f>K8+K13+K20+K22+K24+K26+K28+K32+K34+K38+K41+K44+K48+K50+K53+K55+K57+K60+K63+K65+K67+K69+K71</f>
        <v>3932900</v>
      </c>
      <c r="L75" s="41"/>
      <c r="M75" s="41">
        <f>M8+M13+M20+M22+M24+M26+M28+M32+M34+M38+M41+M44+M48+M50+M53+M55+M57+M60+M63+M76+M77+M65+M67+M69+M71</f>
        <v>21340470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90"/>
  <sheetViews>
    <sheetView topLeftCell="A58" workbookViewId="0">
      <selection activeCell="A3"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2</v>
      </c>
      <c r="E10" s="197">
        <f>D10</f>
        <v>2</v>
      </c>
      <c r="F10" s="197"/>
      <c r="G10" s="197">
        <v>52</v>
      </c>
      <c r="H10" s="180">
        <f>G10</f>
        <v>52</v>
      </c>
      <c r="I10" s="180">
        <f>H10+E10</f>
        <v>54</v>
      </c>
      <c r="J10" s="180">
        <f>3200*I10</f>
        <v>172800</v>
      </c>
      <c r="K10" s="180">
        <f>1600*H10</f>
        <v>83200</v>
      </c>
      <c r="L10" s="143"/>
      <c r="M10" s="42">
        <f t="shared" si="0"/>
        <v>256000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26</v>
      </c>
      <c r="E13" s="36">
        <f>SUM(E14:E19)</f>
        <v>53</v>
      </c>
      <c r="F13" s="36">
        <f>F14</f>
        <v>405</v>
      </c>
      <c r="G13" s="36">
        <f>G15+G16+G17+G18+G19</f>
        <v>390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3">
      <c r="A14" s="12"/>
      <c r="B14" s="1" t="s">
        <v>3</v>
      </c>
      <c r="C14" s="197">
        <v>27</v>
      </c>
      <c r="D14" s="197"/>
      <c r="E14" s="197">
        <f>C14</f>
        <v>27</v>
      </c>
      <c r="F14" s="197">
        <f>C14*15</f>
        <v>405</v>
      </c>
      <c r="G14" s="197"/>
      <c r="H14" s="180">
        <f>F14</f>
        <v>405</v>
      </c>
      <c r="I14" s="180">
        <f t="shared" ref="I14:I19" si="2">H14+E14</f>
        <v>432</v>
      </c>
      <c r="J14" s="180">
        <f>3200*I14</f>
        <v>1382400</v>
      </c>
      <c r="K14" s="180">
        <f>H14*1600</f>
        <v>648000</v>
      </c>
      <c r="L14" s="143"/>
      <c r="M14" s="42">
        <f>J14+K14</f>
        <v>2030400</v>
      </c>
    </row>
    <row r="15" spans="1:13">
      <c r="A15" s="12"/>
      <c r="B15" s="1" t="s">
        <v>6</v>
      </c>
      <c r="C15" s="197"/>
      <c r="D15" s="197">
        <v>8</v>
      </c>
      <c r="E15" s="197">
        <f>D15</f>
        <v>8</v>
      </c>
      <c r="F15" s="197"/>
      <c r="G15" s="197">
        <f>D15*15</f>
        <v>120</v>
      </c>
      <c r="H15" s="180">
        <f>G15</f>
        <v>120</v>
      </c>
      <c r="I15" s="180">
        <f t="shared" si="2"/>
        <v>128</v>
      </c>
      <c r="J15" s="180">
        <f t="shared" ref="J15:J19" si="3">3200*I15</f>
        <v>409600</v>
      </c>
      <c r="K15" s="180">
        <f t="shared" ref="K15:K19" si="4">H15*1600</f>
        <v>192000</v>
      </c>
      <c r="L15" s="143"/>
      <c r="M15" s="42">
        <f t="shared" ref="M15:M19" si="5">J15+K15</f>
        <v>601600</v>
      </c>
    </row>
    <row r="16" spans="1:13">
      <c r="A16" s="12"/>
      <c r="B16" s="1" t="s">
        <v>5</v>
      </c>
      <c r="C16" s="197"/>
      <c r="D16" s="197">
        <v>15</v>
      </c>
      <c r="E16" s="197">
        <f>D16</f>
        <v>15</v>
      </c>
      <c r="F16" s="197"/>
      <c r="G16" s="197">
        <f>D16*15</f>
        <v>225</v>
      </c>
      <c r="H16" s="180">
        <f>G16</f>
        <v>225</v>
      </c>
      <c r="I16" s="180">
        <f t="shared" si="2"/>
        <v>240</v>
      </c>
      <c r="J16" s="180">
        <f t="shared" si="3"/>
        <v>768000</v>
      </c>
      <c r="K16" s="180">
        <f t="shared" si="4"/>
        <v>360000</v>
      </c>
      <c r="L16" s="143"/>
      <c r="M16" s="42">
        <f t="shared" si="5"/>
        <v>1128000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74</v>
      </c>
      <c r="E20" s="36">
        <f t="shared" ref="E20:L20" si="6">E21</f>
        <v>74</v>
      </c>
      <c r="F20" s="36"/>
      <c r="G20" s="36">
        <f t="shared" si="6"/>
        <v>1242</v>
      </c>
      <c r="H20" s="36">
        <f t="shared" si="6"/>
        <v>1242</v>
      </c>
      <c r="I20" s="36">
        <f t="shared" si="6"/>
        <v>1322</v>
      </c>
      <c r="J20" s="36">
        <f t="shared" si="6"/>
        <v>4230400</v>
      </c>
      <c r="K20" s="36">
        <f t="shared" si="6"/>
        <v>0</v>
      </c>
      <c r="L20" s="36">
        <f t="shared" si="6"/>
        <v>0</v>
      </c>
      <c r="M20" s="37">
        <f>M21</f>
        <v>4230400</v>
      </c>
    </row>
    <row r="21" spans="1:13">
      <c r="A21" s="10"/>
      <c r="B21" s="24" t="s">
        <v>19</v>
      </c>
      <c r="C21" s="197"/>
      <c r="D21" s="197">
        <v>74</v>
      </c>
      <c r="E21" s="197">
        <f>D21</f>
        <v>74</v>
      </c>
      <c r="F21" s="197"/>
      <c r="G21" s="197">
        <v>1242</v>
      </c>
      <c r="H21" s="180">
        <f>G21</f>
        <v>1242</v>
      </c>
      <c r="I21" s="180">
        <v>1322</v>
      </c>
      <c r="J21" s="180">
        <f>3200*I21</f>
        <v>4230400</v>
      </c>
      <c r="K21" s="180"/>
      <c r="L21" s="143"/>
      <c r="M21" s="42">
        <f>J21+K21</f>
        <v>4230400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5</v>
      </c>
      <c r="E28" s="36">
        <f>SUM(E29:E31)</f>
        <v>5</v>
      </c>
      <c r="F28" s="36">
        <f>F29</f>
        <v>0</v>
      </c>
      <c r="G28" s="37">
        <f>G30+G31</f>
        <v>115</v>
      </c>
      <c r="H28" s="37">
        <f>SUM(H29:H31)</f>
        <v>115</v>
      </c>
      <c r="I28" s="36">
        <f t="shared" ref="I28:M28" si="10">SUM(I29:I31)</f>
        <v>120</v>
      </c>
      <c r="J28" s="36">
        <f t="shared" si="10"/>
        <v>384000</v>
      </c>
      <c r="K28" s="36">
        <f t="shared" si="10"/>
        <v>184000</v>
      </c>
      <c r="L28" s="36">
        <f t="shared" si="10"/>
        <v>0</v>
      </c>
      <c r="M28" s="37">
        <f t="shared" si="10"/>
        <v>568000</v>
      </c>
    </row>
    <row r="29" spans="1:13">
      <c r="A29" s="12"/>
      <c r="B29" s="1" t="s">
        <v>3</v>
      </c>
      <c r="C29" s="197"/>
      <c r="D29" s="197"/>
      <c r="E29" s="197">
        <f>C29</f>
        <v>0</v>
      </c>
      <c r="F29" s="197"/>
      <c r="G29" s="197"/>
      <c r="H29" s="180">
        <f>F29</f>
        <v>0</v>
      </c>
      <c r="I29" s="180">
        <f>H29+E29</f>
        <v>0</v>
      </c>
      <c r="J29" s="180">
        <f>3200*I29</f>
        <v>0</v>
      </c>
      <c r="K29" s="180">
        <f>1600*H29</f>
        <v>0</v>
      </c>
      <c r="L29" s="143"/>
      <c r="M29" s="42">
        <f>J29+K29</f>
        <v>0</v>
      </c>
    </row>
    <row r="30" spans="1:13">
      <c r="A30" s="12"/>
      <c r="B30" s="1" t="s">
        <v>11</v>
      </c>
      <c r="C30" s="197"/>
      <c r="D30" s="197">
        <v>4</v>
      </c>
      <c r="E30" s="197">
        <f>D30</f>
        <v>4</v>
      </c>
      <c r="F30" s="197"/>
      <c r="G30" s="180">
        <v>100</v>
      </c>
      <c r="H30" s="180">
        <f>G30</f>
        <v>100</v>
      </c>
      <c r="I30" s="180">
        <f>H30+E30</f>
        <v>104</v>
      </c>
      <c r="J30" s="180">
        <f>3200*I30</f>
        <v>332800</v>
      </c>
      <c r="K30" s="180">
        <f>1600*H30</f>
        <v>160000</v>
      </c>
      <c r="L30" s="143"/>
      <c r="M30" s="42">
        <f>J30+K30+M73</f>
        <v>492800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31</v>
      </c>
      <c r="E32" s="36">
        <f t="shared" ref="E32:L32" si="11">E33</f>
        <v>31</v>
      </c>
      <c r="F32" s="36"/>
      <c r="G32" s="36">
        <f t="shared" si="11"/>
        <v>465</v>
      </c>
      <c r="H32" s="36">
        <f t="shared" si="11"/>
        <v>465</v>
      </c>
      <c r="I32" s="37">
        <f>I33</f>
        <v>496</v>
      </c>
      <c r="J32" s="36">
        <f t="shared" si="11"/>
        <v>1587200</v>
      </c>
      <c r="K32" s="36">
        <f t="shared" si="11"/>
        <v>0</v>
      </c>
      <c r="L32" s="36">
        <f t="shared" si="11"/>
        <v>0</v>
      </c>
      <c r="M32" s="37">
        <f>M33</f>
        <v>1587200</v>
      </c>
    </row>
    <row r="33" spans="1:13">
      <c r="A33" s="10"/>
      <c r="B33" s="24" t="s">
        <v>19</v>
      </c>
      <c r="C33" s="197"/>
      <c r="D33" s="197">
        <v>31</v>
      </c>
      <c r="E33" s="197">
        <f>D33</f>
        <v>31</v>
      </c>
      <c r="F33" s="197"/>
      <c r="G33" s="197">
        <f>E33*15</f>
        <v>465</v>
      </c>
      <c r="H33" s="180">
        <f>G33</f>
        <v>465</v>
      </c>
      <c r="I33" s="180">
        <f>H33+E33</f>
        <v>496</v>
      </c>
      <c r="J33" s="180">
        <f>3200*I33</f>
        <v>1587200</v>
      </c>
      <c r="K33" s="180"/>
      <c r="L33" s="143"/>
      <c r="M33" s="42">
        <f>J33+K33</f>
        <v>1587200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157</v>
      </c>
      <c r="G34" s="36">
        <f>G36+G37</f>
        <v>217</v>
      </c>
      <c r="H34" s="37">
        <f>SUM(H35:H37)</f>
        <v>374</v>
      </c>
      <c r="I34" s="37">
        <f>SUM(I35:I37)</f>
        <v>389</v>
      </c>
      <c r="J34" s="37">
        <f>SUM(J35:J37)</f>
        <v>1316000</v>
      </c>
      <c r="K34" s="37">
        <f>SUM(K35:K37)</f>
        <v>462400</v>
      </c>
      <c r="L34" s="36">
        <f t="shared" ref="L34" si="12">L36+L37</f>
        <v>0</v>
      </c>
      <c r="M34" s="37">
        <f>SUM(M35:M37)</f>
        <v>1778400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157</v>
      </c>
      <c r="G35" s="197"/>
      <c r="H35" s="180">
        <f>F35</f>
        <v>157</v>
      </c>
      <c r="I35" s="180">
        <f>H35+E35</f>
        <v>163</v>
      </c>
      <c r="J35" s="180">
        <f>3200*I35</f>
        <v>521600</v>
      </c>
      <c r="K35" s="180">
        <f>1600*H35</f>
        <v>251200</v>
      </c>
      <c r="L35" s="143"/>
      <c r="M35" s="42">
        <f>J35+K35</f>
        <v>772800</v>
      </c>
    </row>
    <row r="36" spans="1:13">
      <c r="A36" s="13"/>
      <c r="B36" s="1" t="s">
        <v>12</v>
      </c>
      <c r="C36" s="197"/>
      <c r="D36" s="197">
        <v>5</v>
      </c>
      <c r="E36" s="197">
        <f>D36</f>
        <v>5</v>
      </c>
      <c r="F36" s="197"/>
      <c r="G36" s="197">
        <v>132</v>
      </c>
      <c r="H36" s="180">
        <f>G36</f>
        <v>132</v>
      </c>
      <c r="I36" s="180">
        <f>H36+E36</f>
        <v>137</v>
      </c>
      <c r="J36" s="180">
        <f>3200*I36</f>
        <v>438400</v>
      </c>
      <c r="K36" s="180">
        <f>1600*H36</f>
        <v>211200</v>
      </c>
      <c r="L36" s="143"/>
      <c r="M36" s="42">
        <f>J36+K36+M74</f>
        <v>649600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360</v>
      </c>
      <c r="H38" s="36">
        <f t="shared" si="13"/>
        <v>360</v>
      </c>
      <c r="I38" s="36">
        <f t="shared" si="13"/>
        <v>384</v>
      </c>
      <c r="J38" s="36">
        <f t="shared" si="13"/>
        <v>1536000</v>
      </c>
      <c r="K38" s="36">
        <f t="shared" si="13"/>
        <v>0</v>
      </c>
      <c r="L38" s="36">
        <f t="shared" si="13"/>
        <v>0</v>
      </c>
      <c r="M38" s="36">
        <f t="shared" si="13"/>
        <v>1536000</v>
      </c>
    </row>
    <row r="39" spans="1:13">
      <c r="A39" s="13"/>
      <c r="B39" s="201" t="s">
        <v>197</v>
      </c>
      <c r="C39" s="197"/>
      <c r="D39" s="197">
        <v>24</v>
      </c>
      <c r="E39" s="197">
        <f>D39</f>
        <v>24</v>
      </c>
      <c r="F39" s="197"/>
      <c r="G39" s="197">
        <f>E39*15</f>
        <v>360</v>
      </c>
      <c r="H39" s="180">
        <f>G39</f>
        <v>360</v>
      </c>
      <c r="I39" s="180">
        <f>H39+E39</f>
        <v>384</v>
      </c>
      <c r="J39" s="180">
        <f>4000*I39</f>
        <v>1536000</v>
      </c>
      <c r="K39" s="180"/>
      <c r="L39" s="143"/>
      <c r="M39" s="42">
        <f>J39+K39</f>
        <v>1536000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3</v>
      </c>
      <c r="E41" s="36">
        <f t="shared" ref="E41:L41" si="14">E42+E43</f>
        <v>3</v>
      </c>
      <c r="F41" s="36"/>
      <c r="G41" s="36">
        <f t="shared" si="14"/>
        <v>126</v>
      </c>
      <c r="H41" s="36">
        <f t="shared" si="14"/>
        <v>126</v>
      </c>
      <c r="I41" s="36">
        <f t="shared" si="14"/>
        <v>132</v>
      </c>
      <c r="J41" s="36">
        <f t="shared" si="14"/>
        <v>567600</v>
      </c>
      <c r="K41" s="36">
        <f t="shared" si="14"/>
        <v>189000</v>
      </c>
      <c r="L41" s="36">
        <f t="shared" si="14"/>
        <v>0</v>
      </c>
      <c r="M41" s="37">
        <f>M42+M43</f>
        <v>756600</v>
      </c>
    </row>
    <row r="42" spans="1:13">
      <c r="A42" s="9"/>
      <c r="B42" s="24" t="s">
        <v>13</v>
      </c>
      <c r="C42" s="197"/>
      <c r="D42" s="197">
        <v>3</v>
      </c>
      <c r="E42" s="197">
        <f>D42</f>
        <v>3</v>
      </c>
      <c r="F42" s="197"/>
      <c r="G42" s="197">
        <v>126</v>
      </c>
      <c r="H42" s="180">
        <f>G42</f>
        <v>126</v>
      </c>
      <c r="I42" s="180">
        <f>H42+E42*2</f>
        <v>132</v>
      </c>
      <c r="J42" s="180">
        <f>4300*I42</f>
        <v>567600</v>
      </c>
      <c r="K42" s="180">
        <f>1500*H42</f>
        <v>189000</v>
      </c>
      <c r="L42" s="143"/>
      <c r="M42" s="42">
        <f>J42+K42</f>
        <v>756600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7"/>
      <c r="D49" s="197">
        <v>1</v>
      </c>
      <c r="E49" s="197">
        <f>D49</f>
        <v>1</v>
      </c>
      <c r="F49" s="197"/>
      <c r="G49" s="197">
        <f>D49*28</f>
        <v>28</v>
      </c>
      <c r="H49" s="180">
        <f>G49</f>
        <v>28</v>
      </c>
      <c r="I49" s="180">
        <f>H49+E49</f>
        <v>29</v>
      </c>
      <c r="J49" s="180">
        <f>4300*I49</f>
        <v>124700</v>
      </c>
      <c r="K49" s="180">
        <f>2500*H49</f>
        <v>70000</v>
      </c>
      <c r="L49" s="1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4</v>
      </c>
      <c r="E52" s="197">
        <f>D52</f>
        <v>4</v>
      </c>
      <c r="F52" s="197"/>
      <c r="G52" s="92">
        <v>73</v>
      </c>
      <c r="H52" s="180">
        <f>G52</f>
        <v>73</v>
      </c>
      <c r="I52" s="180">
        <f>H52+E52</f>
        <v>77</v>
      </c>
      <c r="J52" s="180">
        <f>4000*I52</f>
        <v>308000</v>
      </c>
      <c r="K52" s="180"/>
      <c r="L52" s="143"/>
      <c r="M52" s="42">
        <f>J52+K52</f>
        <v>308000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185</v>
      </c>
      <c r="E75" s="41">
        <f>E8+E13+E20+E22+E24+E26+E28+E32+E34+E38+E41+E44+E48+E50+E53+E55+E57+E60+E63+E65+E67+E69+E71</f>
        <v>220</v>
      </c>
      <c r="F75" s="41">
        <f>F8+F13+F28+F34+F63</f>
        <v>625</v>
      </c>
      <c r="G75" s="41">
        <f>G8+G13+G20+G22+G24+G26+G28+G32+G34+G38+G41+G44+G48+G50+G53+G55+G57+G60+G65+G67+G69+G71</f>
        <v>3279</v>
      </c>
      <c r="H75" s="41">
        <f>H8+H13+H20+H22+H24+H26+H28+H32+H34+H38+H41+H44+H48+H50+H53+H55+H57+H60+H63+H65+H67+H69+H71</f>
        <v>3904</v>
      </c>
      <c r="I75" s="41">
        <f>I8+I13+I20+I22+I24+I26+I28+I32+I34+I38+I41+I44+I48+I50+I53+I55+I57+I60+I63+I65+I67+I69+I71</f>
        <v>4139</v>
      </c>
      <c r="J75" s="41">
        <f>J8+J13+J20+J22+J24+J26+J28+J32+J34+J38+J41+J44+J48+J50+J53+J55+J57+J60+J63+J65+J67+J69+J71</f>
        <v>14237960</v>
      </c>
      <c r="K75" s="41">
        <f>K8+K13+K20+K22+K24+K26+K28+K32+K34+K38+K41+K44+K48+K50+K53+K55+K57+K60+K63+K65+K67+K69+K71</f>
        <v>2678200</v>
      </c>
      <c r="L75" s="41"/>
      <c r="M75" s="41">
        <f>M8+M13+M20+M22+M24+M26+M28+M32+M34+M38+M41+M44+M48+M50+M53+M55+M57+M60+M63+M76+M77+M65+M67+M69+M71</f>
        <v>16931160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1</v>
      </c>
      <c r="M77" s="89">
        <f>15000*L77</f>
        <v>15000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1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25" top="0" bottom="1" header="0.5" footer="0.5"/>
  <pageSetup paperSize="9" orientation="landscape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90"/>
  <sheetViews>
    <sheetView topLeftCell="A58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1</v>
      </c>
      <c r="E8" s="33">
        <f>SUM(E9:E12)</f>
        <v>2</v>
      </c>
      <c r="F8" s="33">
        <f>F9</f>
        <v>24</v>
      </c>
      <c r="G8" s="33">
        <f>G10+G11+G12</f>
        <v>32</v>
      </c>
      <c r="H8" s="34">
        <f>SUM(H9:H12)</f>
        <v>56</v>
      </c>
      <c r="I8" s="34">
        <f>SUM(I9:I12)</f>
        <v>59</v>
      </c>
      <c r="J8" s="34">
        <f>SUM(J9:J12)</f>
        <v>216000</v>
      </c>
      <c r="K8" s="34">
        <f>SUM(K9:K12)</f>
        <v>38400</v>
      </c>
      <c r="L8" s="34">
        <f>L9+L10+L11+L12</f>
        <v>0</v>
      </c>
      <c r="M8" s="34">
        <f>SUM(M9:M12)</f>
        <v>254400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/>
      <c r="E10" s="197">
        <f>D10</f>
        <v>0</v>
      </c>
      <c r="F10" s="197"/>
      <c r="G10" s="197"/>
      <c r="H10" s="180">
        <f>G10</f>
        <v>0</v>
      </c>
      <c r="I10" s="180">
        <f>H10+E10</f>
        <v>0</v>
      </c>
      <c r="J10" s="180">
        <f>3200*I10</f>
        <v>0</v>
      </c>
      <c r="K10" s="180">
        <f>1600*H10</f>
        <v>0</v>
      </c>
      <c r="L10" s="143"/>
      <c r="M10" s="42">
        <f t="shared" si="0"/>
        <v>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25</v>
      </c>
      <c r="E13" s="36">
        <f>SUM(E14:E19)</f>
        <v>53</v>
      </c>
      <c r="F13" s="36">
        <f>F14</f>
        <v>420</v>
      </c>
      <c r="G13" s="36">
        <f>G15+G16+G17+G18+G19</f>
        <v>375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4">
        <f>L14+L15+L16+L17+L18+L19</f>
        <v>0</v>
      </c>
      <c r="M13" s="37">
        <f>SUM(M14:M19)</f>
        <v>3985600</v>
      </c>
    </row>
    <row r="14" spans="1:13">
      <c r="A14" s="12"/>
      <c r="B14" s="1" t="s">
        <v>3</v>
      </c>
      <c r="C14" s="197">
        <v>28</v>
      </c>
      <c r="D14" s="197"/>
      <c r="E14" s="197">
        <f>C14</f>
        <v>28</v>
      </c>
      <c r="F14" s="197">
        <f>C14*15</f>
        <v>420</v>
      </c>
      <c r="G14" s="197"/>
      <c r="H14" s="180">
        <f>F14</f>
        <v>420</v>
      </c>
      <c r="I14" s="180">
        <f t="shared" ref="I14:I19" si="2">H14+E14</f>
        <v>448</v>
      </c>
      <c r="J14" s="180">
        <f>3200*I14</f>
        <v>1433600</v>
      </c>
      <c r="K14" s="180">
        <f>H14*1600</f>
        <v>672000</v>
      </c>
      <c r="L14" s="143"/>
      <c r="M14" s="42">
        <f>J14+K14</f>
        <v>2105600</v>
      </c>
    </row>
    <row r="15" spans="1:13">
      <c r="A15" s="12"/>
      <c r="B15" s="1" t="s">
        <v>6</v>
      </c>
      <c r="C15" s="197"/>
      <c r="D15" s="197">
        <v>8</v>
      </c>
      <c r="E15" s="197">
        <f>D15</f>
        <v>8</v>
      </c>
      <c r="F15" s="197"/>
      <c r="G15" s="197">
        <f>D15*15</f>
        <v>120</v>
      </c>
      <c r="H15" s="180">
        <f>G15</f>
        <v>120</v>
      </c>
      <c r="I15" s="180">
        <f t="shared" si="2"/>
        <v>128</v>
      </c>
      <c r="J15" s="180">
        <f t="shared" ref="J15:J19" si="3">3200*I15</f>
        <v>409600</v>
      </c>
      <c r="K15" s="180">
        <f t="shared" ref="K15:K19" si="4">H15*1600</f>
        <v>192000</v>
      </c>
      <c r="L15" s="143"/>
      <c r="M15" s="42">
        <f t="shared" ref="M15:M19" si="5">J15+K15</f>
        <v>601600</v>
      </c>
    </row>
    <row r="16" spans="1:13">
      <c r="A16" s="12"/>
      <c r="B16" s="1" t="s">
        <v>5</v>
      </c>
      <c r="C16" s="197"/>
      <c r="D16" s="197">
        <v>14</v>
      </c>
      <c r="E16" s="197">
        <f>D16</f>
        <v>14</v>
      </c>
      <c r="F16" s="197"/>
      <c r="G16" s="197">
        <f>D16*15</f>
        <v>210</v>
      </c>
      <c r="H16" s="180">
        <f>G16</f>
        <v>210</v>
      </c>
      <c r="I16" s="180">
        <f t="shared" si="2"/>
        <v>224</v>
      </c>
      <c r="J16" s="180">
        <f t="shared" si="3"/>
        <v>716800</v>
      </c>
      <c r="K16" s="180">
        <f t="shared" si="4"/>
        <v>336000</v>
      </c>
      <c r="L16" s="143"/>
      <c r="M16" s="42">
        <f t="shared" si="5"/>
        <v>1052800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70</v>
      </c>
      <c r="E20" s="36">
        <f t="shared" ref="E20:L20" si="6">E21</f>
        <v>70</v>
      </c>
      <c r="F20" s="36"/>
      <c r="G20" s="36">
        <f t="shared" si="6"/>
        <v>1352</v>
      </c>
      <c r="H20" s="36">
        <f t="shared" si="6"/>
        <v>1352</v>
      </c>
      <c r="I20" s="36">
        <f t="shared" si="6"/>
        <v>1435</v>
      </c>
      <c r="J20" s="36">
        <f t="shared" si="6"/>
        <v>4592000</v>
      </c>
      <c r="K20" s="36">
        <f t="shared" si="6"/>
        <v>0</v>
      </c>
      <c r="L20" s="36">
        <f t="shared" si="6"/>
        <v>0</v>
      </c>
      <c r="M20" s="37">
        <f>M21</f>
        <v>4592000</v>
      </c>
    </row>
    <row r="21" spans="1:13">
      <c r="A21" s="10"/>
      <c r="B21" s="24" t="s">
        <v>19</v>
      </c>
      <c r="C21" s="197"/>
      <c r="D21" s="197">
        <v>70</v>
      </c>
      <c r="E21" s="197">
        <f>D21</f>
        <v>70</v>
      </c>
      <c r="F21" s="197"/>
      <c r="G21" s="197">
        <v>1352</v>
      </c>
      <c r="H21" s="180">
        <f>G21</f>
        <v>1352</v>
      </c>
      <c r="I21" s="180">
        <v>1435</v>
      </c>
      <c r="J21" s="180">
        <f>3200*I21</f>
        <v>4592000</v>
      </c>
      <c r="K21" s="180"/>
      <c r="L21" s="143"/>
      <c r="M21" s="42">
        <f>J21+K21</f>
        <v>4592000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7</v>
      </c>
      <c r="E28" s="36">
        <f>SUM(E29:E31)</f>
        <v>9</v>
      </c>
      <c r="F28" s="36">
        <f>F29</f>
        <v>56</v>
      </c>
      <c r="G28" s="37">
        <f>G30+G31</f>
        <v>167</v>
      </c>
      <c r="H28" s="37">
        <f>SUM(H29:H31)</f>
        <v>223</v>
      </c>
      <c r="I28" s="36">
        <f t="shared" ref="I28:M28" si="10">SUM(I29:I31)</f>
        <v>232</v>
      </c>
      <c r="J28" s="36">
        <f t="shared" si="10"/>
        <v>742400</v>
      </c>
      <c r="K28" s="36">
        <f t="shared" si="10"/>
        <v>356800</v>
      </c>
      <c r="L28" s="36">
        <f t="shared" si="10"/>
        <v>0</v>
      </c>
      <c r="M28" s="37">
        <f t="shared" si="10"/>
        <v>1099200</v>
      </c>
    </row>
    <row r="29" spans="1:13">
      <c r="A29" s="12"/>
      <c r="B29" s="1" t="s">
        <v>3</v>
      </c>
      <c r="C29" s="197">
        <v>2</v>
      </c>
      <c r="D29" s="197"/>
      <c r="E29" s="197">
        <f>C29</f>
        <v>2</v>
      </c>
      <c r="F29" s="197">
        <v>56</v>
      </c>
      <c r="G29" s="197"/>
      <c r="H29" s="180">
        <f>F29</f>
        <v>56</v>
      </c>
      <c r="I29" s="180">
        <f>H29+E29</f>
        <v>58</v>
      </c>
      <c r="J29" s="180">
        <f>3200*I29</f>
        <v>185600</v>
      </c>
      <c r="K29" s="180">
        <f>1600*H29</f>
        <v>89600</v>
      </c>
      <c r="L29" s="143"/>
      <c r="M29" s="42">
        <f>J29+K29</f>
        <v>275200</v>
      </c>
    </row>
    <row r="30" spans="1:13">
      <c r="A30" s="12"/>
      <c r="B30" s="1" t="s">
        <v>11</v>
      </c>
      <c r="C30" s="197"/>
      <c r="D30" s="197">
        <v>6</v>
      </c>
      <c r="E30" s="197">
        <f>D30</f>
        <v>6</v>
      </c>
      <c r="F30" s="197"/>
      <c r="G30" s="180">
        <v>152</v>
      </c>
      <c r="H30" s="180">
        <f>G30</f>
        <v>152</v>
      </c>
      <c r="I30" s="180">
        <f>H30+E30</f>
        <v>158</v>
      </c>
      <c r="J30" s="180">
        <f>3200*I30</f>
        <v>505600</v>
      </c>
      <c r="K30" s="180">
        <f>1600*H30</f>
        <v>243200</v>
      </c>
      <c r="L30" s="143"/>
      <c r="M30" s="42">
        <f>J30+K30+M73</f>
        <v>748800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197"/>
      <c r="D33" s="197">
        <v>30</v>
      </c>
      <c r="E33" s="197">
        <f>D33</f>
        <v>30</v>
      </c>
      <c r="F33" s="197"/>
      <c r="G33" s="197">
        <f>E33*15</f>
        <v>450</v>
      </c>
      <c r="H33" s="180">
        <f>G33</f>
        <v>450</v>
      </c>
      <c r="I33" s="180">
        <f>H33+E33</f>
        <v>480</v>
      </c>
      <c r="J33" s="180">
        <f>3200*I33</f>
        <v>1536000</v>
      </c>
      <c r="K33" s="180"/>
      <c r="L33" s="143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151</v>
      </c>
      <c r="G34" s="36">
        <f>G36+G37</f>
        <v>282</v>
      </c>
      <c r="H34" s="37">
        <f>SUM(H35:H37)</f>
        <v>433</v>
      </c>
      <c r="I34" s="37">
        <f>SUM(I35:I37)</f>
        <v>451</v>
      </c>
      <c r="J34" s="37">
        <f>SUM(J35:J37)</f>
        <v>1514400</v>
      </c>
      <c r="K34" s="37">
        <f>SUM(K35:K37)</f>
        <v>556800</v>
      </c>
      <c r="L34" s="36">
        <f t="shared" ref="L34" si="12">L36+L37</f>
        <v>0</v>
      </c>
      <c r="M34" s="37">
        <f>SUM(M35:M37)</f>
        <v>2114400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151</v>
      </c>
      <c r="G35" s="197"/>
      <c r="H35" s="180">
        <f>F35</f>
        <v>151</v>
      </c>
      <c r="I35" s="180">
        <f>H35+E35</f>
        <v>157</v>
      </c>
      <c r="J35" s="180">
        <f>3200*I35</f>
        <v>502400</v>
      </c>
      <c r="K35" s="180">
        <f>1600*H35</f>
        <v>241600</v>
      </c>
      <c r="L35" s="143"/>
      <c r="M35" s="42">
        <f>J35+K35</f>
        <v>744000</v>
      </c>
    </row>
    <row r="36" spans="1:13">
      <c r="A36" s="13"/>
      <c r="B36" s="1" t="s">
        <v>12</v>
      </c>
      <c r="C36" s="197"/>
      <c r="D36" s="197">
        <v>8</v>
      </c>
      <c r="E36" s="197">
        <f>D36</f>
        <v>8</v>
      </c>
      <c r="F36" s="197"/>
      <c r="G36" s="197">
        <v>197</v>
      </c>
      <c r="H36" s="180">
        <f>G36</f>
        <v>197</v>
      </c>
      <c r="I36" s="180">
        <f>H36+E36</f>
        <v>205</v>
      </c>
      <c r="J36" s="180">
        <f>3200*I36</f>
        <v>656000</v>
      </c>
      <c r="K36" s="180">
        <f>1600*H36</f>
        <v>315200</v>
      </c>
      <c r="L36" s="143"/>
      <c r="M36" s="42">
        <f>J36+K36+M74</f>
        <v>1014400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201" t="s">
        <v>197</v>
      </c>
      <c r="C39" s="197"/>
      <c r="D39" s="197">
        <v>22</v>
      </c>
      <c r="E39" s="197">
        <f>D39</f>
        <v>22</v>
      </c>
      <c r="F39" s="197"/>
      <c r="G39" s="197">
        <f>E39*15</f>
        <v>330</v>
      </c>
      <c r="H39" s="180">
        <f>G39</f>
        <v>330</v>
      </c>
      <c r="I39" s="180">
        <f>H39+E39</f>
        <v>352</v>
      </c>
      <c r="J39" s="180">
        <f>4000*I39</f>
        <v>1408000</v>
      </c>
      <c r="K39" s="180"/>
      <c r="L39" s="143"/>
      <c r="M39" s="42">
        <f>J39+K39</f>
        <v>1408000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5</v>
      </c>
      <c r="E41" s="36">
        <f t="shared" ref="E41:L41" si="14">E42+E43</f>
        <v>5</v>
      </c>
      <c r="F41" s="36"/>
      <c r="G41" s="36">
        <f t="shared" si="14"/>
        <v>219</v>
      </c>
      <c r="H41" s="36">
        <f t="shared" si="14"/>
        <v>219</v>
      </c>
      <c r="I41" s="36">
        <f t="shared" si="14"/>
        <v>229</v>
      </c>
      <c r="J41" s="36">
        <f t="shared" si="14"/>
        <v>984700</v>
      </c>
      <c r="K41" s="36">
        <f t="shared" si="14"/>
        <v>328500</v>
      </c>
      <c r="L41" s="36">
        <f t="shared" si="14"/>
        <v>0</v>
      </c>
      <c r="M41" s="37">
        <f>M42+M43</f>
        <v>1313200</v>
      </c>
    </row>
    <row r="42" spans="1:13">
      <c r="A42" s="9"/>
      <c r="B42" s="24" t="s">
        <v>13</v>
      </c>
      <c r="C42" s="197"/>
      <c r="D42" s="197">
        <v>4</v>
      </c>
      <c r="E42" s="197">
        <f>D42</f>
        <v>4</v>
      </c>
      <c r="F42" s="197"/>
      <c r="G42" s="197">
        <v>175</v>
      </c>
      <c r="H42" s="180">
        <f>G42</f>
        <v>175</v>
      </c>
      <c r="I42" s="180">
        <f>H42+E42*2</f>
        <v>183</v>
      </c>
      <c r="J42" s="180">
        <f>4300*I42</f>
        <v>786900</v>
      </c>
      <c r="K42" s="180">
        <f>1500*H42</f>
        <v>262500</v>
      </c>
      <c r="L42" s="143"/>
      <c r="M42" s="42">
        <f>J42+K42</f>
        <v>1049400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75</v>
      </c>
      <c r="H50" s="36">
        <f t="shared" si="17"/>
        <v>75</v>
      </c>
      <c r="I50" s="36">
        <f t="shared" si="17"/>
        <v>80</v>
      </c>
      <c r="J50" s="36">
        <f t="shared" si="17"/>
        <v>320000</v>
      </c>
      <c r="K50" s="36">
        <f t="shared" si="17"/>
        <v>0</v>
      </c>
      <c r="L50" s="36">
        <f t="shared" si="17"/>
        <v>0</v>
      </c>
      <c r="M50" s="37">
        <f>M51+M52</f>
        <v>320000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4</v>
      </c>
      <c r="E52" s="197">
        <f>D52</f>
        <v>4</v>
      </c>
      <c r="F52" s="197"/>
      <c r="G52" s="92">
        <f>E52*15</f>
        <v>60</v>
      </c>
      <c r="H52" s="180">
        <f>G52</f>
        <v>60</v>
      </c>
      <c r="I52" s="180">
        <f>H52+E52</f>
        <v>64</v>
      </c>
      <c r="J52" s="180">
        <f>4000*I52</f>
        <v>256000</v>
      </c>
      <c r="K52" s="180"/>
      <c r="L52" s="143"/>
      <c r="M52" s="42">
        <f>J52+K52</f>
        <v>256000</v>
      </c>
    </row>
    <row r="53" spans="1:13">
      <c r="A53" s="35">
        <v>15</v>
      </c>
      <c r="B53" s="40" t="s">
        <v>153</v>
      </c>
      <c r="C53" s="36"/>
      <c r="D53" s="36">
        <f>D54</f>
        <v>2</v>
      </c>
      <c r="E53" s="36">
        <f t="shared" ref="E53:L53" si="18">E54</f>
        <v>2</v>
      </c>
      <c r="F53" s="36"/>
      <c r="G53" s="36">
        <f t="shared" si="18"/>
        <v>86</v>
      </c>
      <c r="H53" s="36">
        <f t="shared" si="18"/>
        <v>86</v>
      </c>
      <c r="I53" s="36">
        <f t="shared" si="18"/>
        <v>90</v>
      </c>
      <c r="J53" s="36">
        <f t="shared" si="18"/>
        <v>503100</v>
      </c>
      <c r="K53" s="36">
        <f t="shared" si="18"/>
        <v>275200</v>
      </c>
      <c r="L53" s="36">
        <f t="shared" si="18"/>
        <v>0</v>
      </c>
      <c r="M53" s="37">
        <f>M54</f>
        <v>778300</v>
      </c>
    </row>
    <row r="54" spans="1:13">
      <c r="A54" s="14"/>
      <c r="B54" s="74" t="s">
        <v>154</v>
      </c>
      <c r="C54" s="28"/>
      <c r="D54" s="28">
        <v>2</v>
      </c>
      <c r="E54" s="28">
        <f>D54</f>
        <v>2</v>
      </c>
      <c r="F54" s="28"/>
      <c r="G54" s="28">
        <v>86</v>
      </c>
      <c r="H54" s="30">
        <f>G54</f>
        <v>86</v>
      </c>
      <c r="I54" s="30">
        <f>H54+E54*2</f>
        <v>90</v>
      </c>
      <c r="J54" s="180">
        <f>5590*I54</f>
        <v>503100</v>
      </c>
      <c r="K54" s="180">
        <f>3200*H54</f>
        <v>275200</v>
      </c>
      <c r="L54" s="45"/>
      <c r="M54" s="42">
        <f>J54+K54</f>
        <v>778300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7">
        <f>M61+M62</f>
        <v>362780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5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189</v>
      </c>
      <c r="E75" s="41">
        <f>E8+E13+E20+E22+E24+E26+E28+E32+E34+E38+E41+E44+E48+E50+E53+E55+E57+E60+E63+E65+E67+E69+E71</f>
        <v>226</v>
      </c>
      <c r="F75" s="41">
        <f>F8+F13+F28+F34+F63</f>
        <v>651</v>
      </c>
      <c r="G75" s="41">
        <f>G8+G13+G20+G22+G24+G26+G28+G32+G34+G38+G41+G44+G48+G50+G53+G55+G57+G60+G65+G67+G69+G71</f>
        <v>3747</v>
      </c>
      <c r="H75" s="41">
        <f>H8+H13+H20+H22+H24+H26+H28+H32+H34+H38+H41+H44+H48+H50+H53+H55+H57+H60+H63+H65+H67+H69+H71</f>
        <v>4398</v>
      </c>
      <c r="I75" s="41">
        <f>I8+I13+I20+I22+I24+I26+I28+I32+I34+I38+I41+I44+I48+I50+I53+I55+I57+I60+I63+I65+I67+I69+I71</f>
        <v>4653</v>
      </c>
      <c r="J75" s="41">
        <f>J8+J13+J20+J22+J24+J26+J28+J32+J34+J38+J41+J44+J48+J50+J53+J55+J57+J60+J63+J65+J67+J69+J71</f>
        <v>16464290</v>
      </c>
      <c r="K75" s="41">
        <f>K8+K13+K20+K22+K24+K26+K28+K32+K34+K38+K41+K44+K48+K50+K53+K55+K57+K60+K63+K65+K67+K69+K71</f>
        <v>3730900</v>
      </c>
      <c r="L75" s="41"/>
      <c r="M75" s="41">
        <f>M8+M13+M20+M22+M24+M26+M28+M32+M34+M38+M41+M44+M48+M50+M53+M55+M57+M60+M63+M76+M77+M65+M67+M69+M71</f>
        <v>20268390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90"/>
  <sheetViews>
    <sheetView topLeftCell="A58" workbookViewId="0">
      <selection activeCell="L75" sqref="L7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2</v>
      </c>
      <c r="E10" s="197">
        <f>D10</f>
        <v>2</v>
      </c>
      <c r="F10" s="197"/>
      <c r="G10" s="197">
        <v>52</v>
      </c>
      <c r="H10" s="180">
        <f>G10</f>
        <v>52</v>
      </c>
      <c r="I10" s="180">
        <f>H10+E10</f>
        <v>54</v>
      </c>
      <c r="J10" s="180">
        <f>3200*I10</f>
        <v>172800</v>
      </c>
      <c r="K10" s="180">
        <f>1600*H10</f>
        <v>83200</v>
      </c>
      <c r="L10" s="143"/>
      <c r="M10" s="42">
        <f t="shared" si="0"/>
        <v>256000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29</v>
      </c>
      <c r="E13" s="36">
        <f>SUM(E14:E19)</f>
        <v>58</v>
      </c>
      <c r="F13" s="36">
        <f>F14</f>
        <v>435</v>
      </c>
      <c r="G13" s="36">
        <f>G15+G16+G17+G18+G19</f>
        <v>435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3">
      <c r="A14" s="12"/>
      <c r="B14" s="1" t="s">
        <v>3</v>
      </c>
      <c r="C14" s="197">
        <v>29</v>
      </c>
      <c r="D14" s="197"/>
      <c r="E14" s="197">
        <f>C14</f>
        <v>29</v>
      </c>
      <c r="F14" s="197">
        <f>C14*15</f>
        <v>435</v>
      </c>
      <c r="G14" s="197"/>
      <c r="H14" s="180">
        <f>F14</f>
        <v>435</v>
      </c>
      <c r="I14" s="180">
        <f t="shared" ref="I14:I19" si="2">H14+E14</f>
        <v>464</v>
      </c>
      <c r="J14" s="180">
        <f>3200*I14</f>
        <v>1484800</v>
      </c>
      <c r="K14" s="180">
        <f>H14*1600</f>
        <v>696000</v>
      </c>
      <c r="L14" s="143"/>
      <c r="M14" s="42">
        <f>J14+K14</f>
        <v>2180800</v>
      </c>
    </row>
    <row r="15" spans="1:13">
      <c r="A15" s="12"/>
      <c r="B15" s="1" t="s">
        <v>6</v>
      </c>
      <c r="C15" s="197"/>
      <c r="D15" s="197">
        <v>12</v>
      </c>
      <c r="E15" s="197">
        <f>D15</f>
        <v>12</v>
      </c>
      <c r="F15" s="197"/>
      <c r="G15" s="197">
        <f>D15*15</f>
        <v>180</v>
      </c>
      <c r="H15" s="180">
        <f>G15</f>
        <v>180</v>
      </c>
      <c r="I15" s="180">
        <f t="shared" si="2"/>
        <v>192</v>
      </c>
      <c r="J15" s="180">
        <f t="shared" ref="J15:J19" si="3">3200*I15</f>
        <v>614400</v>
      </c>
      <c r="K15" s="180">
        <f t="shared" ref="K15:K19" si="4">H15*1600</f>
        <v>288000</v>
      </c>
      <c r="L15" s="143"/>
      <c r="M15" s="42">
        <f t="shared" ref="M15:M19" si="5">J15+K15</f>
        <v>902400</v>
      </c>
    </row>
    <row r="16" spans="1:13">
      <c r="A16" s="12"/>
      <c r="B16" s="1" t="s">
        <v>5</v>
      </c>
      <c r="C16" s="197"/>
      <c r="D16" s="197">
        <v>13</v>
      </c>
      <c r="E16" s="197">
        <f>D16</f>
        <v>13</v>
      </c>
      <c r="F16" s="197"/>
      <c r="G16" s="197">
        <f>D16*15</f>
        <v>195</v>
      </c>
      <c r="H16" s="180">
        <f>G16</f>
        <v>195</v>
      </c>
      <c r="I16" s="180">
        <f t="shared" si="2"/>
        <v>208</v>
      </c>
      <c r="J16" s="180">
        <f t="shared" si="3"/>
        <v>665600</v>
      </c>
      <c r="K16" s="180">
        <f t="shared" si="4"/>
        <v>312000</v>
      </c>
      <c r="L16" s="143"/>
      <c r="M16" s="42">
        <f t="shared" si="5"/>
        <v>977600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2</v>
      </c>
      <c r="E18" s="197">
        <f>D18</f>
        <v>2</v>
      </c>
      <c r="F18" s="197"/>
      <c r="G18" s="197">
        <f>D18*15</f>
        <v>30</v>
      </c>
      <c r="H18" s="180">
        <f>G18</f>
        <v>30</v>
      </c>
      <c r="I18" s="180">
        <f t="shared" si="2"/>
        <v>32</v>
      </c>
      <c r="J18" s="180">
        <f t="shared" si="3"/>
        <v>102400</v>
      </c>
      <c r="K18" s="180">
        <f t="shared" si="4"/>
        <v>48000</v>
      </c>
      <c r="L18" s="143"/>
      <c r="M18" s="42">
        <f t="shared" si="5"/>
        <v>150400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87</v>
      </c>
      <c r="E20" s="36">
        <f t="shared" ref="E20:L20" si="6">E21</f>
        <v>87</v>
      </c>
      <c r="F20" s="36"/>
      <c r="G20" s="36">
        <f t="shared" si="6"/>
        <v>1725</v>
      </c>
      <c r="H20" s="36">
        <f t="shared" si="6"/>
        <v>1725</v>
      </c>
      <c r="I20" s="36">
        <f t="shared" si="6"/>
        <v>1830</v>
      </c>
      <c r="J20" s="36">
        <f t="shared" si="6"/>
        <v>5856000</v>
      </c>
      <c r="K20" s="36">
        <f t="shared" si="6"/>
        <v>0</v>
      </c>
      <c r="L20" s="36">
        <f t="shared" si="6"/>
        <v>0</v>
      </c>
      <c r="M20" s="37">
        <f>M21</f>
        <v>5856000</v>
      </c>
    </row>
    <row r="21" spans="1:13">
      <c r="A21" s="10"/>
      <c r="B21" s="24" t="s">
        <v>19</v>
      </c>
      <c r="C21" s="197"/>
      <c r="D21" s="197">
        <v>87</v>
      </c>
      <c r="E21" s="197">
        <f>D21</f>
        <v>87</v>
      </c>
      <c r="F21" s="197"/>
      <c r="G21" s="197">
        <v>1725</v>
      </c>
      <c r="H21" s="180">
        <f>G21</f>
        <v>1725</v>
      </c>
      <c r="I21" s="180">
        <v>1830</v>
      </c>
      <c r="J21" s="180">
        <f>3200*I21</f>
        <v>5856000</v>
      </c>
      <c r="K21" s="180"/>
      <c r="L21" s="143"/>
      <c r="M21" s="42">
        <f>J21+K21</f>
        <v>5856000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28</v>
      </c>
      <c r="H23" s="180">
        <f>G23</f>
        <v>28</v>
      </c>
      <c r="I23" s="180">
        <f>H23+E23</f>
        <v>29</v>
      </c>
      <c r="J23" s="180">
        <f>3200*I23</f>
        <v>92800</v>
      </c>
      <c r="K23" s="180">
        <f>1600*H23</f>
        <v>44800</v>
      </c>
      <c r="L23" s="143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v>26</v>
      </c>
      <c r="H25" s="180">
        <f>G25</f>
        <v>26</v>
      </c>
      <c r="I25" s="180">
        <f>H25+E25</f>
        <v>27</v>
      </c>
      <c r="J25" s="180">
        <f>3200*I25</f>
        <v>86400</v>
      </c>
      <c r="K25" s="180">
        <f>1600*H25</f>
        <v>41600</v>
      </c>
      <c r="L25" s="143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5</v>
      </c>
      <c r="E28" s="36">
        <f>SUM(E29:E31)</f>
        <v>6</v>
      </c>
      <c r="F28" s="36">
        <f>F29</f>
        <v>28</v>
      </c>
      <c r="G28" s="37">
        <f>G30+G31</f>
        <v>119</v>
      </c>
      <c r="H28" s="37">
        <f>SUM(H29:H31)</f>
        <v>147</v>
      </c>
      <c r="I28" s="36">
        <f t="shared" ref="I28:M28" si="10">SUM(I29:I31)</f>
        <v>153</v>
      </c>
      <c r="J28" s="36">
        <f t="shared" si="10"/>
        <v>489600</v>
      </c>
      <c r="K28" s="36">
        <f t="shared" si="10"/>
        <v>235200</v>
      </c>
      <c r="L28" s="36">
        <f t="shared" si="10"/>
        <v>0</v>
      </c>
      <c r="M28" s="37">
        <f t="shared" si="10"/>
        <v>724800</v>
      </c>
    </row>
    <row r="29" spans="1:13">
      <c r="A29" s="12"/>
      <c r="B29" s="1" t="s">
        <v>3</v>
      </c>
      <c r="C29" s="197">
        <v>1</v>
      </c>
      <c r="D29" s="197"/>
      <c r="E29" s="197">
        <f>C29</f>
        <v>1</v>
      </c>
      <c r="F29" s="197">
        <v>28</v>
      </c>
      <c r="G29" s="197"/>
      <c r="H29" s="180">
        <f>F29</f>
        <v>28</v>
      </c>
      <c r="I29" s="180">
        <f>H29+E29</f>
        <v>29</v>
      </c>
      <c r="J29" s="180">
        <f>3200*I29</f>
        <v>92800</v>
      </c>
      <c r="K29" s="180">
        <f>1600*H29</f>
        <v>44800</v>
      </c>
      <c r="L29" s="143"/>
      <c r="M29" s="42">
        <f>J29+K29</f>
        <v>137600</v>
      </c>
    </row>
    <row r="30" spans="1:13">
      <c r="A30" s="12"/>
      <c r="B30" s="1" t="s">
        <v>11</v>
      </c>
      <c r="C30" s="197"/>
      <c r="D30" s="197">
        <v>4</v>
      </c>
      <c r="E30" s="197">
        <f>D30</f>
        <v>4</v>
      </c>
      <c r="F30" s="197"/>
      <c r="G30" s="180">
        <v>104</v>
      </c>
      <c r="H30" s="180">
        <f>G30</f>
        <v>104</v>
      </c>
      <c r="I30" s="180">
        <f>H30+E30</f>
        <v>108</v>
      </c>
      <c r="J30" s="180">
        <f>3200*I30</f>
        <v>345600</v>
      </c>
      <c r="K30" s="180">
        <f>1600*H30</f>
        <v>166400</v>
      </c>
      <c r="L30" s="143"/>
      <c r="M30" s="42">
        <f>J30+K30+M73</f>
        <v>512000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97"/>
      <c r="D33" s="197">
        <v>32</v>
      </c>
      <c r="E33" s="197">
        <f>D33</f>
        <v>32</v>
      </c>
      <c r="F33" s="197"/>
      <c r="G33" s="197">
        <f>E33*15</f>
        <v>480</v>
      </c>
      <c r="H33" s="180">
        <f>G33</f>
        <v>480</v>
      </c>
      <c r="I33" s="180">
        <f>H33+E33</f>
        <v>512</v>
      </c>
      <c r="J33" s="180">
        <f>3200*I33</f>
        <v>1638400</v>
      </c>
      <c r="K33" s="180"/>
      <c r="L33" s="143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151</v>
      </c>
      <c r="G34" s="36">
        <f>G36+G37</f>
        <v>268</v>
      </c>
      <c r="H34" s="37">
        <f>SUM(H35:H37)</f>
        <v>419</v>
      </c>
      <c r="I34" s="37">
        <f>SUM(I35:I37)</f>
        <v>436</v>
      </c>
      <c r="J34" s="37">
        <f>SUM(J35:J37)</f>
        <v>1466400</v>
      </c>
      <c r="K34" s="37">
        <f>SUM(K35:K37)</f>
        <v>534400</v>
      </c>
      <c r="L34" s="36">
        <f t="shared" ref="L34" si="12">L36+L37</f>
        <v>0</v>
      </c>
      <c r="M34" s="37">
        <f>SUM(M35:M37)</f>
        <v>2044000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151</v>
      </c>
      <c r="G35" s="197"/>
      <c r="H35" s="180">
        <f>F35</f>
        <v>151</v>
      </c>
      <c r="I35" s="180">
        <f>H35+E35</f>
        <v>157</v>
      </c>
      <c r="J35" s="180">
        <f>3200*I35</f>
        <v>502400</v>
      </c>
      <c r="K35" s="180">
        <f>1600*H35</f>
        <v>241600</v>
      </c>
      <c r="L35" s="143"/>
      <c r="M35" s="42">
        <f>J35+K35</f>
        <v>744000</v>
      </c>
    </row>
    <row r="36" spans="1:13">
      <c r="A36" s="13"/>
      <c r="B36" s="1" t="s">
        <v>12</v>
      </c>
      <c r="C36" s="197"/>
      <c r="D36" s="197">
        <v>7</v>
      </c>
      <c r="E36" s="197">
        <f>D36</f>
        <v>7</v>
      </c>
      <c r="F36" s="197"/>
      <c r="G36" s="197">
        <v>183</v>
      </c>
      <c r="H36" s="180">
        <f>G36</f>
        <v>183</v>
      </c>
      <c r="I36" s="180">
        <f>H36+E36</f>
        <v>190</v>
      </c>
      <c r="J36" s="180">
        <f>3200*I36</f>
        <v>608000</v>
      </c>
      <c r="K36" s="180">
        <f>1600*H36</f>
        <v>292800</v>
      </c>
      <c r="L36" s="143"/>
      <c r="M36" s="42">
        <f>J36+K36+M74</f>
        <v>944000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388</v>
      </c>
      <c r="H38" s="36">
        <f t="shared" si="13"/>
        <v>388</v>
      </c>
      <c r="I38" s="36">
        <f t="shared" si="13"/>
        <v>413</v>
      </c>
      <c r="J38" s="36">
        <f t="shared" si="13"/>
        <v>1652000</v>
      </c>
      <c r="K38" s="36">
        <f t="shared" si="13"/>
        <v>0</v>
      </c>
      <c r="L38" s="36">
        <f t="shared" si="13"/>
        <v>0</v>
      </c>
      <c r="M38" s="36">
        <f t="shared" si="13"/>
        <v>1652000</v>
      </c>
    </row>
    <row r="39" spans="1:13">
      <c r="A39" s="13"/>
      <c r="B39" s="201" t="s">
        <v>197</v>
      </c>
      <c r="C39" s="197"/>
      <c r="D39" s="197">
        <v>25</v>
      </c>
      <c r="E39" s="197">
        <f>D39</f>
        <v>25</v>
      </c>
      <c r="F39" s="197"/>
      <c r="G39" s="197">
        <v>388</v>
      </c>
      <c r="H39" s="180">
        <f>G39</f>
        <v>388</v>
      </c>
      <c r="I39" s="180">
        <f>H39+E39</f>
        <v>413</v>
      </c>
      <c r="J39" s="180">
        <f>4000*I39</f>
        <v>1652000</v>
      </c>
      <c r="K39" s="180"/>
      <c r="L39" s="143"/>
      <c r="M39" s="42">
        <f>J39+K39</f>
        <v>1652000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7"/>
      <c r="D42" s="197">
        <v>1</v>
      </c>
      <c r="E42" s="197">
        <f>D42</f>
        <v>1</v>
      </c>
      <c r="F42" s="197"/>
      <c r="G42" s="197">
        <f>E42*44</f>
        <v>44</v>
      </c>
      <c r="H42" s="180">
        <f>G42</f>
        <v>44</v>
      </c>
      <c r="I42" s="180">
        <f>H42+E42*2</f>
        <v>46</v>
      </c>
      <c r="J42" s="180">
        <f>4300*I42</f>
        <v>197800</v>
      </c>
      <c r="K42" s="180">
        <f>1500*H42</f>
        <v>66000</v>
      </c>
      <c r="L42" s="143"/>
      <c r="M42" s="42">
        <f>J42+K42</f>
        <v>263800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120</v>
      </c>
      <c r="H44" s="36">
        <f t="shared" si="15"/>
        <v>120</v>
      </c>
      <c r="I44" s="36">
        <f t="shared" si="15"/>
        <v>126</v>
      </c>
      <c r="J44" s="37">
        <f>J45+J46+J47</f>
        <v>704340</v>
      </c>
      <c r="K44" s="37">
        <f>K45+K46+K47</f>
        <v>180000</v>
      </c>
      <c r="L44" s="36">
        <f t="shared" si="15"/>
        <v>0</v>
      </c>
      <c r="M44" s="37">
        <f>M45+M46+M47</f>
        <v>884340</v>
      </c>
    </row>
    <row r="45" spans="1:13">
      <c r="A45" s="17"/>
      <c r="B45" s="25" t="s">
        <v>13</v>
      </c>
      <c r="C45" s="197"/>
      <c r="D45" s="197">
        <v>2</v>
      </c>
      <c r="E45" s="197">
        <f>D45</f>
        <v>2</v>
      </c>
      <c r="F45" s="197"/>
      <c r="G45" s="197">
        <f>D45*40</f>
        <v>80</v>
      </c>
      <c r="H45" s="180">
        <f>G45</f>
        <v>80</v>
      </c>
      <c r="I45" s="197">
        <f>E45*42</f>
        <v>84</v>
      </c>
      <c r="J45" s="180">
        <f>5590*I45</f>
        <v>469560</v>
      </c>
      <c r="K45" s="180">
        <f>1500*H45</f>
        <v>120000</v>
      </c>
      <c r="L45" s="143"/>
      <c r="M45" s="42">
        <f>J45+K45</f>
        <v>589560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3</v>
      </c>
      <c r="E52" s="197">
        <f>D52</f>
        <v>3</v>
      </c>
      <c r="F52" s="197"/>
      <c r="G52" s="92">
        <f>E52*15</f>
        <v>45</v>
      </c>
      <c r="H52" s="180">
        <f>G52</f>
        <v>45</v>
      </c>
      <c r="I52" s="180">
        <f>H52+E52</f>
        <v>48</v>
      </c>
      <c r="J52" s="180">
        <f>4000*I52</f>
        <v>192000</v>
      </c>
      <c r="K52" s="180"/>
      <c r="L52" s="143"/>
      <c r="M52" s="42">
        <f>J52+K52</f>
        <v>192000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2</v>
      </c>
      <c r="E57" s="60">
        <f>SUM(E58:E59)</f>
        <v>2</v>
      </c>
      <c r="F57" s="60"/>
      <c r="G57" s="60">
        <f t="shared" ref="G57:M57" si="20">SUM(G58:G59)</f>
        <v>76</v>
      </c>
      <c r="H57" s="60">
        <f t="shared" si="20"/>
        <v>76</v>
      </c>
      <c r="I57" s="60">
        <f t="shared" si="20"/>
        <v>80</v>
      </c>
      <c r="J57" s="60">
        <f t="shared" si="20"/>
        <v>520000</v>
      </c>
      <c r="K57" s="60">
        <f t="shared" si="20"/>
        <v>114000</v>
      </c>
      <c r="L57" s="60">
        <f t="shared" si="20"/>
        <v>0</v>
      </c>
      <c r="M57" s="60">
        <f t="shared" si="20"/>
        <v>634000</v>
      </c>
    </row>
    <row r="58" spans="1:13">
      <c r="A58" s="14"/>
      <c r="B58" s="131" t="s">
        <v>84</v>
      </c>
      <c r="C58" s="28"/>
      <c r="D58" s="28">
        <v>2</v>
      </c>
      <c r="E58" s="28">
        <f>D58</f>
        <v>2</v>
      </c>
      <c r="F58" s="28"/>
      <c r="G58" s="28">
        <f>E58*38</f>
        <v>76</v>
      </c>
      <c r="H58" s="30">
        <f>G58</f>
        <v>76</v>
      </c>
      <c r="I58" s="30">
        <f>H58+E58*2</f>
        <v>80</v>
      </c>
      <c r="J58" s="59">
        <f>6500*I58</f>
        <v>520000</v>
      </c>
      <c r="K58" s="180">
        <f>1500*H58</f>
        <v>114000</v>
      </c>
      <c r="L58" s="45"/>
      <c r="M58" s="42">
        <f>J58+K58</f>
        <v>634000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7">
        <f>M61+M62</f>
        <v>314600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45</v>
      </c>
      <c r="H61" s="117">
        <f>G61</f>
        <v>45</v>
      </c>
      <c r="I61" s="117">
        <f>H61+E61*2</f>
        <v>47</v>
      </c>
      <c r="J61" s="118">
        <f>4300*I61</f>
        <v>202100</v>
      </c>
      <c r="K61" s="117">
        <f>H61*2500</f>
        <v>112500</v>
      </c>
      <c r="L61" s="119"/>
      <c r="M61" s="42">
        <f>J61+K61</f>
        <v>314600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38</v>
      </c>
      <c r="D75" s="41">
        <f>D8+D13+D20+D22+D24+D26+D28+D32+D34+D38+D41+D44+D48+D50+D53+D55+D57+D60+D65+D67+D69+D71</f>
        <v>206</v>
      </c>
      <c r="E75" s="41">
        <f>E8+E13+E20+E22+E24+E26+E28+E32+E34+E38+E41+E44+E48+E50+E53+E55+E57+E60+E63+E65+E67+E69+E71</f>
        <v>244</v>
      </c>
      <c r="F75" s="41">
        <f>F8+F13+F28+F34+F63</f>
        <v>677</v>
      </c>
      <c r="G75" s="41">
        <f>G8+G13+G20+G22+G24+G26+G28+G32+G34+G38+G41+G44+G48+G50+G53+G55+G57+G60+G65+G67+G69+G71</f>
        <v>3963</v>
      </c>
      <c r="H75" s="41">
        <f>H8+H13+H20+H22+H24+H26+H28+H32+H34+H38+H41+H44+H48+H50+H53+H55+H57+H60+H63+H65+H67+H69+H71</f>
        <v>4640</v>
      </c>
      <c r="I75" s="41">
        <f>I8+I13+I20+I22+I24+I26+I28+I32+I34+I38+I41+I44+I48+I50+I53+I55+I57+I60+I63+I65+I67+I69+I71</f>
        <v>4913</v>
      </c>
      <c r="J75" s="41">
        <f>J8+J13+J20+J22+J24+J26+J28+J32+J34+J38+J41+J44+J48+J50+J53+J55+J57+J60+J63+J65+J67+J69+J71</f>
        <v>17107110</v>
      </c>
      <c r="K75" s="41">
        <f>K8+K13+K20+K22+K24+K26+K28+K32+K34+K38+K41+K44+K48+K50+K53+K55+K57+K60+K63+K65+K67+K69+K71</f>
        <v>3136500</v>
      </c>
      <c r="L75" s="41"/>
      <c r="M75" s="41">
        <f>M8+M13+M20+M22+M24+M26+M28+M32+M34+M38+M41+M44+M48+M50+M53+M55+M57+M60+M63+M76+M77+M65+M67+M69+M71</f>
        <v>20286810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/>
      <c r="M77" s="89">
        <f>15000*L77</f>
        <v>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0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90"/>
  <sheetViews>
    <sheetView topLeftCell="A52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1</v>
      </c>
      <c r="E10" s="197">
        <f>D10</f>
        <v>1</v>
      </c>
      <c r="F10" s="197"/>
      <c r="G10" s="197">
        <v>24</v>
      </c>
      <c r="H10" s="180">
        <f>G10</f>
        <v>24</v>
      </c>
      <c r="I10" s="180">
        <f>H10+E10</f>
        <v>25</v>
      </c>
      <c r="J10" s="180">
        <f>3200*I10</f>
        <v>80000</v>
      </c>
      <c r="K10" s="180">
        <f>1600*H10</f>
        <v>38400</v>
      </c>
      <c r="L10" s="143"/>
      <c r="M10" s="42">
        <f t="shared" si="0"/>
        <v>118400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28</v>
      </c>
      <c r="E13" s="36">
        <f>SUM(E14:E19)</f>
        <v>51</v>
      </c>
      <c r="F13" s="36">
        <f>F14</f>
        <v>345</v>
      </c>
      <c r="G13" s="36">
        <f>G15+G16+G17+G18+G19</f>
        <v>420</v>
      </c>
      <c r="H13" s="37">
        <f>SUM(H14:H19)</f>
        <v>765</v>
      </c>
      <c r="I13" s="37">
        <f>SUM(I14:I19)</f>
        <v>816</v>
      </c>
      <c r="J13" s="37">
        <f>SUM(J14:J19)</f>
        <v>2611200</v>
      </c>
      <c r="K13" s="37">
        <f>SUM(K14:K19)</f>
        <v>1224000</v>
      </c>
      <c r="L13" s="44">
        <f>L14+L15+L16+L17+L18+L19</f>
        <v>0</v>
      </c>
      <c r="M13" s="37">
        <f>SUM(M14:M19)</f>
        <v>3835200</v>
      </c>
    </row>
    <row r="14" spans="1:13">
      <c r="A14" s="12"/>
      <c r="B14" s="1" t="s">
        <v>3</v>
      </c>
      <c r="C14" s="197">
        <v>23</v>
      </c>
      <c r="D14" s="197"/>
      <c r="E14" s="197">
        <f>C14</f>
        <v>23</v>
      </c>
      <c r="F14" s="197">
        <f>C14*15</f>
        <v>345</v>
      </c>
      <c r="G14" s="197"/>
      <c r="H14" s="180">
        <f>F14</f>
        <v>345</v>
      </c>
      <c r="I14" s="180">
        <f t="shared" ref="I14:I19" si="2">H14+E14</f>
        <v>368</v>
      </c>
      <c r="J14" s="180">
        <f>3200*I14</f>
        <v>1177600</v>
      </c>
      <c r="K14" s="180">
        <f>H14*1600</f>
        <v>552000</v>
      </c>
      <c r="L14" s="143"/>
      <c r="M14" s="42">
        <f>J14+K14</f>
        <v>1729600</v>
      </c>
    </row>
    <row r="15" spans="1:13">
      <c r="A15" s="12"/>
      <c r="B15" s="1" t="s">
        <v>6</v>
      </c>
      <c r="C15" s="197"/>
      <c r="D15" s="197">
        <v>12</v>
      </c>
      <c r="E15" s="197">
        <f>D15</f>
        <v>12</v>
      </c>
      <c r="F15" s="197"/>
      <c r="G15" s="197">
        <f>D15*15</f>
        <v>180</v>
      </c>
      <c r="H15" s="180">
        <f>G15</f>
        <v>180</v>
      </c>
      <c r="I15" s="180">
        <f t="shared" si="2"/>
        <v>192</v>
      </c>
      <c r="J15" s="180">
        <f t="shared" ref="J15:J19" si="3">3200*I15</f>
        <v>614400</v>
      </c>
      <c r="K15" s="180">
        <f t="shared" ref="K15:K19" si="4">H15*1600</f>
        <v>288000</v>
      </c>
      <c r="L15" s="143"/>
      <c r="M15" s="42">
        <f t="shared" ref="M15:M19" si="5">J15+K15</f>
        <v>902400</v>
      </c>
    </row>
    <row r="16" spans="1:13">
      <c r="A16" s="12"/>
      <c r="B16" s="1" t="s">
        <v>5</v>
      </c>
      <c r="C16" s="197"/>
      <c r="D16" s="197">
        <v>12</v>
      </c>
      <c r="E16" s="197">
        <f>D16</f>
        <v>12</v>
      </c>
      <c r="F16" s="197"/>
      <c r="G16" s="197">
        <f>D16*15</f>
        <v>180</v>
      </c>
      <c r="H16" s="180">
        <f>G16</f>
        <v>180</v>
      </c>
      <c r="I16" s="180">
        <f t="shared" si="2"/>
        <v>192</v>
      </c>
      <c r="J16" s="180">
        <f t="shared" si="3"/>
        <v>614400</v>
      </c>
      <c r="K16" s="180">
        <f t="shared" si="4"/>
        <v>288000</v>
      </c>
      <c r="L16" s="143"/>
      <c r="M16" s="42">
        <f t="shared" si="5"/>
        <v>902400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2</v>
      </c>
      <c r="E18" s="197">
        <f>D18</f>
        <v>2</v>
      </c>
      <c r="F18" s="197"/>
      <c r="G18" s="197">
        <f>D18*15</f>
        <v>30</v>
      </c>
      <c r="H18" s="180">
        <f>G18</f>
        <v>30</v>
      </c>
      <c r="I18" s="180">
        <f t="shared" si="2"/>
        <v>32</v>
      </c>
      <c r="J18" s="180">
        <f t="shared" si="3"/>
        <v>102400</v>
      </c>
      <c r="K18" s="180">
        <f t="shared" si="4"/>
        <v>48000</v>
      </c>
      <c r="L18" s="143"/>
      <c r="M18" s="42">
        <f t="shared" si="5"/>
        <v>150400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95</v>
      </c>
      <c r="E20" s="36">
        <f t="shared" ref="E20:L20" si="6">E21</f>
        <v>95</v>
      </c>
      <c r="F20" s="36"/>
      <c r="G20" s="36">
        <f t="shared" si="6"/>
        <v>1853</v>
      </c>
      <c r="H20" s="36">
        <f t="shared" si="6"/>
        <v>1853</v>
      </c>
      <c r="I20" s="36">
        <f t="shared" si="6"/>
        <v>1966</v>
      </c>
      <c r="J20" s="36">
        <f t="shared" si="6"/>
        <v>6291200</v>
      </c>
      <c r="K20" s="36">
        <f t="shared" si="6"/>
        <v>0</v>
      </c>
      <c r="L20" s="36">
        <f t="shared" si="6"/>
        <v>0</v>
      </c>
      <c r="M20" s="37">
        <f>M21</f>
        <v>6291200</v>
      </c>
    </row>
    <row r="21" spans="1:13">
      <c r="A21" s="10"/>
      <c r="B21" s="24" t="s">
        <v>19</v>
      </c>
      <c r="C21" s="197"/>
      <c r="D21" s="197">
        <v>95</v>
      </c>
      <c r="E21" s="197">
        <f>D21</f>
        <v>95</v>
      </c>
      <c r="F21" s="197"/>
      <c r="G21" s="197">
        <v>1853</v>
      </c>
      <c r="H21" s="180">
        <f>G21</f>
        <v>1853</v>
      </c>
      <c r="I21" s="180">
        <v>1966</v>
      </c>
      <c r="J21" s="180">
        <f>3200*I21</f>
        <v>6291200</v>
      </c>
      <c r="K21" s="180"/>
      <c r="L21" s="143"/>
      <c r="M21" s="42">
        <f>J21+K21</f>
        <v>6291200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7"/>
      <c r="D23" s="197"/>
      <c r="E23" s="197">
        <f>D23</f>
        <v>0</v>
      </c>
      <c r="F23" s="197"/>
      <c r="G23" s="197"/>
      <c r="H23" s="180">
        <f>G23</f>
        <v>0</v>
      </c>
      <c r="I23" s="180">
        <f>H23+E23</f>
        <v>0</v>
      </c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v>26</v>
      </c>
      <c r="H25" s="180">
        <f>G25</f>
        <v>26</v>
      </c>
      <c r="I25" s="180">
        <f>H25+E25</f>
        <v>27</v>
      </c>
      <c r="J25" s="180">
        <f>3200*I25</f>
        <v>86400</v>
      </c>
      <c r="K25" s="180">
        <f>1600*H25</f>
        <v>41600</v>
      </c>
      <c r="L25" s="143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2</v>
      </c>
      <c r="E28" s="36">
        <f>SUM(E29:E31)</f>
        <v>2</v>
      </c>
      <c r="F28" s="36">
        <f>F29</f>
        <v>0</v>
      </c>
      <c r="G28" s="37">
        <f>G30+G31</f>
        <v>48</v>
      </c>
      <c r="H28" s="37">
        <f>SUM(H29:H31)</f>
        <v>48</v>
      </c>
      <c r="I28" s="36">
        <f t="shared" ref="I28:M28" si="10">SUM(I29:I31)</f>
        <v>50</v>
      </c>
      <c r="J28" s="36">
        <f t="shared" si="10"/>
        <v>160000</v>
      </c>
      <c r="K28" s="36">
        <f t="shared" si="10"/>
        <v>76800</v>
      </c>
      <c r="L28" s="36">
        <f t="shared" si="10"/>
        <v>0</v>
      </c>
      <c r="M28" s="37">
        <f t="shared" si="10"/>
        <v>236800</v>
      </c>
    </row>
    <row r="29" spans="1:13">
      <c r="A29" s="12"/>
      <c r="B29" s="1" t="s">
        <v>3</v>
      </c>
      <c r="C29" s="197"/>
      <c r="D29" s="197"/>
      <c r="E29" s="197">
        <f>C29</f>
        <v>0</v>
      </c>
      <c r="F29" s="197"/>
      <c r="G29" s="197"/>
      <c r="H29" s="180">
        <f>F29</f>
        <v>0</v>
      </c>
      <c r="I29" s="180">
        <f>H29+E29</f>
        <v>0</v>
      </c>
      <c r="J29" s="180">
        <f>3200*I29</f>
        <v>0</v>
      </c>
      <c r="K29" s="180">
        <f>1600*H29</f>
        <v>0</v>
      </c>
      <c r="L29" s="143"/>
      <c r="M29" s="42">
        <f>J29+K29</f>
        <v>0</v>
      </c>
    </row>
    <row r="30" spans="1:13">
      <c r="A30" s="12"/>
      <c r="B30" s="1" t="s">
        <v>11</v>
      </c>
      <c r="C30" s="197"/>
      <c r="D30" s="197">
        <v>2</v>
      </c>
      <c r="E30" s="197">
        <f>D30</f>
        <v>2</v>
      </c>
      <c r="F30" s="197"/>
      <c r="G30" s="180">
        <v>48</v>
      </c>
      <c r="H30" s="180">
        <f>G30</f>
        <v>48</v>
      </c>
      <c r="I30" s="180">
        <f>H30+E30</f>
        <v>50</v>
      </c>
      <c r="J30" s="180">
        <f>3200*I30</f>
        <v>160000</v>
      </c>
      <c r="K30" s="180">
        <f>1600*H30</f>
        <v>76800</v>
      </c>
      <c r="L30" s="143"/>
      <c r="M30" s="42">
        <f>J30+K30+M73</f>
        <v>236800</v>
      </c>
    </row>
    <row r="31" spans="1:13">
      <c r="A31" s="14"/>
      <c r="B31" s="132" t="s">
        <v>193</v>
      </c>
      <c r="C31" s="197"/>
      <c r="D31" s="197"/>
      <c r="E31" s="197">
        <f>D31</f>
        <v>0</v>
      </c>
      <c r="F31" s="197"/>
      <c r="G31" s="180">
        <f>E31*15</f>
        <v>0</v>
      </c>
      <c r="H31" s="180">
        <f>G31</f>
        <v>0</v>
      </c>
      <c r="I31" s="180">
        <f>H31+E31</f>
        <v>0</v>
      </c>
      <c r="J31" s="180">
        <f>3200*I31</f>
        <v>0</v>
      </c>
      <c r="K31" s="180">
        <f>1600*H31</f>
        <v>0</v>
      </c>
      <c r="L31" s="143"/>
      <c r="M31" s="42">
        <f>J31+K31</f>
        <v>0</v>
      </c>
    </row>
    <row r="32" spans="1:13">
      <c r="A32" s="35">
        <v>8</v>
      </c>
      <c r="B32" s="32" t="s">
        <v>144</v>
      </c>
      <c r="C32" s="36"/>
      <c r="D32" s="36">
        <f>D33</f>
        <v>33</v>
      </c>
      <c r="E32" s="36">
        <f t="shared" ref="E32:L32" si="11">E33</f>
        <v>33</v>
      </c>
      <c r="F32" s="36"/>
      <c r="G32" s="36">
        <f t="shared" si="11"/>
        <v>495</v>
      </c>
      <c r="H32" s="36">
        <f t="shared" si="11"/>
        <v>495</v>
      </c>
      <c r="I32" s="37">
        <f>I33</f>
        <v>528</v>
      </c>
      <c r="J32" s="36">
        <f t="shared" si="11"/>
        <v>1689600</v>
      </c>
      <c r="K32" s="36">
        <f t="shared" si="11"/>
        <v>0</v>
      </c>
      <c r="L32" s="36">
        <f t="shared" si="11"/>
        <v>0</v>
      </c>
      <c r="M32" s="37">
        <f>M33</f>
        <v>1689600</v>
      </c>
    </row>
    <row r="33" spans="1:13">
      <c r="A33" s="10"/>
      <c r="B33" s="24" t="s">
        <v>19</v>
      </c>
      <c r="C33" s="197"/>
      <c r="D33" s="197">
        <v>33</v>
      </c>
      <c r="E33" s="197">
        <f>D33</f>
        <v>33</v>
      </c>
      <c r="F33" s="197"/>
      <c r="G33" s="197">
        <f>E33*15</f>
        <v>495</v>
      </c>
      <c r="H33" s="180">
        <f>G33</f>
        <v>495</v>
      </c>
      <c r="I33" s="180">
        <f>H33+E33</f>
        <v>528</v>
      </c>
      <c r="J33" s="180">
        <f>3200*I33</f>
        <v>1689600</v>
      </c>
      <c r="K33" s="180"/>
      <c r="L33" s="143"/>
      <c r="M33" s="42">
        <f>J33+K33</f>
        <v>1689600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8</v>
      </c>
      <c r="E34" s="36">
        <f>C34+D34</f>
        <v>14</v>
      </c>
      <c r="F34" s="36">
        <f>F35</f>
        <v>142</v>
      </c>
      <c r="G34" s="36">
        <f>G36+G37</f>
        <v>217</v>
      </c>
      <c r="H34" s="37">
        <f>SUM(H35:H37)</f>
        <v>359</v>
      </c>
      <c r="I34" s="37">
        <f>SUM(I35:I37)</f>
        <v>374</v>
      </c>
      <c r="J34" s="37">
        <f>SUM(J35:J37)</f>
        <v>1268000</v>
      </c>
      <c r="K34" s="37">
        <f>SUM(K35:K37)</f>
        <v>438400</v>
      </c>
      <c r="L34" s="36">
        <f t="shared" ref="L34" si="12">L36+L37</f>
        <v>0</v>
      </c>
      <c r="M34" s="37">
        <f>SUM(M35:M37)</f>
        <v>1706400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142</v>
      </c>
      <c r="G35" s="197"/>
      <c r="H35" s="180">
        <f>F35</f>
        <v>142</v>
      </c>
      <c r="I35" s="180">
        <f>H35+E35</f>
        <v>148</v>
      </c>
      <c r="J35" s="180">
        <f>3200*I35</f>
        <v>473600</v>
      </c>
      <c r="K35" s="180">
        <f>1600*H35</f>
        <v>227200</v>
      </c>
      <c r="L35" s="143"/>
      <c r="M35" s="42">
        <f>J35+K35</f>
        <v>700800</v>
      </c>
    </row>
    <row r="36" spans="1:13">
      <c r="A36" s="13"/>
      <c r="B36" s="1" t="s">
        <v>12</v>
      </c>
      <c r="C36" s="197"/>
      <c r="D36" s="197">
        <v>5</v>
      </c>
      <c r="E36" s="197">
        <f>D36</f>
        <v>5</v>
      </c>
      <c r="F36" s="197"/>
      <c r="G36" s="197">
        <v>132</v>
      </c>
      <c r="H36" s="180">
        <f>G36</f>
        <v>132</v>
      </c>
      <c r="I36" s="180">
        <f>H36+E36</f>
        <v>137</v>
      </c>
      <c r="J36" s="180">
        <f>3200*I36</f>
        <v>438400</v>
      </c>
      <c r="K36" s="180">
        <f>1600*H36</f>
        <v>211200</v>
      </c>
      <c r="L36" s="143"/>
      <c r="M36" s="42">
        <f>J36+K36+M74</f>
        <v>649600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403</v>
      </c>
      <c r="H38" s="36">
        <f t="shared" si="13"/>
        <v>403</v>
      </c>
      <c r="I38" s="36">
        <f t="shared" si="13"/>
        <v>429</v>
      </c>
      <c r="J38" s="36">
        <f t="shared" si="13"/>
        <v>1716000</v>
      </c>
      <c r="K38" s="36">
        <f t="shared" si="13"/>
        <v>0</v>
      </c>
      <c r="L38" s="36">
        <f t="shared" si="13"/>
        <v>0</v>
      </c>
      <c r="M38" s="36">
        <f t="shared" si="13"/>
        <v>1716000</v>
      </c>
    </row>
    <row r="39" spans="1:13">
      <c r="A39" s="13"/>
      <c r="B39" s="201" t="s">
        <v>197</v>
      </c>
      <c r="C39" s="197"/>
      <c r="D39" s="197">
        <v>26</v>
      </c>
      <c r="E39" s="197">
        <f>D39</f>
        <v>26</v>
      </c>
      <c r="F39" s="197"/>
      <c r="G39" s="197">
        <v>403</v>
      </c>
      <c r="H39" s="180">
        <f>G39</f>
        <v>403</v>
      </c>
      <c r="I39" s="180">
        <f>H39+E39</f>
        <v>429</v>
      </c>
      <c r="J39" s="180">
        <f>4000*I39</f>
        <v>1716000</v>
      </c>
      <c r="K39" s="180"/>
      <c r="L39" s="143"/>
      <c r="M39" s="42">
        <f>J39+K39</f>
        <v>1716000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3</v>
      </c>
      <c r="E41" s="36">
        <f t="shared" ref="E41:L41" si="14">E42+E43</f>
        <v>3</v>
      </c>
      <c r="F41" s="36"/>
      <c r="G41" s="36">
        <f t="shared" si="14"/>
        <v>125</v>
      </c>
      <c r="H41" s="36">
        <f t="shared" si="14"/>
        <v>125</v>
      </c>
      <c r="I41" s="36">
        <f t="shared" si="14"/>
        <v>131</v>
      </c>
      <c r="J41" s="36">
        <f t="shared" si="14"/>
        <v>563300</v>
      </c>
      <c r="K41" s="36">
        <f t="shared" si="14"/>
        <v>187500</v>
      </c>
      <c r="L41" s="36">
        <f t="shared" si="14"/>
        <v>0</v>
      </c>
      <c r="M41" s="37">
        <f>M42+M43</f>
        <v>750800</v>
      </c>
    </row>
    <row r="42" spans="1:13">
      <c r="A42" s="9"/>
      <c r="B42" s="24" t="s">
        <v>13</v>
      </c>
      <c r="C42" s="197"/>
      <c r="D42" s="197">
        <v>2</v>
      </c>
      <c r="E42" s="197">
        <f>D42</f>
        <v>2</v>
      </c>
      <c r="F42" s="197"/>
      <c r="G42" s="197">
        <v>81</v>
      </c>
      <c r="H42" s="180">
        <f>G42</f>
        <v>81</v>
      </c>
      <c r="I42" s="180">
        <f>H42+E42*2</f>
        <v>85</v>
      </c>
      <c r="J42" s="180">
        <f>4300*I42</f>
        <v>365500</v>
      </c>
      <c r="K42" s="180">
        <f>1500*H42</f>
        <v>121500</v>
      </c>
      <c r="L42" s="143"/>
      <c r="M42" s="42">
        <f>J42+K42</f>
        <v>487000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4</v>
      </c>
      <c r="E44" s="36">
        <f t="shared" ref="E44:L44" si="15">E45+E46+E47</f>
        <v>4</v>
      </c>
      <c r="F44" s="36"/>
      <c r="G44" s="36">
        <f t="shared" si="15"/>
        <v>158</v>
      </c>
      <c r="H44" s="36">
        <f t="shared" si="15"/>
        <v>158</v>
      </c>
      <c r="I44" s="36">
        <f t="shared" si="15"/>
        <v>166</v>
      </c>
      <c r="J44" s="37">
        <f>J45+J46+J47</f>
        <v>927940</v>
      </c>
      <c r="K44" s="37">
        <f>K45+K46+K47</f>
        <v>301600</v>
      </c>
      <c r="L44" s="36">
        <f t="shared" si="15"/>
        <v>0</v>
      </c>
      <c r="M44" s="37">
        <f>M45+M46+M47</f>
        <v>1229540</v>
      </c>
    </row>
    <row r="45" spans="1:13">
      <c r="A45" s="17"/>
      <c r="B45" s="25" t="s">
        <v>13</v>
      </c>
      <c r="C45" s="197"/>
      <c r="D45" s="197">
        <v>2</v>
      </c>
      <c r="E45" s="197">
        <f>D45</f>
        <v>2</v>
      </c>
      <c r="F45" s="197"/>
      <c r="G45" s="197">
        <f>D45*40</f>
        <v>80</v>
      </c>
      <c r="H45" s="180">
        <f>G45</f>
        <v>80</v>
      </c>
      <c r="I45" s="197">
        <f>E45*42</f>
        <v>84</v>
      </c>
      <c r="J45" s="180">
        <f>5590*I45</f>
        <v>469560</v>
      </c>
      <c r="K45" s="180">
        <f>1500*H45</f>
        <v>120000</v>
      </c>
      <c r="L45" s="143"/>
      <c r="M45" s="42">
        <f>J45+K45</f>
        <v>589560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3</v>
      </c>
      <c r="E52" s="197">
        <f>D52</f>
        <v>3</v>
      </c>
      <c r="F52" s="197"/>
      <c r="G52" s="92">
        <f>E52*15</f>
        <v>45</v>
      </c>
      <c r="H52" s="180">
        <f>G52</f>
        <v>45</v>
      </c>
      <c r="I52" s="180">
        <f>H52+E52</f>
        <v>48</v>
      </c>
      <c r="J52" s="180">
        <f>4000*I52</f>
        <v>192000</v>
      </c>
      <c r="K52" s="180"/>
      <c r="L52" s="143"/>
      <c r="M52" s="42">
        <f>J52+K52</f>
        <v>192000</v>
      </c>
    </row>
    <row r="53" spans="1:13">
      <c r="A53" s="35">
        <v>15</v>
      </c>
      <c r="B53" s="40" t="s">
        <v>153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42</v>
      </c>
      <c r="H53" s="36">
        <f t="shared" si="18"/>
        <v>42</v>
      </c>
      <c r="I53" s="36">
        <f t="shared" si="18"/>
        <v>44</v>
      </c>
      <c r="J53" s="36">
        <f t="shared" si="18"/>
        <v>245960</v>
      </c>
      <c r="K53" s="36">
        <f t="shared" si="18"/>
        <v>134400</v>
      </c>
      <c r="L53" s="36">
        <f t="shared" si="18"/>
        <v>0</v>
      </c>
      <c r="M53" s="37">
        <f>M54</f>
        <v>380360</v>
      </c>
    </row>
    <row r="54" spans="1:13">
      <c r="A54" s="14"/>
      <c r="B54" s="74" t="s">
        <v>154</v>
      </c>
      <c r="C54" s="28"/>
      <c r="D54" s="28">
        <v>1</v>
      </c>
      <c r="E54" s="28">
        <f>D54</f>
        <v>1</v>
      </c>
      <c r="F54" s="28"/>
      <c r="G54" s="28">
        <v>42</v>
      </c>
      <c r="H54" s="30">
        <f>G54</f>
        <v>42</v>
      </c>
      <c r="I54" s="30">
        <f>H54+E54*2</f>
        <v>44</v>
      </c>
      <c r="J54" s="180">
        <f>5590*I54</f>
        <v>245960</v>
      </c>
      <c r="K54" s="180">
        <f>3200*H54</f>
        <v>134400</v>
      </c>
      <c r="L54" s="45"/>
      <c r="M54" s="42">
        <f>J54+K54</f>
        <v>380360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7">
        <f>M61+M62</f>
        <v>314600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45</v>
      </c>
      <c r="H61" s="117">
        <f>G61</f>
        <v>45</v>
      </c>
      <c r="I61" s="117">
        <f>H61+E61*2</f>
        <v>47</v>
      </c>
      <c r="J61" s="118">
        <f>4300*I61</f>
        <v>202100</v>
      </c>
      <c r="K61" s="117">
        <f>H61*2500</f>
        <v>112500</v>
      </c>
      <c r="L61" s="119"/>
      <c r="M61" s="42">
        <f>J61+K61</f>
        <v>314600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30</v>
      </c>
      <c r="D75" s="41">
        <f>D8+D13+D20+D22+D24+D26+D28+D32+D34+D38+D41+D44+D48+D50+D53+D55+D57+D60+D65+D67+D69+D71</f>
        <v>213</v>
      </c>
      <c r="E75" s="41">
        <f>E8+E13+E20+E22+E24+E26+E28+E32+E34+E38+E41+E44+E48+E50+E53+E55+E57+E60+E63+E65+E67+E69+E71</f>
        <v>243</v>
      </c>
      <c r="F75" s="41">
        <f>F8+F13+F28+F34+F63</f>
        <v>511</v>
      </c>
      <c r="G75" s="41">
        <f>G8+G13+G20+G22+G24+G26+G28+G32+G34+G38+G41+G44+G48+G50+G53+G55+G57+G60+G65+G67+G69+G71</f>
        <v>4107</v>
      </c>
      <c r="H75" s="41">
        <f>H8+H13+H20+H22+H24+H26+H28+H32+H34+H38+H41+H44+H48+H50+H53+H55+H57+H60+H63+H65+H67+H69+H71</f>
        <v>4618</v>
      </c>
      <c r="I75" s="41">
        <f>I8+I13+I20+I22+I24+I26+I28+I32+I34+I38+I41+I44+I48+I50+I53+I55+I57+I60+I63+I65+I67+I69+I71</f>
        <v>4892</v>
      </c>
      <c r="J75" s="41">
        <f>J8+J13+J20+J22+J24+J26+J28+J32+J34+J38+J41+J44+J48+J50+J53+J55+J57+J60+J63+J65+J67+J69+J71</f>
        <v>17143470</v>
      </c>
      <c r="K75" s="41">
        <f>K8+K13+K20+K22+K24+K26+K28+K32+K34+K38+K41+K44+K48+K50+K53+K55+K57+K60+K63+K65+K67+K69+K71</f>
        <v>2960200</v>
      </c>
      <c r="L75" s="41"/>
      <c r="M75" s="41">
        <f>M8+M13+M20+M22+M24+M26+M28+M32+M34+M38+M41+M44+M48+M50+M53+M55+M57+M60+M63+M76+M77+M65+M67+M69+M71</f>
        <v>20118670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1</v>
      </c>
      <c r="M77" s="89">
        <f>15000*L77</f>
        <v>15000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1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90"/>
  <sheetViews>
    <sheetView topLeftCell="A52" workbookViewId="0">
      <selection activeCell="L78" sqref="L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1</v>
      </c>
      <c r="E10" s="197">
        <f>D10</f>
        <v>1</v>
      </c>
      <c r="F10" s="197"/>
      <c r="G10" s="197">
        <v>24</v>
      </c>
      <c r="H10" s="180">
        <f>G10</f>
        <v>24</v>
      </c>
      <c r="I10" s="180">
        <f>H10+E10</f>
        <v>25</v>
      </c>
      <c r="J10" s="180">
        <f>3200*I10</f>
        <v>80000</v>
      </c>
      <c r="K10" s="180">
        <f>1600*H10</f>
        <v>38400</v>
      </c>
      <c r="L10" s="143"/>
      <c r="M10" s="42">
        <f t="shared" si="0"/>
        <v>118400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30</v>
      </c>
      <c r="D13" s="36">
        <f>D15+D16+D17+D18+D19</f>
        <v>41</v>
      </c>
      <c r="E13" s="36">
        <f>SUM(E14:E19)</f>
        <v>71</v>
      </c>
      <c r="F13" s="36">
        <f>F14</f>
        <v>450</v>
      </c>
      <c r="G13" s="36">
        <f>G15+G16+G17+G18+G19</f>
        <v>615</v>
      </c>
      <c r="H13" s="37">
        <f>SUM(H14:H19)</f>
        <v>1065</v>
      </c>
      <c r="I13" s="37">
        <f>SUM(I14:I19)</f>
        <v>1136</v>
      </c>
      <c r="J13" s="37">
        <f>SUM(J14:J19)</f>
        <v>3635200</v>
      </c>
      <c r="K13" s="37">
        <f>SUM(K14:K19)</f>
        <v>1704000</v>
      </c>
      <c r="L13" s="44">
        <f>L14+L15+L16+L17+L18+L19</f>
        <v>0</v>
      </c>
      <c r="M13" s="37">
        <f>SUM(M14:M19)</f>
        <v>5339200</v>
      </c>
    </row>
    <row r="14" spans="1:13">
      <c r="A14" s="12"/>
      <c r="B14" s="1" t="s">
        <v>3</v>
      </c>
      <c r="C14" s="197">
        <v>30</v>
      </c>
      <c r="D14" s="197"/>
      <c r="E14" s="197">
        <f>C14</f>
        <v>30</v>
      </c>
      <c r="F14" s="197">
        <f>C14*15</f>
        <v>450</v>
      </c>
      <c r="G14" s="197"/>
      <c r="H14" s="180">
        <f>F14</f>
        <v>450</v>
      </c>
      <c r="I14" s="180">
        <f t="shared" ref="I14:I19" si="2">H14+E14</f>
        <v>480</v>
      </c>
      <c r="J14" s="180">
        <f>3200*I14</f>
        <v>1536000</v>
      </c>
      <c r="K14" s="180">
        <f>H14*1600</f>
        <v>720000</v>
      </c>
      <c r="L14" s="143"/>
      <c r="M14" s="42">
        <f>J14+K14</f>
        <v>2256000</v>
      </c>
    </row>
    <row r="15" spans="1:13">
      <c r="A15" s="12"/>
      <c r="B15" s="1" t="s">
        <v>6</v>
      </c>
      <c r="C15" s="197"/>
      <c r="D15" s="197">
        <v>17</v>
      </c>
      <c r="E15" s="197">
        <f>D15</f>
        <v>17</v>
      </c>
      <c r="F15" s="197"/>
      <c r="G15" s="197">
        <f>D15*15</f>
        <v>255</v>
      </c>
      <c r="H15" s="180">
        <f>G15</f>
        <v>255</v>
      </c>
      <c r="I15" s="180">
        <f t="shared" si="2"/>
        <v>272</v>
      </c>
      <c r="J15" s="180">
        <f t="shared" ref="J15:J19" si="3">3200*I15</f>
        <v>870400</v>
      </c>
      <c r="K15" s="180">
        <f t="shared" ref="K15:K19" si="4">H15*1600</f>
        <v>408000</v>
      </c>
      <c r="L15" s="143"/>
      <c r="M15" s="42">
        <f t="shared" ref="M15:M19" si="5">J15+K15</f>
        <v>1278400</v>
      </c>
    </row>
    <row r="16" spans="1:13">
      <c r="A16" s="12"/>
      <c r="B16" s="1" t="s">
        <v>5</v>
      </c>
      <c r="C16" s="197"/>
      <c r="D16" s="197">
        <v>21</v>
      </c>
      <c r="E16" s="197">
        <f>D16</f>
        <v>21</v>
      </c>
      <c r="F16" s="197"/>
      <c r="G16" s="197">
        <f>D16*15</f>
        <v>315</v>
      </c>
      <c r="H16" s="180">
        <f>G16</f>
        <v>315</v>
      </c>
      <c r="I16" s="180">
        <f t="shared" si="2"/>
        <v>336</v>
      </c>
      <c r="J16" s="180">
        <f t="shared" si="3"/>
        <v>1075200</v>
      </c>
      <c r="K16" s="180">
        <f t="shared" si="4"/>
        <v>504000</v>
      </c>
      <c r="L16" s="143"/>
      <c r="M16" s="42">
        <f t="shared" si="5"/>
        <v>1579200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2</v>
      </c>
      <c r="E18" s="197">
        <f>D18</f>
        <v>2</v>
      </c>
      <c r="F18" s="197"/>
      <c r="G18" s="197">
        <f>D18*15</f>
        <v>30</v>
      </c>
      <c r="H18" s="180">
        <f>G18</f>
        <v>30</v>
      </c>
      <c r="I18" s="180">
        <f t="shared" si="2"/>
        <v>32</v>
      </c>
      <c r="J18" s="180">
        <f t="shared" si="3"/>
        <v>102400</v>
      </c>
      <c r="K18" s="180">
        <f t="shared" si="4"/>
        <v>48000</v>
      </c>
      <c r="L18" s="143"/>
      <c r="M18" s="42">
        <f t="shared" si="5"/>
        <v>150400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117</v>
      </c>
      <c r="E20" s="36">
        <f t="shared" ref="E20:L20" si="6">E21</f>
        <v>117</v>
      </c>
      <c r="F20" s="36"/>
      <c r="G20" s="36">
        <f t="shared" si="6"/>
        <v>2463</v>
      </c>
      <c r="H20" s="36">
        <f t="shared" si="6"/>
        <v>2463</v>
      </c>
      <c r="I20" s="36">
        <f t="shared" si="6"/>
        <v>2610</v>
      </c>
      <c r="J20" s="36">
        <f t="shared" si="6"/>
        <v>8352000</v>
      </c>
      <c r="K20" s="36">
        <f t="shared" si="6"/>
        <v>0</v>
      </c>
      <c r="L20" s="36">
        <f t="shared" si="6"/>
        <v>0</v>
      </c>
      <c r="M20" s="37">
        <f>M21</f>
        <v>8352000</v>
      </c>
    </row>
    <row r="21" spans="1:13">
      <c r="A21" s="10"/>
      <c r="B21" s="24" t="s">
        <v>19</v>
      </c>
      <c r="C21" s="197"/>
      <c r="D21" s="197">
        <v>117</v>
      </c>
      <c r="E21" s="197">
        <f>D21</f>
        <v>117</v>
      </c>
      <c r="F21" s="197"/>
      <c r="G21" s="197">
        <v>2463</v>
      </c>
      <c r="H21" s="180">
        <f>G21</f>
        <v>2463</v>
      </c>
      <c r="I21" s="180">
        <v>2610</v>
      </c>
      <c r="J21" s="180">
        <f>3200*I21</f>
        <v>8352000</v>
      </c>
      <c r="K21" s="180"/>
      <c r="L21" s="143"/>
      <c r="M21" s="42">
        <f>J21+K21</f>
        <v>8352000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28</v>
      </c>
      <c r="H23" s="180">
        <f>G23</f>
        <v>28</v>
      </c>
      <c r="I23" s="180">
        <f>H23+E23</f>
        <v>29</v>
      </c>
      <c r="J23" s="180">
        <f>3200*I23</f>
        <v>92800</v>
      </c>
      <c r="K23" s="180">
        <f>1600*H23</f>
        <v>44800</v>
      </c>
      <c r="L23" s="143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3</v>
      </c>
      <c r="E28" s="36">
        <f>SUM(E29:E31)</f>
        <v>5</v>
      </c>
      <c r="F28" s="36">
        <f>F29</f>
        <v>56</v>
      </c>
      <c r="G28" s="37">
        <f>G30+G31</f>
        <v>63</v>
      </c>
      <c r="H28" s="37">
        <f>SUM(H29:H31)</f>
        <v>119</v>
      </c>
      <c r="I28" s="36">
        <f t="shared" ref="I28:M28" si="10">SUM(I29:I31)</f>
        <v>124</v>
      </c>
      <c r="J28" s="36">
        <f t="shared" si="10"/>
        <v>396800</v>
      </c>
      <c r="K28" s="36">
        <f t="shared" si="10"/>
        <v>190400</v>
      </c>
      <c r="L28" s="36">
        <f t="shared" si="10"/>
        <v>0</v>
      </c>
      <c r="M28" s="37">
        <f t="shared" si="10"/>
        <v>587200</v>
      </c>
    </row>
    <row r="29" spans="1:13">
      <c r="A29" s="12"/>
      <c r="B29" s="1" t="s">
        <v>3</v>
      </c>
      <c r="C29" s="197">
        <v>2</v>
      </c>
      <c r="D29" s="197"/>
      <c r="E29" s="197">
        <f>C29</f>
        <v>2</v>
      </c>
      <c r="F29" s="197">
        <v>56</v>
      </c>
      <c r="G29" s="197"/>
      <c r="H29" s="180">
        <f>F29</f>
        <v>56</v>
      </c>
      <c r="I29" s="180">
        <f>H29+E29</f>
        <v>58</v>
      </c>
      <c r="J29" s="180">
        <f>3200*I29</f>
        <v>185600</v>
      </c>
      <c r="K29" s="180">
        <f>1600*H29</f>
        <v>89600</v>
      </c>
      <c r="L29" s="143"/>
      <c r="M29" s="42">
        <f>J29+K29</f>
        <v>275200</v>
      </c>
    </row>
    <row r="30" spans="1:13">
      <c r="A30" s="12"/>
      <c r="B30" s="1" t="s">
        <v>11</v>
      </c>
      <c r="C30" s="197"/>
      <c r="D30" s="197">
        <v>2</v>
      </c>
      <c r="E30" s="197">
        <f>D30</f>
        <v>2</v>
      </c>
      <c r="F30" s="197"/>
      <c r="G30" s="180">
        <v>48</v>
      </c>
      <c r="H30" s="180">
        <f>G30</f>
        <v>48</v>
      </c>
      <c r="I30" s="180">
        <f>H30+E30</f>
        <v>50</v>
      </c>
      <c r="J30" s="180">
        <f>3200*I30</f>
        <v>160000</v>
      </c>
      <c r="K30" s="180">
        <f>1600*H30</f>
        <v>76800</v>
      </c>
      <c r="L30" s="143"/>
      <c r="M30" s="42">
        <f>J30+K30+M73</f>
        <v>236800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197"/>
      <c r="D33" s="197">
        <v>30</v>
      </c>
      <c r="E33" s="197">
        <f>D33</f>
        <v>30</v>
      </c>
      <c r="F33" s="197"/>
      <c r="G33" s="197">
        <f>E33*15</f>
        <v>450</v>
      </c>
      <c r="H33" s="180">
        <f>G33</f>
        <v>450</v>
      </c>
      <c r="I33" s="180">
        <f>H33+E33</f>
        <v>480</v>
      </c>
      <c r="J33" s="180">
        <f>3200*I33</f>
        <v>1536000</v>
      </c>
      <c r="K33" s="180"/>
      <c r="L33" s="143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142</v>
      </c>
      <c r="G34" s="36">
        <f>G36+G37</f>
        <v>165</v>
      </c>
      <c r="H34" s="37">
        <f>SUM(H35:H37)</f>
        <v>307</v>
      </c>
      <c r="I34" s="37">
        <f>SUM(I35:I37)</f>
        <v>320</v>
      </c>
      <c r="J34" s="37">
        <f>SUM(J35:J37)</f>
        <v>1075200</v>
      </c>
      <c r="K34" s="37">
        <f>SUM(K35:K37)</f>
        <v>393600</v>
      </c>
      <c r="L34" s="36">
        <f t="shared" ref="L34" si="12">L36+L37</f>
        <v>0</v>
      </c>
      <c r="M34" s="37">
        <f>SUM(M35:M37)</f>
        <v>1468800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142</v>
      </c>
      <c r="G35" s="197"/>
      <c r="H35" s="180">
        <f>F35</f>
        <v>142</v>
      </c>
      <c r="I35" s="180">
        <f>H35+E35</f>
        <v>148</v>
      </c>
      <c r="J35" s="180">
        <f>3200*I35</f>
        <v>473600</v>
      </c>
      <c r="K35" s="180">
        <f>1600*H35</f>
        <v>227200</v>
      </c>
      <c r="L35" s="143"/>
      <c r="M35" s="42">
        <f>J35+K35</f>
        <v>700800</v>
      </c>
    </row>
    <row r="36" spans="1:13">
      <c r="A36" s="13"/>
      <c r="B36" s="1" t="s">
        <v>12</v>
      </c>
      <c r="C36" s="197"/>
      <c r="D36" s="197">
        <v>4</v>
      </c>
      <c r="E36" s="197">
        <f>D36</f>
        <v>4</v>
      </c>
      <c r="F36" s="197"/>
      <c r="G36" s="197">
        <v>104</v>
      </c>
      <c r="H36" s="180">
        <f>G36</f>
        <v>104</v>
      </c>
      <c r="I36" s="180">
        <f>H36+E36</f>
        <v>108</v>
      </c>
      <c r="J36" s="180">
        <f>3200*I36</f>
        <v>345600</v>
      </c>
      <c r="K36" s="180">
        <f>1600*H36</f>
        <v>166400</v>
      </c>
      <c r="L36" s="143"/>
      <c r="M36" s="42">
        <f>J36+K36+M74</f>
        <v>512000</v>
      </c>
    </row>
    <row r="37" spans="1:13">
      <c r="A37" s="13"/>
      <c r="B37" s="201" t="s">
        <v>198</v>
      </c>
      <c r="C37" s="197"/>
      <c r="D37" s="197">
        <v>2</v>
      </c>
      <c r="E37" s="197">
        <f>D37</f>
        <v>2</v>
      </c>
      <c r="F37" s="197"/>
      <c r="G37" s="197">
        <v>61</v>
      </c>
      <c r="H37" s="180">
        <f>G37</f>
        <v>61</v>
      </c>
      <c r="I37" s="180">
        <v>64</v>
      </c>
      <c r="J37" s="180">
        <f>4000*I37</f>
        <v>256000</v>
      </c>
      <c r="K37" s="180"/>
      <c r="L37" s="143"/>
      <c r="M37" s="42">
        <f>J37+K37</f>
        <v>256000</v>
      </c>
    </row>
    <row r="38" spans="1:13">
      <c r="A38" s="35">
        <v>10</v>
      </c>
      <c r="B38" s="32" t="s">
        <v>28</v>
      </c>
      <c r="C38" s="36"/>
      <c r="D38" s="36">
        <f>D39+D40</f>
        <v>29</v>
      </c>
      <c r="E38" s="36">
        <f t="shared" ref="E38:M38" si="13">E39+E40</f>
        <v>29</v>
      </c>
      <c r="F38" s="36">
        <f t="shared" si="13"/>
        <v>0</v>
      </c>
      <c r="G38" s="36">
        <f t="shared" si="13"/>
        <v>474</v>
      </c>
      <c r="H38" s="36">
        <f t="shared" si="13"/>
        <v>474</v>
      </c>
      <c r="I38" s="36">
        <f t="shared" si="13"/>
        <v>503</v>
      </c>
      <c r="J38" s="36">
        <f t="shared" si="13"/>
        <v>2012000</v>
      </c>
      <c r="K38" s="36">
        <f t="shared" si="13"/>
        <v>0</v>
      </c>
      <c r="L38" s="36">
        <f t="shared" si="13"/>
        <v>0</v>
      </c>
      <c r="M38" s="36">
        <f t="shared" si="13"/>
        <v>2012000</v>
      </c>
    </row>
    <row r="39" spans="1:13">
      <c r="A39" s="13"/>
      <c r="B39" s="201" t="s">
        <v>197</v>
      </c>
      <c r="C39" s="197"/>
      <c r="D39" s="197">
        <v>29</v>
      </c>
      <c r="E39" s="197">
        <f>D39</f>
        <v>29</v>
      </c>
      <c r="F39" s="197"/>
      <c r="G39" s="197">
        <v>474</v>
      </c>
      <c r="H39" s="180">
        <f>G39</f>
        <v>474</v>
      </c>
      <c r="I39" s="180">
        <f>H39+E39</f>
        <v>503</v>
      </c>
      <c r="J39" s="180">
        <f>4000*I39</f>
        <v>2012000</v>
      </c>
      <c r="K39" s="180"/>
      <c r="L39" s="143"/>
      <c r="M39" s="42">
        <f>J39+K39</f>
        <v>2012000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89</v>
      </c>
      <c r="H41" s="36">
        <f t="shared" si="14"/>
        <v>89</v>
      </c>
      <c r="I41" s="36">
        <f t="shared" si="14"/>
        <v>93</v>
      </c>
      <c r="J41" s="36">
        <f t="shared" si="14"/>
        <v>399900</v>
      </c>
      <c r="K41" s="36">
        <f t="shared" si="14"/>
        <v>133500</v>
      </c>
      <c r="L41" s="36">
        <f t="shared" si="14"/>
        <v>0</v>
      </c>
      <c r="M41" s="37">
        <f>M42+M43</f>
        <v>533400</v>
      </c>
    </row>
    <row r="42" spans="1:13">
      <c r="A42" s="9"/>
      <c r="B42" s="24" t="s">
        <v>13</v>
      </c>
      <c r="C42" s="197"/>
      <c r="D42" s="197">
        <v>2</v>
      </c>
      <c r="E42" s="197">
        <f>D42</f>
        <v>2</v>
      </c>
      <c r="F42" s="197"/>
      <c r="G42" s="197">
        <v>89</v>
      </c>
      <c r="H42" s="180">
        <f>G42</f>
        <v>89</v>
      </c>
      <c r="I42" s="180">
        <f>H42+E42*2</f>
        <v>93</v>
      </c>
      <c r="J42" s="180">
        <f>4300*I42</f>
        <v>399900</v>
      </c>
      <c r="K42" s="180">
        <f>1500*H42</f>
        <v>133500</v>
      </c>
      <c r="L42" s="143"/>
      <c r="M42" s="42">
        <f>J42+K42</f>
        <v>533400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6</v>
      </c>
      <c r="E50" s="36">
        <f t="shared" ref="E50:L50" si="17">E51+E52</f>
        <v>6</v>
      </c>
      <c r="F50" s="36"/>
      <c r="G50" s="36">
        <f t="shared" si="17"/>
        <v>116</v>
      </c>
      <c r="H50" s="36">
        <f t="shared" si="17"/>
        <v>116</v>
      </c>
      <c r="I50" s="36">
        <f t="shared" si="17"/>
        <v>122</v>
      </c>
      <c r="J50" s="36">
        <f t="shared" si="17"/>
        <v>488000</v>
      </c>
      <c r="K50" s="36">
        <f t="shared" si="17"/>
        <v>0</v>
      </c>
      <c r="L50" s="36">
        <f t="shared" si="17"/>
        <v>0</v>
      </c>
      <c r="M50" s="37">
        <f>M51+M52</f>
        <v>488000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v>28</v>
      </c>
      <c r="H51" s="180">
        <f>G51</f>
        <v>28</v>
      </c>
      <c r="I51" s="180">
        <f>H51+E51</f>
        <v>29</v>
      </c>
      <c r="J51" s="180">
        <f>4000*I51</f>
        <v>116000</v>
      </c>
      <c r="K51" s="180"/>
      <c r="L51" s="93"/>
      <c r="M51" s="42">
        <f>J51+K51</f>
        <v>116000</v>
      </c>
    </row>
    <row r="52" spans="1:13">
      <c r="A52" s="13"/>
      <c r="B52" s="95" t="s">
        <v>18</v>
      </c>
      <c r="C52" s="197"/>
      <c r="D52" s="197">
        <v>5</v>
      </c>
      <c r="E52" s="197">
        <f>D52</f>
        <v>5</v>
      </c>
      <c r="F52" s="197"/>
      <c r="G52" s="92">
        <v>88</v>
      </c>
      <c r="H52" s="180">
        <f>G52</f>
        <v>88</v>
      </c>
      <c r="I52" s="180">
        <f>H52+E52</f>
        <v>93</v>
      </c>
      <c r="J52" s="180">
        <f>4000*I52</f>
        <v>372000</v>
      </c>
      <c r="K52" s="180"/>
      <c r="L52" s="143"/>
      <c r="M52" s="42">
        <f>J52+K52</f>
        <v>372000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40</v>
      </c>
      <c r="D75" s="41">
        <f>D8+D13+D20+D22+D24+D26+D28+D32+D34+D38+D41+D44+D48+D50+D53+D55+D57+D60+D65+D67+D69+D71</f>
        <v>242</v>
      </c>
      <c r="E75" s="41">
        <f>E8+E13+E20+E22+E24+E26+E28+E32+E34+E38+E41+E44+E48+E50+E53+E55+E57+E60+E63+E65+E67+E69+E71</f>
        <v>282</v>
      </c>
      <c r="F75" s="41">
        <f>F8+F13+F28+F34+F63</f>
        <v>711</v>
      </c>
      <c r="G75" s="41">
        <f>G8+G13+G20+G22+G24+G26+G28+G32+G34+G38+G41+G44+G48+G50+G53+G55+G57+G60+G65+G67+G69+G71</f>
        <v>4692</v>
      </c>
      <c r="H75" s="41">
        <f>H8+H13+H20+H22+H24+H26+H28+H32+H34+H38+H41+H44+H48+H50+H53+H55+H57+H60+H63+H65+H67+H69+H71</f>
        <v>5403</v>
      </c>
      <c r="I75" s="41">
        <f>I8+I13+I20+I22+I24+I26+I28+I32+I34+I38+I41+I44+I48+I50+I53+I55+I57+I60+I63+I65+I67+I69+I71</f>
        <v>5723</v>
      </c>
      <c r="J75" s="41">
        <f>J8+J13+J20+J22+J24+J26+J28+J32+J34+J38+J41+J44+J48+J50+J53+J55+J57+J60+J63+J65+J67+J69+J71</f>
        <v>19433130</v>
      </c>
      <c r="K75" s="41">
        <f>K8+K13+K20+K22+K24+K26+K28+K32+K34+K38+K41+K44+K48+K50+K53+K55+K57+K60+K63+K65+K67+K69+K71</f>
        <v>3002300</v>
      </c>
      <c r="L75" s="41"/>
      <c r="M75" s="41">
        <f>M8+M13+M20+M22+M24+M26+M28+M32+M34+M38+M41+M44+M48+M50+M53+M55+M57+M60+M63+M76+M77+M65+M67+M69+M71</f>
        <v>22465430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90"/>
  <sheetViews>
    <sheetView topLeftCell="A55" workbookViewId="0">
      <selection activeCell="M75" sqref="M7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1</v>
      </c>
      <c r="E10" s="197">
        <f>D10</f>
        <v>1</v>
      </c>
      <c r="F10" s="197"/>
      <c r="G10" s="197">
        <v>24</v>
      </c>
      <c r="H10" s="180">
        <f>G10</f>
        <v>24</v>
      </c>
      <c r="I10" s="180">
        <f>H10+E10</f>
        <v>25</v>
      </c>
      <c r="J10" s="180">
        <f>3200*I10</f>
        <v>80000</v>
      </c>
      <c r="K10" s="180">
        <f>1600*H10</f>
        <v>38400</v>
      </c>
      <c r="L10" s="143"/>
      <c r="M10" s="42">
        <f t="shared" si="0"/>
        <v>118400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24</v>
      </c>
      <c r="D13" s="36">
        <f>D15+D16+D17+D18+D19</f>
        <v>30</v>
      </c>
      <c r="E13" s="36">
        <f>SUM(E14:E19)</f>
        <v>54</v>
      </c>
      <c r="F13" s="36">
        <f>F14</f>
        <v>360</v>
      </c>
      <c r="G13" s="36">
        <f>G15+G16+G17+G18+G19</f>
        <v>450</v>
      </c>
      <c r="H13" s="37">
        <f>SUM(H14:H19)</f>
        <v>810</v>
      </c>
      <c r="I13" s="37">
        <f>SUM(I14:I19)</f>
        <v>864</v>
      </c>
      <c r="J13" s="37">
        <f>SUM(J14:J19)</f>
        <v>2764800</v>
      </c>
      <c r="K13" s="37">
        <f>SUM(K14:K19)</f>
        <v>1296000</v>
      </c>
      <c r="L13" s="44">
        <f>L14+L15+L16+L17+L18+L19</f>
        <v>0</v>
      </c>
      <c r="M13" s="37">
        <f>SUM(M14:M19)</f>
        <v>4060800</v>
      </c>
    </row>
    <row r="14" spans="1:13">
      <c r="A14" s="12"/>
      <c r="B14" s="1" t="s">
        <v>3</v>
      </c>
      <c r="C14" s="197">
        <v>24</v>
      </c>
      <c r="D14" s="197"/>
      <c r="E14" s="197">
        <f>C14</f>
        <v>24</v>
      </c>
      <c r="F14" s="197">
        <f>C14*15</f>
        <v>360</v>
      </c>
      <c r="G14" s="197"/>
      <c r="H14" s="180">
        <f>F14</f>
        <v>360</v>
      </c>
      <c r="I14" s="180">
        <f t="shared" ref="I14:I19" si="2">H14+E14</f>
        <v>384</v>
      </c>
      <c r="J14" s="180">
        <f>3200*I14</f>
        <v>1228800</v>
      </c>
      <c r="K14" s="180">
        <f>H14*1600</f>
        <v>576000</v>
      </c>
      <c r="L14" s="143"/>
      <c r="M14" s="42">
        <f>J14+K14</f>
        <v>1804800</v>
      </c>
    </row>
    <row r="15" spans="1:13">
      <c r="A15" s="12"/>
      <c r="B15" s="1" t="s">
        <v>6</v>
      </c>
      <c r="C15" s="197"/>
      <c r="D15" s="197">
        <v>13</v>
      </c>
      <c r="E15" s="197">
        <f>D15</f>
        <v>13</v>
      </c>
      <c r="F15" s="197"/>
      <c r="G15" s="197">
        <f>D15*15</f>
        <v>195</v>
      </c>
      <c r="H15" s="180">
        <f>G15</f>
        <v>195</v>
      </c>
      <c r="I15" s="180">
        <f t="shared" si="2"/>
        <v>208</v>
      </c>
      <c r="J15" s="180">
        <f t="shared" ref="J15:J19" si="3">3200*I15</f>
        <v>665600</v>
      </c>
      <c r="K15" s="180">
        <f t="shared" ref="K15:K19" si="4">H15*1600</f>
        <v>312000</v>
      </c>
      <c r="L15" s="143"/>
      <c r="M15" s="42">
        <f t="shared" ref="M15:M19" si="5">J15+K15</f>
        <v>977600</v>
      </c>
    </row>
    <row r="16" spans="1:13">
      <c r="A16" s="12"/>
      <c r="B16" s="1" t="s">
        <v>5</v>
      </c>
      <c r="C16" s="197"/>
      <c r="D16" s="197">
        <v>14</v>
      </c>
      <c r="E16" s="197">
        <f>D16</f>
        <v>14</v>
      </c>
      <c r="F16" s="197"/>
      <c r="G16" s="197">
        <f>D16*15</f>
        <v>210</v>
      </c>
      <c r="H16" s="180">
        <f>G16</f>
        <v>210</v>
      </c>
      <c r="I16" s="180">
        <f t="shared" si="2"/>
        <v>224</v>
      </c>
      <c r="J16" s="180">
        <f t="shared" si="3"/>
        <v>716800</v>
      </c>
      <c r="K16" s="180">
        <f t="shared" si="4"/>
        <v>336000</v>
      </c>
      <c r="L16" s="143"/>
      <c r="M16" s="42">
        <f t="shared" si="5"/>
        <v>1052800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81</v>
      </c>
      <c r="E20" s="36">
        <f t="shared" ref="E20:L20" si="6">E21</f>
        <v>81</v>
      </c>
      <c r="F20" s="36"/>
      <c r="G20" s="36">
        <f t="shared" si="6"/>
        <v>1325</v>
      </c>
      <c r="H20" s="36">
        <f t="shared" si="6"/>
        <v>1325</v>
      </c>
      <c r="I20" s="36">
        <f t="shared" si="6"/>
        <v>1411</v>
      </c>
      <c r="J20" s="36">
        <f t="shared" si="6"/>
        <v>4515200</v>
      </c>
      <c r="K20" s="36">
        <f t="shared" si="6"/>
        <v>0</v>
      </c>
      <c r="L20" s="36">
        <f t="shared" si="6"/>
        <v>0</v>
      </c>
      <c r="M20" s="37">
        <f>M21</f>
        <v>4515200</v>
      </c>
    </row>
    <row r="21" spans="1:13">
      <c r="A21" s="10"/>
      <c r="B21" s="24" t="s">
        <v>19</v>
      </c>
      <c r="C21" s="197"/>
      <c r="D21" s="197">
        <v>81</v>
      </c>
      <c r="E21" s="197">
        <f>D21</f>
        <v>81</v>
      </c>
      <c r="F21" s="197"/>
      <c r="G21" s="197">
        <v>1325</v>
      </c>
      <c r="H21" s="180">
        <f>G21</f>
        <v>1325</v>
      </c>
      <c r="I21" s="180">
        <v>1411</v>
      </c>
      <c r="J21" s="180">
        <f>3200*I21</f>
        <v>4515200</v>
      </c>
      <c r="K21" s="180"/>
      <c r="L21" s="143"/>
      <c r="M21" s="42">
        <f>J21+K21</f>
        <v>4515200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28</v>
      </c>
      <c r="H23" s="180">
        <f>G23</f>
        <v>28</v>
      </c>
      <c r="I23" s="180">
        <f>H23+E23</f>
        <v>29</v>
      </c>
      <c r="J23" s="180">
        <f>3200*I23</f>
        <v>92800</v>
      </c>
      <c r="K23" s="180">
        <f>1600*H23</f>
        <v>44800</v>
      </c>
      <c r="L23" s="143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4</v>
      </c>
      <c r="E28" s="36">
        <f>SUM(E29:E31)</f>
        <v>6</v>
      </c>
      <c r="F28" s="36">
        <f>F29</f>
        <v>56</v>
      </c>
      <c r="G28" s="37">
        <f>G30+G31</f>
        <v>91</v>
      </c>
      <c r="H28" s="37">
        <f>SUM(H29:H31)</f>
        <v>147</v>
      </c>
      <c r="I28" s="36">
        <f t="shared" ref="I28:M28" si="10">SUM(I29:I31)</f>
        <v>153</v>
      </c>
      <c r="J28" s="36">
        <f t="shared" si="10"/>
        <v>489600</v>
      </c>
      <c r="K28" s="36">
        <f t="shared" si="10"/>
        <v>235200</v>
      </c>
      <c r="L28" s="36">
        <f t="shared" si="10"/>
        <v>0</v>
      </c>
      <c r="M28" s="37">
        <f t="shared" si="10"/>
        <v>724800</v>
      </c>
    </row>
    <row r="29" spans="1:13">
      <c r="A29" s="12"/>
      <c r="B29" s="1" t="s">
        <v>3</v>
      </c>
      <c r="C29" s="197">
        <v>2</v>
      </c>
      <c r="D29" s="197"/>
      <c r="E29" s="197">
        <f>C29</f>
        <v>2</v>
      </c>
      <c r="F29" s="197">
        <v>56</v>
      </c>
      <c r="G29" s="197"/>
      <c r="H29" s="180">
        <f>F29</f>
        <v>56</v>
      </c>
      <c r="I29" s="180">
        <f>H29+E29</f>
        <v>58</v>
      </c>
      <c r="J29" s="180">
        <f>3200*I29</f>
        <v>185600</v>
      </c>
      <c r="K29" s="180">
        <f>1600*H29</f>
        <v>89600</v>
      </c>
      <c r="L29" s="143"/>
      <c r="M29" s="42">
        <f>J29+K29</f>
        <v>275200</v>
      </c>
    </row>
    <row r="30" spans="1:13">
      <c r="A30" s="12"/>
      <c r="B30" s="1" t="s">
        <v>11</v>
      </c>
      <c r="C30" s="197"/>
      <c r="D30" s="197">
        <v>3</v>
      </c>
      <c r="E30" s="197">
        <f>D30</f>
        <v>3</v>
      </c>
      <c r="F30" s="197"/>
      <c r="G30" s="180">
        <v>76</v>
      </c>
      <c r="H30" s="180">
        <f>G30</f>
        <v>76</v>
      </c>
      <c r="I30" s="180">
        <f>H30+E30</f>
        <v>79</v>
      </c>
      <c r="J30" s="180">
        <f>3200*I30</f>
        <v>252800</v>
      </c>
      <c r="K30" s="180">
        <f>1600*H30</f>
        <v>121600</v>
      </c>
      <c r="L30" s="143"/>
      <c r="M30" s="42">
        <f>J30+K30+M73</f>
        <v>374400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197"/>
      <c r="D33" s="197">
        <v>30</v>
      </c>
      <c r="E33" s="197">
        <f>D33</f>
        <v>30</v>
      </c>
      <c r="F33" s="197"/>
      <c r="G33" s="197">
        <f>E33*15</f>
        <v>450</v>
      </c>
      <c r="H33" s="180">
        <f>G33</f>
        <v>450</v>
      </c>
      <c r="I33" s="180">
        <f>H33+E33</f>
        <v>480</v>
      </c>
      <c r="J33" s="180">
        <f>3200*I33</f>
        <v>1536000</v>
      </c>
      <c r="K33" s="180"/>
      <c r="L33" s="143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142</v>
      </c>
      <c r="G34" s="36">
        <f>G36+G37</f>
        <v>257</v>
      </c>
      <c r="H34" s="37">
        <f>SUM(H35:H37)</f>
        <v>399</v>
      </c>
      <c r="I34" s="37">
        <f>SUM(I35:I37)</f>
        <v>416</v>
      </c>
      <c r="J34" s="37">
        <f>SUM(J35:J37)</f>
        <v>1442400</v>
      </c>
      <c r="K34" s="37">
        <f>SUM(K35:K37)</f>
        <v>425600</v>
      </c>
      <c r="L34" s="36">
        <f t="shared" ref="L34" si="12">L36+L37</f>
        <v>0</v>
      </c>
      <c r="M34" s="37">
        <f>SUM(M35:M37)</f>
        <v>1868000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142</v>
      </c>
      <c r="G35" s="197"/>
      <c r="H35" s="180">
        <f>F35</f>
        <v>142</v>
      </c>
      <c r="I35" s="180">
        <f>H35+E35</f>
        <v>148</v>
      </c>
      <c r="J35" s="180">
        <f>3200*I35</f>
        <v>473600</v>
      </c>
      <c r="K35" s="180">
        <f>1600*H35</f>
        <v>227200</v>
      </c>
      <c r="L35" s="143"/>
      <c r="M35" s="42">
        <f>J35+K35</f>
        <v>700800</v>
      </c>
    </row>
    <row r="36" spans="1:13">
      <c r="A36" s="13"/>
      <c r="B36" s="1" t="s">
        <v>12</v>
      </c>
      <c r="C36" s="197"/>
      <c r="D36" s="197">
        <v>5</v>
      </c>
      <c r="E36" s="197">
        <f>D36</f>
        <v>5</v>
      </c>
      <c r="F36" s="197"/>
      <c r="G36" s="197">
        <v>124</v>
      </c>
      <c r="H36" s="180">
        <f>G36</f>
        <v>124</v>
      </c>
      <c r="I36" s="180">
        <f>H36+E36</f>
        <v>129</v>
      </c>
      <c r="J36" s="180">
        <f>3200*I36</f>
        <v>412800</v>
      </c>
      <c r="K36" s="180">
        <f>1600*H36</f>
        <v>198400</v>
      </c>
      <c r="L36" s="143"/>
      <c r="M36" s="42">
        <f>J36+K36+M74</f>
        <v>611200</v>
      </c>
    </row>
    <row r="37" spans="1:13">
      <c r="A37" s="13"/>
      <c r="B37" s="201" t="s">
        <v>198</v>
      </c>
      <c r="C37" s="197"/>
      <c r="D37" s="197">
        <v>5</v>
      </c>
      <c r="E37" s="197">
        <f>D37</f>
        <v>5</v>
      </c>
      <c r="F37" s="197"/>
      <c r="G37" s="197">
        <v>133</v>
      </c>
      <c r="H37" s="180">
        <f>G37</f>
        <v>133</v>
      </c>
      <c r="I37" s="180">
        <v>139</v>
      </c>
      <c r="J37" s="180">
        <f>4000*I37</f>
        <v>556000</v>
      </c>
      <c r="K37" s="180"/>
      <c r="L37" s="143"/>
      <c r="M37" s="42">
        <f>J37+K37</f>
        <v>556000</v>
      </c>
    </row>
    <row r="38" spans="1:13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3">
      <c r="A39" s="13"/>
      <c r="B39" s="201" t="s">
        <v>197</v>
      </c>
      <c r="C39" s="197"/>
      <c r="D39" s="197">
        <v>23</v>
      </c>
      <c r="E39" s="197">
        <f>D39</f>
        <v>23</v>
      </c>
      <c r="F39" s="197"/>
      <c r="G39" s="197">
        <f>E39*15</f>
        <v>345</v>
      </c>
      <c r="H39" s="180">
        <f>G39</f>
        <v>345</v>
      </c>
      <c r="I39" s="180">
        <f>H39+E39</f>
        <v>368</v>
      </c>
      <c r="J39" s="180">
        <f>4000*I39</f>
        <v>1472000</v>
      </c>
      <c r="K39" s="180"/>
      <c r="L39" s="143"/>
      <c r="M39" s="42">
        <f>J39+K39</f>
        <v>1472000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88</v>
      </c>
      <c r="H41" s="36">
        <f t="shared" si="14"/>
        <v>88</v>
      </c>
      <c r="I41" s="36">
        <f t="shared" si="14"/>
        <v>92</v>
      </c>
      <c r="J41" s="36">
        <f t="shared" si="14"/>
        <v>395600</v>
      </c>
      <c r="K41" s="36">
        <f t="shared" si="14"/>
        <v>132000</v>
      </c>
      <c r="L41" s="36">
        <f t="shared" si="14"/>
        <v>0</v>
      </c>
      <c r="M41" s="37">
        <f>M42+M43</f>
        <v>527600</v>
      </c>
    </row>
    <row r="42" spans="1:13">
      <c r="A42" s="9"/>
      <c r="B42" s="24" t="s">
        <v>13</v>
      </c>
      <c r="C42" s="197"/>
      <c r="D42" s="197">
        <v>1</v>
      </c>
      <c r="E42" s="197">
        <f>D42</f>
        <v>1</v>
      </c>
      <c r="F42" s="197"/>
      <c r="G42" s="197">
        <f>E42*44</f>
        <v>44</v>
      </c>
      <c r="H42" s="180">
        <f>G42</f>
        <v>44</v>
      </c>
      <c r="I42" s="180">
        <f>H42+E42*2</f>
        <v>46</v>
      </c>
      <c r="J42" s="180">
        <f>4300*I42</f>
        <v>197800</v>
      </c>
      <c r="K42" s="180">
        <f>1500*H42</f>
        <v>66000</v>
      </c>
      <c r="L42" s="143"/>
      <c r="M42" s="42">
        <f>J42+K42</f>
        <v>263800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4</v>
      </c>
      <c r="E52" s="197">
        <f>D52</f>
        <v>4</v>
      </c>
      <c r="F52" s="197"/>
      <c r="G52" s="92">
        <v>73</v>
      </c>
      <c r="H52" s="180">
        <f>G52</f>
        <v>73</v>
      </c>
      <c r="I52" s="180">
        <f>H52+E52</f>
        <v>77</v>
      </c>
      <c r="J52" s="180">
        <f>4000*I52</f>
        <v>308000</v>
      </c>
      <c r="K52" s="180"/>
      <c r="L52" s="143"/>
      <c r="M52" s="42">
        <f>J52+K52</f>
        <v>308000</v>
      </c>
    </row>
    <row r="53" spans="1:13">
      <c r="A53" s="35">
        <v>15</v>
      </c>
      <c r="B53" s="40" t="s">
        <v>153</v>
      </c>
      <c r="C53" s="36"/>
      <c r="D53" s="36">
        <f>D54</f>
        <v>2</v>
      </c>
      <c r="E53" s="36">
        <f t="shared" ref="E53:L53" si="18">E54</f>
        <v>2</v>
      </c>
      <c r="F53" s="36"/>
      <c r="G53" s="36">
        <f t="shared" si="18"/>
        <v>86</v>
      </c>
      <c r="H53" s="36">
        <f t="shared" si="18"/>
        <v>86</v>
      </c>
      <c r="I53" s="36">
        <f t="shared" si="18"/>
        <v>90</v>
      </c>
      <c r="J53" s="36">
        <f t="shared" si="18"/>
        <v>503100</v>
      </c>
      <c r="K53" s="36">
        <f t="shared" si="18"/>
        <v>275200</v>
      </c>
      <c r="L53" s="36">
        <f t="shared" si="18"/>
        <v>0</v>
      </c>
      <c r="M53" s="37">
        <f>M54</f>
        <v>778300</v>
      </c>
    </row>
    <row r="54" spans="1:13">
      <c r="A54" s="14"/>
      <c r="B54" s="74" t="s">
        <v>154</v>
      </c>
      <c r="C54" s="28"/>
      <c r="D54" s="28">
        <v>2</v>
      </c>
      <c r="E54" s="28">
        <f>D54</f>
        <v>2</v>
      </c>
      <c r="F54" s="28"/>
      <c r="G54" s="28">
        <v>86</v>
      </c>
      <c r="H54" s="30">
        <f>G54</f>
        <v>86</v>
      </c>
      <c r="I54" s="30">
        <f>H54+E54*2</f>
        <v>90</v>
      </c>
      <c r="J54" s="180">
        <f>5590*I54</f>
        <v>503100</v>
      </c>
      <c r="K54" s="180">
        <f>3200*H54</f>
        <v>275200</v>
      </c>
      <c r="L54" s="45"/>
      <c r="M54" s="42">
        <f>J54+K54</f>
        <v>778300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3</v>
      </c>
      <c r="E57" s="60">
        <f>SUM(E58:E59)</f>
        <v>3</v>
      </c>
      <c r="F57" s="60"/>
      <c r="G57" s="60">
        <f t="shared" ref="G57:M57" si="20">SUM(G58:G59)</f>
        <v>119</v>
      </c>
      <c r="H57" s="60">
        <f t="shared" si="20"/>
        <v>119</v>
      </c>
      <c r="I57" s="60">
        <f t="shared" si="20"/>
        <v>125</v>
      </c>
      <c r="J57" s="60">
        <f t="shared" si="20"/>
        <v>745000</v>
      </c>
      <c r="K57" s="60">
        <f t="shared" si="20"/>
        <v>221500</v>
      </c>
      <c r="L57" s="60">
        <f t="shared" si="20"/>
        <v>0</v>
      </c>
      <c r="M57" s="60">
        <f t="shared" si="20"/>
        <v>966500</v>
      </c>
    </row>
    <row r="58" spans="1:13">
      <c r="A58" s="14"/>
      <c r="B58" s="131" t="s">
        <v>84</v>
      </c>
      <c r="C58" s="28"/>
      <c r="D58" s="28">
        <v>2</v>
      </c>
      <c r="E58" s="28">
        <f>D58</f>
        <v>2</v>
      </c>
      <c r="F58" s="28"/>
      <c r="G58" s="28">
        <f>E58*38</f>
        <v>76</v>
      </c>
      <c r="H58" s="30">
        <f>G58</f>
        <v>76</v>
      </c>
      <c r="I58" s="30">
        <f>H58+E58*2</f>
        <v>80</v>
      </c>
      <c r="J58" s="59">
        <f>6500*I58</f>
        <v>520000</v>
      </c>
      <c r="K58" s="180">
        <f>1500*H58</f>
        <v>114000</v>
      </c>
      <c r="L58" s="45"/>
      <c r="M58" s="42">
        <f>J58+K58</f>
        <v>634000</v>
      </c>
    </row>
    <row r="59" spans="1:13">
      <c r="A59" s="14"/>
      <c r="B59" s="132" t="s">
        <v>186</v>
      </c>
      <c r="C59" s="28"/>
      <c r="D59" s="28">
        <v>1</v>
      </c>
      <c r="E59" s="28">
        <f>D59</f>
        <v>1</v>
      </c>
      <c r="F59" s="28"/>
      <c r="G59" s="28">
        <f>E59*43</f>
        <v>43</v>
      </c>
      <c r="H59" s="30">
        <f>G59</f>
        <v>43</v>
      </c>
      <c r="I59" s="30">
        <f>H59+E59*2</f>
        <v>45</v>
      </c>
      <c r="J59" s="59">
        <f>5000*I59</f>
        <v>225000</v>
      </c>
      <c r="K59" s="180">
        <f>2500*H59</f>
        <v>107500</v>
      </c>
      <c r="L59" s="45"/>
      <c r="M59" s="42">
        <f>J59+K59</f>
        <v>332500</v>
      </c>
    </row>
    <row r="60" spans="1:13">
      <c r="A60" s="35">
        <v>18</v>
      </c>
      <c r="B60" s="32" t="s">
        <v>164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85</v>
      </c>
      <c r="H60" s="60">
        <f t="shared" ref="H60:L60" si="21">H61+H62</f>
        <v>85</v>
      </c>
      <c r="I60" s="60">
        <f t="shared" si="21"/>
        <v>89</v>
      </c>
      <c r="J60" s="60">
        <f t="shared" si="21"/>
        <v>436880</v>
      </c>
      <c r="K60" s="60">
        <f t="shared" si="21"/>
        <v>240500</v>
      </c>
      <c r="L60" s="60">
        <f t="shared" si="21"/>
        <v>0</v>
      </c>
      <c r="M60" s="97">
        <f>M61+M62</f>
        <v>677380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45</v>
      </c>
      <c r="H61" s="117">
        <f>G61</f>
        <v>45</v>
      </c>
      <c r="I61" s="117">
        <f>H61+E61*2</f>
        <v>47</v>
      </c>
      <c r="J61" s="118">
        <f>4300*I61</f>
        <v>202100</v>
      </c>
      <c r="K61" s="117">
        <f>H61*2500</f>
        <v>112500</v>
      </c>
      <c r="L61" s="119"/>
      <c r="M61" s="42">
        <f>J61+K61</f>
        <v>314600</v>
      </c>
    </row>
    <row r="62" spans="1:13">
      <c r="A62" s="14"/>
      <c r="B62" s="112" t="s">
        <v>169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5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204</v>
      </c>
      <c r="E75" s="41">
        <f>E8+E13+E20+E22+E24+E26+E28+E32+E34+E38+E41+E44+E48+E50+E53+E55+E57+E60+E63+E65+E67+E69+E71</f>
        <v>237</v>
      </c>
      <c r="F75" s="41">
        <f>F8+F13+F28+F34+F63</f>
        <v>582</v>
      </c>
      <c r="G75" s="41">
        <f>G8+G13+G20+G22+G24+G26+G28+G32+G34+G38+G41+G44+G48+G50+G53+G55+G57+G60+G65+G67+G69+G71</f>
        <v>3775</v>
      </c>
      <c r="H75" s="41">
        <f>H8+H13+H20+H22+H24+H26+H28+H32+H34+H38+H41+H44+H48+H50+H53+H55+H57+H60+H63+H65+H67+H69+H71</f>
        <v>4357</v>
      </c>
      <c r="I75" s="41">
        <f>I8+I13+I20+I22+I24+I26+I28+I32+I34+I38+I41+I44+I48+I50+I53+I55+I57+I60+I63+I65+I67+I69+I71</f>
        <v>4615</v>
      </c>
      <c r="J75" s="41">
        <f>J8+J13+J20+J22+J24+J26+J28+J32+J34+J38+J41+J44+J48+J50+J53+J55+J57+J60+J63+J65+J67+J69+J71</f>
        <v>16651890</v>
      </c>
      <c r="K75" s="41">
        <f>K8+K13+K20+K22+K24+K26+K28+K32+K34+K38+K41+K44+K48+K50+K53+K55+K57+K60+K63+K65+K67+K69+K71</f>
        <v>3671600</v>
      </c>
      <c r="L75" s="41"/>
      <c r="M75" s="41">
        <f>M8+M13+M20+M22+M24+M26+M28+M32+M34+M38+M41+M44+M48+M50+M53+M55+M57+M60+M63+M76+M77+M65+M67+M69+M71</f>
        <v>20368490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3</v>
      </c>
      <c r="M77" s="89">
        <f>15000*L77</f>
        <v>45000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3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90"/>
  <sheetViews>
    <sheetView topLeftCell="A58" workbookViewId="0">
      <selection activeCell="L82" sqref="L82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1</v>
      </c>
      <c r="E10" s="197">
        <f>D10</f>
        <v>1</v>
      </c>
      <c r="F10" s="197"/>
      <c r="G10" s="197">
        <v>24</v>
      </c>
      <c r="H10" s="180">
        <f>G10</f>
        <v>24</v>
      </c>
      <c r="I10" s="180">
        <f>H10+E10</f>
        <v>25</v>
      </c>
      <c r="J10" s="180">
        <f>3200*I10</f>
        <v>80000</v>
      </c>
      <c r="K10" s="180">
        <f>1600*H10</f>
        <v>38400</v>
      </c>
      <c r="L10" s="143"/>
      <c r="M10" s="42">
        <f t="shared" si="0"/>
        <v>118400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23</v>
      </c>
      <c r="D13" s="36">
        <f>D15+D16+D17+D18+D19</f>
        <v>28</v>
      </c>
      <c r="E13" s="36">
        <f>SUM(E14:E19)</f>
        <v>51</v>
      </c>
      <c r="F13" s="36">
        <f>F14</f>
        <v>345</v>
      </c>
      <c r="G13" s="36">
        <f>G15+G16+G17+G18+G19</f>
        <v>420</v>
      </c>
      <c r="H13" s="37">
        <f>SUM(H14:H19)</f>
        <v>765</v>
      </c>
      <c r="I13" s="37">
        <f>SUM(I14:I19)</f>
        <v>816</v>
      </c>
      <c r="J13" s="37">
        <f>SUM(J14:J19)</f>
        <v>2611200</v>
      </c>
      <c r="K13" s="37">
        <f>SUM(K14:K19)</f>
        <v>1224000</v>
      </c>
      <c r="L13" s="44">
        <f>L14+L15+L16+L17+L18+L19</f>
        <v>0</v>
      </c>
      <c r="M13" s="37">
        <f>SUM(M14:M19)</f>
        <v>3835200</v>
      </c>
    </row>
    <row r="14" spans="1:13">
      <c r="A14" s="12"/>
      <c r="B14" s="1" t="s">
        <v>3</v>
      </c>
      <c r="C14" s="197">
        <v>23</v>
      </c>
      <c r="D14" s="197"/>
      <c r="E14" s="197">
        <f>C14</f>
        <v>23</v>
      </c>
      <c r="F14" s="197">
        <f>C14*15</f>
        <v>345</v>
      </c>
      <c r="G14" s="197"/>
      <c r="H14" s="180">
        <f>F14</f>
        <v>345</v>
      </c>
      <c r="I14" s="180">
        <f t="shared" ref="I14:I19" si="2">H14+E14</f>
        <v>368</v>
      </c>
      <c r="J14" s="180">
        <f>3200*I14</f>
        <v>1177600</v>
      </c>
      <c r="K14" s="180">
        <f>H14*1600</f>
        <v>552000</v>
      </c>
      <c r="L14" s="143"/>
      <c r="M14" s="42">
        <f>J14+K14</f>
        <v>1729600</v>
      </c>
    </row>
    <row r="15" spans="1:13">
      <c r="A15" s="12"/>
      <c r="B15" s="1" t="s">
        <v>6</v>
      </c>
      <c r="C15" s="197"/>
      <c r="D15" s="197">
        <v>9</v>
      </c>
      <c r="E15" s="197">
        <f>D15</f>
        <v>9</v>
      </c>
      <c r="F15" s="197"/>
      <c r="G15" s="197">
        <f>D15*15</f>
        <v>135</v>
      </c>
      <c r="H15" s="180">
        <f>G15</f>
        <v>135</v>
      </c>
      <c r="I15" s="180">
        <f t="shared" si="2"/>
        <v>144</v>
      </c>
      <c r="J15" s="180">
        <f t="shared" ref="J15:J19" si="3">3200*I15</f>
        <v>460800</v>
      </c>
      <c r="K15" s="180">
        <f t="shared" ref="K15:K19" si="4">H15*1600</f>
        <v>216000</v>
      </c>
      <c r="L15" s="143"/>
      <c r="M15" s="42">
        <f t="shared" ref="M15:M19" si="5">J15+K15</f>
        <v>676800</v>
      </c>
    </row>
    <row r="16" spans="1:13">
      <c r="A16" s="12"/>
      <c r="B16" s="1" t="s">
        <v>5</v>
      </c>
      <c r="C16" s="197"/>
      <c r="D16" s="197">
        <v>17</v>
      </c>
      <c r="E16" s="197">
        <f>D16</f>
        <v>17</v>
      </c>
      <c r="F16" s="197"/>
      <c r="G16" s="197">
        <f>D16*15</f>
        <v>255</v>
      </c>
      <c r="H16" s="180">
        <f>G16</f>
        <v>255</v>
      </c>
      <c r="I16" s="180">
        <f t="shared" si="2"/>
        <v>272</v>
      </c>
      <c r="J16" s="180">
        <f t="shared" si="3"/>
        <v>870400</v>
      </c>
      <c r="K16" s="180">
        <f t="shared" si="4"/>
        <v>408000</v>
      </c>
      <c r="L16" s="143"/>
      <c r="M16" s="42">
        <f t="shared" si="5"/>
        <v>1278400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72</v>
      </c>
      <c r="E20" s="36">
        <f t="shared" ref="E20:L20" si="6">E21</f>
        <v>72</v>
      </c>
      <c r="F20" s="36"/>
      <c r="G20" s="36">
        <f t="shared" si="6"/>
        <v>1242</v>
      </c>
      <c r="H20" s="36">
        <f t="shared" si="6"/>
        <v>1242</v>
      </c>
      <c r="I20" s="36">
        <f t="shared" si="6"/>
        <v>1321</v>
      </c>
      <c r="J20" s="36">
        <f t="shared" si="6"/>
        <v>4227200</v>
      </c>
      <c r="K20" s="36">
        <f t="shared" si="6"/>
        <v>0</v>
      </c>
      <c r="L20" s="36">
        <f t="shared" si="6"/>
        <v>0</v>
      </c>
      <c r="M20" s="37">
        <f>M21</f>
        <v>4227200</v>
      </c>
    </row>
    <row r="21" spans="1:13">
      <c r="A21" s="10"/>
      <c r="B21" s="24" t="s">
        <v>19</v>
      </c>
      <c r="C21" s="197"/>
      <c r="D21" s="197">
        <v>72</v>
      </c>
      <c r="E21" s="197">
        <f>D21</f>
        <v>72</v>
      </c>
      <c r="F21" s="197"/>
      <c r="G21" s="197">
        <v>1242</v>
      </c>
      <c r="H21" s="180">
        <f>G21</f>
        <v>1242</v>
      </c>
      <c r="I21" s="180">
        <v>1321</v>
      </c>
      <c r="J21" s="180">
        <f>3200*I21</f>
        <v>4227200</v>
      </c>
      <c r="K21" s="180"/>
      <c r="L21" s="143"/>
      <c r="M21" s="42">
        <f>J21+K21</f>
        <v>4227200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3</v>
      </c>
      <c r="E28" s="36">
        <f>SUM(E29:E31)</f>
        <v>5</v>
      </c>
      <c r="F28" s="36">
        <f>F29</f>
        <v>56</v>
      </c>
      <c r="G28" s="37">
        <f>G30+G31</f>
        <v>63</v>
      </c>
      <c r="H28" s="37">
        <f>SUM(H29:H31)</f>
        <v>119</v>
      </c>
      <c r="I28" s="36">
        <f t="shared" ref="I28:M28" si="10">SUM(I29:I31)</f>
        <v>124</v>
      </c>
      <c r="J28" s="36">
        <f t="shared" si="10"/>
        <v>396800</v>
      </c>
      <c r="K28" s="36">
        <f t="shared" si="10"/>
        <v>190400</v>
      </c>
      <c r="L28" s="36">
        <f t="shared" si="10"/>
        <v>0</v>
      </c>
      <c r="M28" s="37">
        <f t="shared" si="10"/>
        <v>587200</v>
      </c>
    </row>
    <row r="29" spans="1:13">
      <c r="A29" s="12"/>
      <c r="B29" s="1" t="s">
        <v>3</v>
      </c>
      <c r="C29" s="197">
        <v>2</v>
      </c>
      <c r="D29" s="197"/>
      <c r="E29" s="197">
        <f>C29</f>
        <v>2</v>
      </c>
      <c r="F29" s="197">
        <v>56</v>
      </c>
      <c r="G29" s="197"/>
      <c r="H29" s="180">
        <f>F29</f>
        <v>56</v>
      </c>
      <c r="I29" s="180">
        <f>H29+E29</f>
        <v>58</v>
      </c>
      <c r="J29" s="180">
        <f>3200*I29</f>
        <v>185600</v>
      </c>
      <c r="K29" s="180">
        <f>1600*H29</f>
        <v>89600</v>
      </c>
      <c r="L29" s="143"/>
      <c r="M29" s="42">
        <f>J29+K29</f>
        <v>275200</v>
      </c>
    </row>
    <row r="30" spans="1:13">
      <c r="A30" s="12"/>
      <c r="B30" s="1" t="s">
        <v>11</v>
      </c>
      <c r="C30" s="197"/>
      <c r="D30" s="197">
        <v>2</v>
      </c>
      <c r="E30" s="197">
        <f>D30</f>
        <v>2</v>
      </c>
      <c r="F30" s="197"/>
      <c r="G30" s="180">
        <v>48</v>
      </c>
      <c r="H30" s="180">
        <f>G30</f>
        <v>48</v>
      </c>
      <c r="I30" s="180">
        <f>H30+E30</f>
        <v>50</v>
      </c>
      <c r="J30" s="180">
        <f>3200*I30</f>
        <v>160000</v>
      </c>
      <c r="K30" s="180">
        <f>1600*H30</f>
        <v>76800</v>
      </c>
      <c r="L30" s="143"/>
      <c r="M30" s="42">
        <f>J30+K30+M73</f>
        <v>236800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197"/>
      <c r="D33" s="197">
        <v>34</v>
      </c>
      <c r="E33" s="197">
        <f>D33</f>
        <v>34</v>
      </c>
      <c r="F33" s="197"/>
      <c r="G33" s="197">
        <f>E33*15</f>
        <v>510</v>
      </c>
      <c r="H33" s="180">
        <f>G33</f>
        <v>510</v>
      </c>
      <c r="I33" s="180">
        <f>H33+E33</f>
        <v>544</v>
      </c>
      <c r="J33" s="180">
        <f>3200*I33</f>
        <v>1740800</v>
      </c>
      <c r="K33" s="180"/>
      <c r="L33" s="143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5</v>
      </c>
      <c r="E34" s="36">
        <f>C34+D34</f>
        <v>11</v>
      </c>
      <c r="F34" s="36">
        <f>F35</f>
        <v>150</v>
      </c>
      <c r="G34" s="36">
        <f>G36+G37</f>
        <v>141</v>
      </c>
      <c r="H34" s="37">
        <f>SUM(H35:H37)</f>
        <v>291</v>
      </c>
      <c r="I34" s="37">
        <f>SUM(I35:I37)</f>
        <v>303</v>
      </c>
      <c r="J34" s="37">
        <f>SUM(J35:J37)</f>
        <v>1040800</v>
      </c>
      <c r="K34" s="37">
        <f>SUM(K35:K37)</f>
        <v>329600</v>
      </c>
      <c r="L34" s="36">
        <f t="shared" ref="L34" si="12">L36+L37</f>
        <v>0</v>
      </c>
      <c r="M34" s="37">
        <f>SUM(M35:M37)</f>
        <v>1370400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150</v>
      </c>
      <c r="G35" s="197"/>
      <c r="H35" s="180">
        <f>F35</f>
        <v>150</v>
      </c>
      <c r="I35" s="180">
        <f>H35+E35</f>
        <v>156</v>
      </c>
      <c r="J35" s="180">
        <f>3200*I35</f>
        <v>499200</v>
      </c>
      <c r="K35" s="180">
        <f>1600*H35</f>
        <v>240000</v>
      </c>
      <c r="L35" s="143"/>
      <c r="M35" s="42">
        <f>J35+K35</f>
        <v>739200</v>
      </c>
    </row>
    <row r="36" spans="1:13">
      <c r="A36" s="13"/>
      <c r="B36" s="1" t="s">
        <v>12</v>
      </c>
      <c r="C36" s="197"/>
      <c r="D36" s="197">
        <v>2</v>
      </c>
      <c r="E36" s="197">
        <f>D36</f>
        <v>2</v>
      </c>
      <c r="F36" s="197"/>
      <c r="G36" s="197">
        <v>56</v>
      </c>
      <c r="H36" s="180">
        <f>G36</f>
        <v>56</v>
      </c>
      <c r="I36" s="180">
        <f>H36+E36</f>
        <v>58</v>
      </c>
      <c r="J36" s="180">
        <f>3200*I36</f>
        <v>185600</v>
      </c>
      <c r="K36" s="180">
        <f>1600*H36</f>
        <v>89600</v>
      </c>
      <c r="L36" s="143"/>
      <c r="M36" s="42">
        <f>J36+K36+M74</f>
        <v>275200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23</v>
      </c>
      <c r="E38" s="36">
        <f t="shared" ref="E38:M38" si="13">E39+E40</f>
        <v>23</v>
      </c>
      <c r="F38" s="36">
        <f t="shared" si="13"/>
        <v>0</v>
      </c>
      <c r="G38" s="36">
        <f t="shared" si="13"/>
        <v>345</v>
      </c>
      <c r="H38" s="36">
        <f t="shared" si="13"/>
        <v>345</v>
      </c>
      <c r="I38" s="36">
        <f t="shared" si="13"/>
        <v>368</v>
      </c>
      <c r="J38" s="36">
        <f t="shared" si="13"/>
        <v>1472000</v>
      </c>
      <c r="K38" s="36">
        <f t="shared" si="13"/>
        <v>0</v>
      </c>
      <c r="L38" s="36">
        <f t="shared" si="13"/>
        <v>0</v>
      </c>
      <c r="M38" s="36">
        <f t="shared" si="13"/>
        <v>1472000</v>
      </c>
    </row>
    <row r="39" spans="1:13">
      <c r="A39" s="13"/>
      <c r="B39" s="201" t="s">
        <v>197</v>
      </c>
      <c r="C39" s="197"/>
      <c r="D39" s="197">
        <v>23</v>
      </c>
      <c r="E39" s="197">
        <f>D39</f>
        <v>23</v>
      </c>
      <c r="F39" s="197"/>
      <c r="G39" s="197">
        <f>E39*15</f>
        <v>345</v>
      </c>
      <c r="H39" s="180">
        <f>G39</f>
        <v>345</v>
      </c>
      <c r="I39" s="180">
        <f>H39+E39</f>
        <v>368</v>
      </c>
      <c r="J39" s="180">
        <f>4000*I39</f>
        <v>1472000</v>
      </c>
      <c r="K39" s="180"/>
      <c r="L39" s="143"/>
      <c r="M39" s="42">
        <f>J39+K39</f>
        <v>1472000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1</v>
      </c>
      <c r="E41" s="36">
        <f t="shared" ref="E41:L41" si="14">E42+E43</f>
        <v>1</v>
      </c>
      <c r="F41" s="36"/>
      <c r="G41" s="36">
        <f t="shared" si="14"/>
        <v>44</v>
      </c>
      <c r="H41" s="36">
        <f t="shared" si="14"/>
        <v>44</v>
      </c>
      <c r="I41" s="36">
        <f t="shared" si="14"/>
        <v>46</v>
      </c>
      <c r="J41" s="36">
        <f t="shared" si="14"/>
        <v>197800</v>
      </c>
      <c r="K41" s="36">
        <f t="shared" si="14"/>
        <v>66000</v>
      </c>
      <c r="L41" s="36">
        <f t="shared" si="14"/>
        <v>0</v>
      </c>
      <c r="M41" s="37">
        <f>M42+M43</f>
        <v>263800</v>
      </c>
    </row>
    <row r="42" spans="1:13">
      <c r="A42" s="9"/>
      <c r="B42" s="24" t="s">
        <v>13</v>
      </c>
      <c r="C42" s="197"/>
      <c r="D42" s="197">
        <v>1</v>
      </c>
      <c r="E42" s="197">
        <f>D42</f>
        <v>1</v>
      </c>
      <c r="F42" s="197"/>
      <c r="G42" s="197">
        <f>E42*44</f>
        <v>44</v>
      </c>
      <c r="H42" s="180">
        <f>G42</f>
        <v>44</v>
      </c>
      <c r="I42" s="180">
        <f>H42+E42*2</f>
        <v>46</v>
      </c>
      <c r="J42" s="180">
        <f>4300*I42</f>
        <v>197800</v>
      </c>
      <c r="K42" s="180">
        <f>1500*H42</f>
        <v>66000</v>
      </c>
      <c r="L42" s="143"/>
      <c r="M42" s="42">
        <f>J42+K42</f>
        <v>263800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7"/>
      <c r="D49" s="197">
        <v>1</v>
      </c>
      <c r="E49" s="197">
        <f>D49</f>
        <v>1</v>
      </c>
      <c r="F49" s="197"/>
      <c r="G49" s="197">
        <f>D49*28</f>
        <v>28</v>
      </c>
      <c r="H49" s="180">
        <f>G49</f>
        <v>28</v>
      </c>
      <c r="I49" s="180">
        <f>H49+E49</f>
        <v>29</v>
      </c>
      <c r="J49" s="180">
        <f>4300*I49</f>
        <v>124700</v>
      </c>
      <c r="K49" s="180">
        <f>2500*H49</f>
        <v>70000</v>
      </c>
      <c r="L49" s="1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3</v>
      </c>
      <c r="E52" s="197">
        <f>D52</f>
        <v>3</v>
      </c>
      <c r="F52" s="197"/>
      <c r="G52" s="92">
        <v>58</v>
      </c>
      <c r="H52" s="180">
        <f>G52</f>
        <v>58</v>
      </c>
      <c r="I52" s="180">
        <f>H52+E52</f>
        <v>61</v>
      </c>
      <c r="J52" s="180">
        <f>4000*I52</f>
        <v>244000</v>
      </c>
      <c r="K52" s="180"/>
      <c r="L52" s="143"/>
      <c r="M52" s="42">
        <f>J52+K52</f>
        <v>244000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149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80">
        <f>6500*I56</f>
        <v>299000</v>
      </c>
      <c r="K56" s="180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44</v>
      </c>
      <c r="H60" s="60">
        <f t="shared" ref="H60:L60" si="21">H61+H62</f>
        <v>44</v>
      </c>
      <c r="I60" s="60">
        <f t="shared" si="21"/>
        <v>46</v>
      </c>
      <c r="J60" s="60">
        <f t="shared" si="21"/>
        <v>197800</v>
      </c>
      <c r="K60" s="60">
        <f t="shared" si="21"/>
        <v>110000</v>
      </c>
      <c r="L60" s="60">
        <f t="shared" si="21"/>
        <v>0</v>
      </c>
      <c r="M60" s="97">
        <f>M61+M62</f>
        <v>307800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44</v>
      </c>
      <c r="H61" s="117">
        <f>G61</f>
        <v>44</v>
      </c>
      <c r="I61" s="117">
        <f>H61+E61*2</f>
        <v>46</v>
      </c>
      <c r="J61" s="118">
        <f>4300*I61</f>
        <v>197800</v>
      </c>
      <c r="K61" s="117">
        <f>H61*2500</f>
        <v>110000</v>
      </c>
      <c r="L61" s="119"/>
      <c r="M61" s="42">
        <f>J61+K61</f>
        <v>307800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2</v>
      </c>
      <c r="E71" s="105">
        <f t="shared" si="24"/>
        <v>2</v>
      </c>
      <c r="F71" s="105">
        <f t="shared" si="24"/>
        <v>0</v>
      </c>
      <c r="G71" s="105">
        <f t="shared" si="24"/>
        <v>82</v>
      </c>
      <c r="H71" s="106">
        <f t="shared" si="24"/>
        <v>82</v>
      </c>
      <c r="I71" s="106">
        <f t="shared" si="24"/>
        <v>86</v>
      </c>
      <c r="J71" s="106">
        <f t="shared" si="24"/>
        <v>480740</v>
      </c>
      <c r="K71" s="106">
        <f t="shared" si="24"/>
        <v>262400</v>
      </c>
      <c r="L71" s="105">
        <f t="shared" si="24"/>
        <v>0</v>
      </c>
      <c r="M71" s="106">
        <f>M72</f>
        <v>743140</v>
      </c>
    </row>
    <row r="72" spans="1:13">
      <c r="A72" s="14"/>
      <c r="B72" s="130" t="s">
        <v>185</v>
      </c>
      <c r="C72" s="103"/>
      <c r="D72" s="103">
        <v>2</v>
      </c>
      <c r="E72" s="103">
        <f>D72</f>
        <v>2</v>
      </c>
      <c r="F72" s="103"/>
      <c r="G72" s="103">
        <f>E72*41</f>
        <v>82</v>
      </c>
      <c r="H72" s="104">
        <f>G72</f>
        <v>82</v>
      </c>
      <c r="I72" s="104">
        <f>H72+E72*2</f>
        <v>86</v>
      </c>
      <c r="J72" s="180">
        <f>5590*I72</f>
        <v>480740</v>
      </c>
      <c r="K72" s="180">
        <f>3200*H72</f>
        <v>262400</v>
      </c>
      <c r="L72" s="45"/>
      <c r="M72" s="42">
        <f>J72+K72</f>
        <v>743140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183</v>
      </c>
      <c r="E75" s="41">
        <f>E8+E13+E20+E22+E24+E26+E28+E32+E34+E38+E41+E44+E48+E50+E53+E55+E57+E60+E63+E65+E67+E69+E71</f>
        <v>216</v>
      </c>
      <c r="F75" s="41">
        <f>F8+F13+F28+F34+F63</f>
        <v>614</v>
      </c>
      <c r="G75" s="41">
        <f>G8+G13+G20+G22+G24+G26+G28+G32+G34+G38+G41+G44+G48+G50+G53+G55+G57+G60+G65+G67+G69+G71</f>
        <v>3294</v>
      </c>
      <c r="H75" s="41">
        <f>H8+H13+H20+H22+H24+H26+H28+H32+H34+H38+H41+H44+H48+H50+H53+H55+H57+H60+H63+H65+H67+H69+H71</f>
        <v>3908</v>
      </c>
      <c r="I75" s="41">
        <f>I8+I13+I20+I22+I24+I26+I28+I32+I34+I38+I41+I44+I48+I50+I53+I55+I57+I60+I63+I65+I67+I69+I71</f>
        <v>4143</v>
      </c>
      <c r="J75" s="41">
        <f>J8+J13+J20+J22+J24+J26+J28+J32+J34+J38+J41+J44+J48+J50+J53+J55+J57+J60+J63+J65+J67+J69+J71</f>
        <v>14670500</v>
      </c>
      <c r="K75" s="41">
        <f>K8+K13+K20+K22+K24+K26+K28+K32+K34+K38+K41+K44+K48+K50+K53+K55+K57+K60+K63+K65+K67+K69+K71</f>
        <v>2906200</v>
      </c>
      <c r="L75" s="41"/>
      <c r="M75" s="41">
        <f>M8+M13+M20+M22+M24+M26+M28+M32+M34+M38+M41+M44+M48+M50+M53+M55+M57+M60+M63+M76+M77+M65+M67+M69+M71</f>
        <v>17621700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3</v>
      </c>
      <c r="M77" s="89">
        <f>15000*L77</f>
        <v>45000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3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0"/>
  <sheetViews>
    <sheetView topLeftCell="A54" workbookViewId="0">
      <selection activeCell="J78" sqref="J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28" t="s">
        <v>35</v>
      </c>
      <c r="D7" s="128" t="s">
        <v>36</v>
      </c>
      <c r="E7" s="128" t="s">
        <v>32</v>
      </c>
      <c r="F7" s="128" t="s">
        <v>34</v>
      </c>
      <c r="G7" s="128" t="s">
        <v>37</v>
      </c>
      <c r="H7" s="27" t="s">
        <v>39</v>
      </c>
      <c r="I7" s="128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28">
        <v>1</v>
      </c>
      <c r="D9" s="128"/>
      <c r="E9" s="128">
        <f>C9</f>
        <v>1</v>
      </c>
      <c r="F9" s="128">
        <f>E9*24</f>
        <v>24</v>
      </c>
      <c r="G9" s="128"/>
      <c r="H9" s="29">
        <f>F9</f>
        <v>24</v>
      </c>
      <c r="I9" s="29">
        <f>H9+E9</f>
        <v>25</v>
      </c>
      <c r="J9" s="29">
        <f>3200*I9</f>
        <v>80000</v>
      </c>
      <c r="K9" s="29">
        <f>1600*H9</f>
        <v>38400</v>
      </c>
      <c r="L9" s="43"/>
      <c r="M9" s="42">
        <f t="shared" ref="M9:M12" si="0">J9+K9</f>
        <v>118400</v>
      </c>
    </row>
    <row r="10" spans="1:13">
      <c r="A10" s="9"/>
      <c r="B10" s="1" t="s">
        <v>6</v>
      </c>
      <c r="C10" s="128"/>
      <c r="D10" s="128">
        <v>1</v>
      </c>
      <c r="E10" s="128">
        <f>D10</f>
        <v>1</v>
      </c>
      <c r="F10" s="128"/>
      <c r="G10" s="128">
        <v>24</v>
      </c>
      <c r="H10" s="29">
        <f>G10</f>
        <v>24</v>
      </c>
      <c r="I10" s="29">
        <f>H10+E10</f>
        <v>25</v>
      </c>
      <c r="J10" s="29">
        <f>3200*I10</f>
        <v>80000</v>
      </c>
      <c r="K10" s="29">
        <f>1600*H10</f>
        <v>38400</v>
      </c>
      <c r="L10" s="43"/>
      <c r="M10" s="42">
        <f t="shared" si="0"/>
        <v>118400</v>
      </c>
    </row>
    <row r="11" spans="1:13">
      <c r="A11" s="10"/>
      <c r="B11" s="1" t="s">
        <v>5</v>
      </c>
      <c r="C11" s="128"/>
      <c r="D11" s="128"/>
      <c r="E11" s="128">
        <f>D11</f>
        <v>0</v>
      </c>
      <c r="F11" s="128"/>
      <c r="G11" s="128">
        <v>0</v>
      </c>
      <c r="H11" s="29">
        <f>G11</f>
        <v>0</v>
      </c>
      <c r="I11" s="29">
        <f>H11+E11</f>
        <v>0</v>
      </c>
      <c r="J11" s="29">
        <f>3200*I11</f>
        <v>0</v>
      </c>
      <c r="K11" s="29">
        <f t="shared" ref="K11" si="1">1600*H11</f>
        <v>0</v>
      </c>
      <c r="L11" s="43"/>
      <c r="M11" s="42">
        <f t="shared" si="0"/>
        <v>0</v>
      </c>
    </row>
    <row r="12" spans="1:13">
      <c r="A12" s="11"/>
      <c r="B12" s="22" t="s">
        <v>126</v>
      </c>
      <c r="C12" s="128"/>
      <c r="D12" s="128">
        <v>1</v>
      </c>
      <c r="E12" s="128">
        <f>D12</f>
        <v>1</v>
      </c>
      <c r="F12" s="128"/>
      <c r="G12" s="128">
        <f>E12*32</f>
        <v>32</v>
      </c>
      <c r="H12" s="29">
        <f>G12</f>
        <v>32</v>
      </c>
      <c r="I12" s="29">
        <f>H12+E12*2</f>
        <v>34</v>
      </c>
      <c r="J12" s="29">
        <f>4000*I12</f>
        <v>136000</v>
      </c>
      <c r="K12" s="29"/>
      <c r="L12" s="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28</v>
      </c>
      <c r="D13" s="36">
        <f>D15+D16+D17+D18+D19</f>
        <v>30</v>
      </c>
      <c r="E13" s="36">
        <f>SUM(E14:E19)</f>
        <v>58</v>
      </c>
      <c r="F13" s="36">
        <f>F14</f>
        <v>420</v>
      </c>
      <c r="G13" s="36">
        <f>G15+G16+G17+G18+G19</f>
        <v>450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3">
      <c r="A14" s="12"/>
      <c r="B14" s="1" t="s">
        <v>3</v>
      </c>
      <c r="C14" s="128">
        <v>28</v>
      </c>
      <c r="D14" s="128"/>
      <c r="E14" s="128">
        <f>C14</f>
        <v>28</v>
      </c>
      <c r="F14" s="128">
        <f>C14*15</f>
        <v>420</v>
      </c>
      <c r="G14" s="128"/>
      <c r="H14" s="29">
        <f>F14</f>
        <v>420</v>
      </c>
      <c r="I14" s="29">
        <f t="shared" ref="I14:I19" si="2">H14+E14</f>
        <v>448</v>
      </c>
      <c r="J14" s="29">
        <f>3200*I14</f>
        <v>1433600</v>
      </c>
      <c r="K14" s="29">
        <f>H14*1600</f>
        <v>672000</v>
      </c>
      <c r="L14" s="43"/>
      <c r="M14" s="42">
        <f>J14+K14</f>
        <v>2105600</v>
      </c>
    </row>
    <row r="15" spans="1:13">
      <c r="A15" s="12"/>
      <c r="B15" s="1" t="s">
        <v>6</v>
      </c>
      <c r="C15" s="128"/>
      <c r="D15" s="128">
        <v>12</v>
      </c>
      <c r="E15" s="128">
        <f>D15</f>
        <v>12</v>
      </c>
      <c r="F15" s="128"/>
      <c r="G15" s="128">
        <f>D15*15</f>
        <v>180</v>
      </c>
      <c r="H15" s="29">
        <f>G15</f>
        <v>180</v>
      </c>
      <c r="I15" s="29">
        <f t="shared" si="2"/>
        <v>192</v>
      </c>
      <c r="J15" s="29">
        <f t="shared" ref="J15:J19" si="3">3200*I15</f>
        <v>614400</v>
      </c>
      <c r="K15" s="29">
        <f t="shared" ref="K15:K19" si="4">H15*1600</f>
        <v>288000</v>
      </c>
      <c r="L15" s="43"/>
      <c r="M15" s="42">
        <f t="shared" ref="M15:M19" si="5">J15+K15</f>
        <v>902400</v>
      </c>
    </row>
    <row r="16" spans="1:13">
      <c r="A16" s="12"/>
      <c r="B16" s="1" t="s">
        <v>5</v>
      </c>
      <c r="C16" s="128"/>
      <c r="D16" s="128">
        <v>14</v>
      </c>
      <c r="E16" s="128">
        <f>D16</f>
        <v>14</v>
      </c>
      <c r="F16" s="128"/>
      <c r="G16" s="128">
        <f>D16*15</f>
        <v>210</v>
      </c>
      <c r="H16" s="29">
        <f>G16</f>
        <v>210</v>
      </c>
      <c r="I16" s="29">
        <f t="shared" si="2"/>
        <v>224</v>
      </c>
      <c r="J16" s="29">
        <f t="shared" si="3"/>
        <v>716800</v>
      </c>
      <c r="K16" s="29">
        <f t="shared" si="4"/>
        <v>336000</v>
      </c>
      <c r="L16" s="43"/>
      <c r="M16" s="42">
        <f t="shared" si="5"/>
        <v>1052800</v>
      </c>
    </row>
    <row r="17" spans="1:13">
      <c r="A17" s="12"/>
      <c r="B17" s="2" t="s">
        <v>7</v>
      </c>
      <c r="C17" s="128"/>
      <c r="D17" s="128">
        <v>1</v>
      </c>
      <c r="E17" s="128">
        <f>D17</f>
        <v>1</v>
      </c>
      <c r="F17" s="128"/>
      <c r="G17" s="128">
        <f>D17*15</f>
        <v>15</v>
      </c>
      <c r="H17" s="29">
        <f>G17</f>
        <v>15</v>
      </c>
      <c r="I17" s="29">
        <f t="shared" si="2"/>
        <v>16</v>
      </c>
      <c r="J17" s="29">
        <f t="shared" si="3"/>
        <v>51200</v>
      </c>
      <c r="K17" s="29">
        <f t="shared" si="4"/>
        <v>24000</v>
      </c>
      <c r="L17" s="43"/>
      <c r="M17" s="42">
        <f t="shared" si="5"/>
        <v>75200</v>
      </c>
    </row>
    <row r="18" spans="1:13">
      <c r="A18" s="13"/>
      <c r="B18" s="2" t="s">
        <v>8</v>
      </c>
      <c r="C18" s="128"/>
      <c r="D18" s="128">
        <v>2</v>
      </c>
      <c r="E18" s="128">
        <f>D18</f>
        <v>2</v>
      </c>
      <c r="F18" s="128"/>
      <c r="G18" s="128">
        <f>D18*15</f>
        <v>30</v>
      </c>
      <c r="H18" s="29">
        <f>G18</f>
        <v>30</v>
      </c>
      <c r="I18" s="29">
        <f t="shared" si="2"/>
        <v>32</v>
      </c>
      <c r="J18" s="29">
        <f t="shared" si="3"/>
        <v>102400</v>
      </c>
      <c r="K18" s="29">
        <f t="shared" si="4"/>
        <v>48000</v>
      </c>
      <c r="L18" s="43"/>
      <c r="M18" s="42">
        <f t="shared" si="5"/>
        <v>150400</v>
      </c>
    </row>
    <row r="19" spans="1:13">
      <c r="A19" s="14"/>
      <c r="B19" s="23" t="s">
        <v>4</v>
      </c>
      <c r="C19" s="128"/>
      <c r="D19" s="128">
        <v>1</v>
      </c>
      <c r="E19" s="128">
        <f>D19</f>
        <v>1</v>
      </c>
      <c r="F19" s="128"/>
      <c r="G19" s="128">
        <f>D19*15</f>
        <v>15</v>
      </c>
      <c r="H19" s="29">
        <f>G19</f>
        <v>15</v>
      </c>
      <c r="I19" s="29">
        <f t="shared" si="2"/>
        <v>16</v>
      </c>
      <c r="J19" s="29">
        <f t="shared" si="3"/>
        <v>51200</v>
      </c>
      <c r="K19" s="29">
        <f t="shared" si="4"/>
        <v>24000</v>
      </c>
      <c r="L19" s="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72</v>
      </c>
      <c r="E20" s="36">
        <f t="shared" ref="E20:L20" si="6">E21</f>
        <v>72</v>
      </c>
      <c r="F20" s="36"/>
      <c r="G20" s="36">
        <f t="shared" si="6"/>
        <v>1404</v>
      </c>
      <c r="H20" s="36">
        <f t="shared" si="6"/>
        <v>1404</v>
      </c>
      <c r="I20" s="36">
        <f t="shared" si="6"/>
        <v>1490</v>
      </c>
      <c r="J20" s="36">
        <f t="shared" si="6"/>
        <v>4768000</v>
      </c>
      <c r="K20" s="36">
        <f t="shared" si="6"/>
        <v>0</v>
      </c>
      <c r="L20" s="36">
        <f t="shared" si="6"/>
        <v>0</v>
      </c>
      <c r="M20" s="37">
        <f>M21</f>
        <v>4768000</v>
      </c>
    </row>
    <row r="21" spans="1:13">
      <c r="A21" s="10"/>
      <c r="B21" s="24" t="s">
        <v>19</v>
      </c>
      <c r="C21" s="128"/>
      <c r="D21" s="128">
        <v>72</v>
      </c>
      <c r="E21" s="128">
        <f>D21</f>
        <v>72</v>
      </c>
      <c r="F21" s="128"/>
      <c r="G21" s="128">
        <v>1404</v>
      </c>
      <c r="H21" s="29">
        <f>G21</f>
        <v>1404</v>
      </c>
      <c r="I21" s="29">
        <v>1490</v>
      </c>
      <c r="J21" s="29">
        <f>3200*I21</f>
        <v>4768000</v>
      </c>
      <c r="K21" s="29"/>
      <c r="L21" s="43"/>
      <c r="M21" s="42">
        <f>J21+K21</f>
        <v>4768000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28"/>
      <c r="D23" s="128">
        <v>1</v>
      </c>
      <c r="E23" s="128">
        <f>D23</f>
        <v>1</v>
      </c>
      <c r="F23" s="128"/>
      <c r="G23" s="128">
        <v>28</v>
      </c>
      <c r="H23" s="29">
        <f>G23</f>
        <v>28</v>
      </c>
      <c r="I23" s="29">
        <f>H23+E23</f>
        <v>29</v>
      </c>
      <c r="J23" s="29">
        <f>3200*I23</f>
        <v>92800</v>
      </c>
      <c r="K23" s="29">
        <f>1600*H23</f>
        <v>44800</v>
      </c>
      <c r="L23" s="43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28"/>
      <c r="D25" s="128">
        <v>1</v>
      </c>
      <c r="E25" s="128">
        <f>D25</f>
        <v>1</v>
      </c>
      <c r="F25" s="128"/>
      <c r="G25" s="128">
        <f>E25*28</f>
        <v>28</v>
      </c>
      <c r="H25" s="29">
        <f>G25</f>
        <v>28</v>
      </c>
      <c r="I25" s="29">
        <f>H25+E25</f>
        <v>29</v>
      </c>
      <c r="J25" s="29">
        <f>3200*I25</f>
        <v>92800</v>
      </c>
      <c r="K25" s="29">
        <f>1600*H25</f>
        <v>44800</v>
      </c>
      <c r="L25" s="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28"/>
      <c r="D27" s="128">
        <v>1</v>
      </c>
      <c r="E27" s="128">
        <f>D27</f>
        <v>1</v>
      </c>
      <c r="F27" s="128"/>
      <c r="G27" s="128">
        <f>E27*24</f>
        <v>24</v>
      </c>
      <c r="H27" s="29">
        <f>G27</f>
        <v>24</v>
      </c>
      <c r="I27" s="29">
        <f>H27+E27</f>
        <v>25</v>
      </c>
      <c r="J27" s="29">
        <f>3200*I27</f>
        <v>80000</v>
      </c>
      <c r="K27" s="29">
        <f>1600*H27</f>
        <v>38400</v>
      </c>
      <c r="L27" s="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6</v>
      </c>
      <c r="E28" s="36">
        <f>SUM(E29:E31)</f>
        <v>9</v>
      </c>
      <c r="F28" s="36">
        <f>F29</f>
        <v>76</v>
      </c>
      <c r="G28" s="37">
        <f>G30+G31</f>
        <v>142</v>
      </c>
      <c r="H28" s="37">
        <f>SUM(H29:H31)</f>
        <v>218</v>
      </c>
      <c r="I28" s="36">
        <f t="shared" ref="I28:M28" si="10">SUM(I29:I31)</f>
        <v>227</v>
      </c>
      <c r="J28" s="36">
        <f t="shared" si="10"/>
        <v>726400</v>
      </c>
      <c r="K28" s="36">
        <f t="shared" si="10"/>
        <v>348800</v>
      </c>
      <c r="L28" s="36">
        <f t="shared" si="10"/>
        <v>0</v>
      </c>
      <c r="M28" s="37">
        <f t="shared" si="10"/>
        <v>1118400</v>
      </c>
    </row>
    <row r="29" spans="1:13">
      <c r="A29" s="12"/>
      <c r="B29" s="1" t="s">
        <v>3</v>
      </c>
      <c r="C29" s="128">
        <v>3</v>
      </c>
      <c r="D29" s="128"/>
      <c r="E29" s="128">
        <f>C29</f>
        <v>3</v>
      </c>
      <c r="F29" s="128">
        <v>76</v>
      </c>
      <c r="G29" s="128"/>
      <c r="H29" s="29">
        <f>F29</f>
        <v>76</v>
      </c>
      <c r="I29" s="29">
        <f>H29+E29</f>
        <v>79</v>
      </c>
      <c r="J29" s="29">
        <f>3200*I29</f>
        <v>252800</v>
      </c>
      <c r="K29" s="29">
        <f>1600*H29</f>
        <v>121600</v>
      </c>
      <c r="L29" s="43"/>
      <c r="M29" s="42">
        <f>J29+K29</f>
        <v>374400</v>
      </c>
    </row>
    <row r="30" spans="1:13">
      <c r="A30" s="12"/>
      <c r="B30" s="1" t="s">
        <v>11</v>
      </c>
      <c r="C30" s="128"/>
      <c r="D30" s="128">
        <v>5</v>
      </c>
      <c r="E30" s="128">
        <f>D30</f>
        <v>5</v>
      </c>
      <c r="F30" s="128"/>
      <c r="G30" s="29">
        <v>127</v>
      </c>
      <c r="H30" s="29">
        <f>G30</f>
        <v>127</v>
      </c>
      <c r="I30" s="29">
        <f>H30+E30</f>
        <v>132</v>
      </c>
      <c r="J30" s="29">
        <f>3200*I30</f>
        <v>422400</v>
      </c>
      <c r="K30" s="29">
        <f>1600*H30</f>
        <v>203200</v>
      </c>
      <c r="L30" s="43"/>
      <c r="M30" s="42">
        <f>J30+K30+M73</f>
        <v>668800</v>
      </c>
    </row>
    <row r="31" spans="1:13">
      <c r="A31" s="14"/>
      <c r="B31" s="132" t="s">
        <v>193</v>
      </c>
      <c r="C31" s="144"/>
      <c r="D31" s="144">
        <v>1</v>
      </c>
      <c r="E31" s="144">
        <f>D31</f>
        <v>1</v>
      </c>
      <c r="F31" s="144"/>
      <c r="G31" s="29">
        <f>E31*15</f>
        <v>15</v>
      </c>
      <c r="H31" s="29">
        <f>G31</f>
        <v>15</v>
      </c>
      <c r="I31" s="29">
        <f>H31+E31</f>
        <v>16</v>
      </c>
      <c r="J31" s="29">
        <f>3200*I31</f>
        <v>51200</v>
      </c>
      <c r="K31" s="29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30</v>
      </c>
      <c r="E32" s="36">
        <f t="shared" ref="E32:L32" si="11">E33</f>
        <v>30</v>
      </c>
      <c r="F32" s="36"/>
      <c r="G32" s="36">
        <f t="shared" si="11"/>
        <v>450</v>
      </c>
      <c r="H32" s="36">
        <f t="shared" si="11"/>
        <v>450</v>
      </c>
      <c r="I32" s="37">
        <f>I33</f>
        <v>480</v>
      </c>
      <c r="J32" s="36">
        <f t="shared" si="11"/>
        <v>1536000</v>
      </c>
      <c r="K32" s="36">
        <f t="shared" si="11"/>
        <v>0</v>
      </c>
      <c r="L32" s="36">
        <f t="shared" si="11"/>
        <v>0</v>
      </c>
      <c r="M32" s="37">
        <f>M33</f>
        <v>1536000</v>
      </c>
    </row>
    <row r="33" spans="1:13">
      <c r="A33" s="10"/>
      <c r="B33" s="24" t="s">
        <v>19</v>
      </c>
      <c r="C33" s="128"/>
      <c r="D33" s="128">
        <v>30</v>
      </c>
      <c r="E33" s="128">
        <f>D33</f>
        <v>30</v>
      </c>
      <c r="F33" s="128"/>
      <c r="G33" s="128">
        <f>E33*15</f>
        <v>450</v>
      </c>
      <c r="H33" s="29">
        <f>G33</f>
        <v>450</v>
      </c>
      <c r="I33" s="29">
        <f>H33+E33</f>
        <v>480</v>
      </c>
      <c r="J33" s="29">
        <f>3200*I33</f>
        <v>1536000</v>
      </c>
      <c r="K33" s="29"/>
      <c r="L33" s="43"/>
      <c r="M33" s="42">
        <f>J33+K33</f>
        <v>1536000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14</v>
      </c>
      <c r="E34" s="36">
        <f>C34+D34</f>
        <v>20</v>
      </c>
      <c r="F34" s="36">
        <f>F35</f>
        <v>149</v>
      </c>
      <c r="G34" s="36">
        <f>G36+G37</f>
        <v>353</v>
      </c>
      <c r="H34" s="37">
        <f>SUM(H35:H37)</f>
        <v>502</v>
      </c>
      <c r="I34" s="37">
        <f>SUM(I35:I37)</f>
        <v>523</v>
      </c>
      <c r="J34" s="37">
        <f>SUM(J35:J37)</f>
        <v>1744800</v>
      </c>
      <c r="K34" s="37">
        <f>SUM(K35:K37)</f>
        <v>667200</v>
      </c>
      <c r="L34" s="36">
        <f t="shared" ref="L34" si="12">L36+L37</f>
        <v>0</v>
      </c>
      <c r="M34" s="37">
        <f>SUM(M35:M37)</f>
        <v>2498400</v>
      </c>
    </row>
    <row r="35" spans="1:13">
      <c r="A35" s="12"/>
      <c r="B35" s="1" t="s">
        <v>3</v>
      </c>
      <c r="C35" s="128">
        <v>6</v>
      </c>
      <c r="D35" s="128"/>
      <c r="E35" s="128">
        <f>C35</f>
        <v>6</v>
      </c>
      <c r="F35" s="128">
        <v>149</v>
      </c>
      <c r="G35" s="128"/>
      <c r="H35" s="29">
        <f>F35</f>
        <v>149</v>
      </c>
      <c r="I35" s="29">
        <f>H35+E35</f>
        <v>155</v>
      </c>
      <c r="J35" s="29">
        <f>3200*I35</f>
        <v>496000</v>
      </c>
      <c r="K35" s="29">
        <f>1600*H35</f>
        <v>238400</v>
      </c>
      <c r="L35" s="43"/>
      <c r="M35" s="42">
        <f>J35+K35</f>
        <v>734400</v>
      </c>
    </row>
    <row r="36" spans="1:13">
      <c r="A36" s="13"/>
      <c r="B36" s="1" t="s">
        <v>12</v>
      </c>
      <c r="C36" s="128"/>
      <c r="D36" s="128">
        <v>11</v>
      </c>
      <c r="E36" s="128">
        <f>D36</f>
        <v>11</v>
      </c>
      <c r="F36" s="128"/>
      <c r="G36" s="128">
        <v>268</v>
      </c>
      <c r="H36" s="29">
        <f>G36</f>
        <v>268</v>
      </c>
      <c r="I36" s="29">
        <f>H36+E36</f>
        <v>279</v>
      </c>
      <c r="J36" s="29">
        <f>3200*I36</f>
        <v>892800</v>
      </c>
      <c r="K36" s="29">
        <f>1600*H36</f>
        <v>428800</v>
      </c>
      <c r="L36" s="43"/>
      <c r="M36" s="42">
        <f>J36+K36+M74</f>
        <v>1408000</v>
      </c>
    </row>
    <row r="37" spans="1:13">
      <c r="A37" s="13"/>
      <c r="B37" s="201" t="s">
        <v>198</v>
      </c>
      <c r="C37" s="128"/>
      <c r="D37" s="128">
        <v>3</v>
      </c>
      <c r="E37" s="128">
        <f>D37</f>
        <v>3</v>
      </c>
      <c r="F37" s="128"/>
      <c r="G37" s="128">
        <v>85</v>
      </c>
      <c r="H37" s="29">
        <f>G37</f>
        <v>85</v>
      </c>
      <c r="I37" s="29">
        <v>89</v>
      </c>
      <c r="J37" s="29">
        <f>4000*I37</f>
        <v>356000</v>
      </c>
      <c r="K37" s="29"/>
      <c r="L37" s="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24</v>
      </c>
      <c r="E38" s="36">
        <f t="shared" ref="E38:M38" si="13">E39+E40</f>
        <v>24</v>
      </c>
      <c r="F38" s="36">
        <f t="shared" si="13"/>
        <v>0</v>
      </c>
      <c r="G38" s="36">
        <f t="shared" si="13"/>
        <v>373</v>
      </c>
      <c r="H38" s="36">
        <f t="shared" si="13"/>
        <v>373</v>
      </c>
      <c r="I38" s="36">
        <f t="shared" si="13"/>
        <v>397</v>
      </c>
      <c r="J38" s="36">
        <f t="shared" si="13"/>
        <v>1588000</v>
      </c>
      <c r="K38" s="36">
        <f t="shared" si="13"/>
        <v>0</v>
      </c>
      <c r="L38" s="36">
        <f t="shared" si="13"/>
        <v>0</v>
      </c>
      <c r="M38" s="36">
        <f t="shared" si="13"/>
        <v>1588000</v>
      </c>
    </row>
    <row r="39" spans="1:13">
      <c r="A39" s="13"/>
      <c r="B39" s="201" t="s">
        <v>197</v>
      </c>
      <c r="C39" s="128"/>
      <c r="D39" s="128">
        <v>24</v>
      </c>
      <c r="E39" s="128">
        <f>D39</f>
        <v>24</v>
      </c>
      <c r="F39" s="128"/>
      <c r="G39" s="128">
        <v>373</v>
      </c>
      <c r="H39" s="29">
        <f>G39</f>
        <v>373</v>
      </c>
      <c r="I39" s="29">
        <f>H39+E39</f>
        <v>397</v>
      </c>
      <c r="J39" s="29">
        <f>4000*I39</f>
        <v>1588000</v>
      </c>
      <c r="K39" s="29"/>
      <c r="L39" s="43"/>
      <c r="M39" s="42">
        <f>J39+K39</f>
        <v>1588000</v>
      </c>
    </row>
    <row r="40" spans="1:13">
      <c r="A40" s="14"/>
      <c r="B40" s="182"/>
      <c r="C40" s="181"/>
      <c r="D40" s="181"/>
      <c r="E40" s="181"/>
      <c r="F40" s="181"/>
      <c r="G40" s="181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89</v>
      </c>
      <c r="H41" s="36">
        <f t="shared" si="14"/>
        <v>89</v>
      </c>
      <c r="I41" s="36">
        <f t="shared" si="14"/>
        <v>93</v>
      </c>
      <c r="J41" s="36">
        <f t="shared" si="14"/>
        <v>399900</v>
      </c>
      <c r="K41" s="36">
        <f t="shared" si="14"/>
        <v>133500</v>
      </c>
      <c r="L41" s="36">
        <f t="shared" si="14"/>
        <v>0</v>
      </c>
      <c r="M41" s="37">
        <f>M42+M43</f>
        <v>533400</v>
      </c>
    </row>
    <row r="42" spans="1:13">
      <c r="A42" s="9"/>
      <c r="B42" s="24" t="s">
        <v>13</v>
      </c>
      <c r="C42" s="128"/>
      <c r="D42" s="128">
        <v>2</v>
      </c>
      <c r="E42" s="128">
        <f>D42</f>
        <v>2</v>
      </c>
      <c r="F42" s="128"/>
      <c r="G42" s="128">
        <v>89</v>
      </c>
      <c r="H42" s="29">
        <f>G42</f>
        <v>89</v>
      </c>
      <c r="I42" s="29">
        <f>H42+E42*2</f>
        <v>93</v>
      </c>
      <c r="J42" s="29">
        <f>4300*I42</f>
        <v>399900</v>
      </c>
      <c r="K42" s="29">
        <f>1500*H42</f>
        <v>133500</v>
      </c>
      <c r="L42" s="43"/>
      <c r="M42" s="42">
        <f>J42+K42</f>
        <v>533400</v>
      </c>
    </row>
    <row r="43" spans="1:13">
      <c r="A43" s="9"/>
      <c r="B43" s="24" t="s">
        <v>14</v>
      </c>
      <c r="C43" s="128"/>
      <c r="D43" s="128"/>
      <c r="E43" s="128">
        <f>D43</f>
        <v>0</v>
      </c>
      <c r="F43" s="128"/>
      <c r="G43" s="144">
        <f>E43*44</f>
        <v>0</v>
      </c>
      <c r="H43" s="29">
        <f>G43</f>
        <v>0</v>
      </c>
      <c r="I43" s="29">
        <f>H43+E43*2</f>
        <v>0</v>
      </c>
      <c r="J43" s="29">
        <f>4300*I43</f>
        <v>0</v>
      </c>
      <c r="K43" s="29">
        <f>1500*H43</f>
        <v>0</v>
      </c>
      <c r="L43" s="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28"/>
      <c r="D45" s="128">
        <v>1</v>
      </c>
      <c r="E45" s="128">
        <f>D45</f>
        <v>1</v>
      </c>
      <c r="F45" s="128"/>
      <c r="G45" s="128">
        <f>D45*40</f>
        <v>40</v>
      </c>
      <c r="H45" s="29">
        <f>G45</f>
        <v>40</v>
      </c>
      <c r="I45" s="128">
        <f>E45*42</f>
        <v>42</v>
      </c>
      <c r="J45" s="29">
        <f>5590*I45</f>
        <v>234780</v>
      </c>
      <c r="K45" s="29">
        <f>1500*H45</f>
        <v>60000</v>
      </c>
      <c r="L45" s="43"/>
      <c r="M45" s="42">
        <f>J45+K45</f>
        <v>294780</v>
      </c>
    </row>
    <row r="46" spans="1:13">
      <c r="A46" s="18"/>
      <c r="B46" s="24" t="s">
        <v>15</v>
      </c>
      <c r="C46" s="128"/>
      <c r="D46" s="128">
        <v>1</v>
      </c>
      <c r="E46" s="128">
        <f>D46</f>
        <v>1</v>
      </c>
      <c r="F46" s="128"/>
      <c r="G46" s="128">
        <f>D46*40</f>
        <v>40</v>
      </c>
      <c r="H46" s="29">
        <f>G46</f>
        <v>40</v>
      </c>
      <c r="I46" s="128">
        <f>E46*42</f>
        <v>42</v>
      </c>
      <c r="J46" s="29">
        <f>5590*I46</f>
        <v>234780</v>
      </c>
      <c r="K46" s="29">
        <f>1500*H46</f>
        <v>60000</v>
      </c>
      <c r="L46" s="43"/>
      <c r="M46" s="42">
        <f>J46+K46</f>
        <v>294780</v>
      </c>
    </row>
    <row r="47" spans="1:13">
      <c r="A47" s="9"/>
      <c r="B47" s="22" t="s">
        <v>170</v>
      </c>
      <c r="C47" s="128"/>
      <c r="D47" s="128"/>
      <c r="E47" s="128">
        <f>D47</f>
        <v>0</v>
      </c>
      <c r="F47" s="128"/>
      <c r="G47" s="128">
        <f>E47*38</f>
        <v>0</v>
      </c>
      <c r="H47" s="29">
        <f>G47</f>
        <v>0</v>
      </c>
      <c r="I47" s="29">
        <f>H47+E47*2</f>
        <v>0</v>
      </c>
      <c r="J47" s="29">
        <f>5590*I47</f>
        <v>0</v>
      </c>
      <c r="K47" s="29">
        <f>3200*H47</f>
        <v>0</v>
      </c>
      <c r="L47" s="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28"/>
      <c r="D49" s="128">
        <v>1</v>
      </c>
      <c r="E49" s="128">
        <f>D49</f>
        <v>1</v>
      </c>
      <c r="F49" s="128"/>
      <c r="G49" s="128">
        <f>D49*28</f>
        <v>28</v>
      </c>
      <c r="H49" s="29">
        <f>G49</f>
        <v>28</v>
      </c>
      <c r="I49" s="29">
        <f>H49+E49</f>
        <v>29</v>
      </c>
      <c r="J49" s="29">
        <f>4300*I49</f>
        <v>124700</v>
      </c>
      <c r="K49" s="29">
        <f>2500*H49</f>
        <v>70000</v>
      </c>
      <c r="L49" s="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1"/>
      <c r="B51" s="94" t="s">
        <v>139</v>
      </c>
      <c r="C51" s="92"/>
      <c r="D51" s="92">
        <v>1</v>
      </c>
      <c r="E51" s="128">
        <f>D51</f>
        <v>1</v>
      </c>
      <c r="F51" s="92"/>
      <c r="G51" s="92">
        <f>E51*15</f>
        <v>15</v>
      </c>
      <c r="H51" s="29">
        <f>G51</f>
        <v>15</v>
      </c>
      <c r="I51" s="29">
        <f>H51+E51</f>
        <v>16</v>
      </c>
      <c r="J51" s="29">
        <f>4000*I51</f>
        <v>64000</v>
      </c>
      <c r="K51" s="29"/>
      <c r="L51" s="93"/>
      <c r="M51" s="42">
        <f>J51+K51</f>
        <v>64000</v>
      </c>
    </row>
    <row r="52" spans="1:13">
      <c r="A52" s="13"/>
      <c r="B52" s="95" t="s">
        <v>18</v>
      </c>
      <c r="C52" s="128"/>
      <c r="D52" s="128">
        <v>3</v>
      </c>
      <c r="E52" s="128">
        <f>D52</f>
        <v>3</v>
      </c>
      <c r="F52" s="128"/>
      <c r="G52" s="92">
        <f>E52*15</f>
        <v>45</v>
      </c>
      <c r="H52" s="29">
        <f>G52</f>
        <v>45</v>
      </c>
      <c r="I52" s="29">
        <f>H52+E52</f>
        <v>48</v>
      </c>
      <c r="J52" s="29">
        <f>4000*I52</f>
        <v>192000</v>
      </c>
      <c r="K52" s="29"/>
      <c r="L52" s="43"/>
      <c r="M52" s="42">
        <f>J52+K52</f>
        <v>192000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29">
        <f>5590*I54</f>
        <v>0</v>
      </c>
      <c r="K54" s="29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29">
        <f>6500*I56</f>
        <v>0</v>
      </c>
      <c r="K56" s="29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29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29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84</v>
      </c>
      <c r="H60" s="60">
        <f t="shared" ref="H60:L60" si="21">H61+H62</f>
        <v>84</v>
      </c>
      <c r="I60" s="60">
        <f t="shared" si="21"/>
        <v>88</v>
      </c>
      <c r="J60" s="60">
        <f t="shared" si="21"/>
        <v>432580</v>
      </c>
      <c r="K60" s="60">
        <f t="shared" si="21"/>
        <v>238000</v>
      </c>
      <c r="L60" s="60">
        <f t="shared" si="21"/>
        <v>0</v>
      </c>
      <c r="M60" s="97">
        <f>M61+M62</f>
        <v>670580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44</v>
      </c>
      <c r="H61" s="117">
        <f>G61</f>
        <v>44</v>
      </c>
      <c r="I61" s="117">
        <f>H61+E61*2</f>
        <v>46</v>
      </c>
      <c r="J61" s="118">
        <f>4300*I61</f>
        <v>197800</v>
      </c>
      <c r="K61" s="117">
        <f>H61*2500</f>
        <v>110000</v>
      </c>
      <c r="L61" s="119"/>
      <c r="M61" s="42">
        <f>J61+K61</f>
        <v>307800</v>
      </c>
    </row>
    <row r="62" spans="1:13">
      <c r="A62" s="14"/>
      <c r="B62" s="112" t="s">
        <v>169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5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29">
        <f>6500*I64</f>
        <v>0</v>
      </c>
      <c r="K64" s="29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29">
        <f>5590*I66</f>
        <v>0</v>
      </c>
      <c r="K66" s="29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29">
        <f>5590*I68</f>
        <v>0</v>
      </c>
      <c r="K68" s="29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29">
        <f>3200*I70</f>
        <v>0</v>
      </c>
      <c r="K70" s="29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29">
        <f>5590*I72</f>
        <v>240370</v>
      </c>
      <c r="K72" s="29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2</v>
      </c>
      <c r="M74" s="52">
        <f>43200*L74</f>
        <v>86400</v>
      </c>
    </row>
    <row r="75" spans="1:13" ht="13.5" thickBot="1">
      <c r="A75" s="46"/>
      <c r="B75" s="41" t="s">
        <v>54</v>
      </c>
      <c r="C75" s="41">
        <f>C8+C13+C28+C34+C63</f>
        <v>38</v>
      </c>
      <c r="D75" s="41">
        <f>D8+D13+D20+D22+D24+D26+D28+D32+D34+D38+D41+D44+D48+D50+D53+D55+D57+D60+D65+D67+D69+D71</f>
        <v>194</v>
      </c>
      <c r="E75" s="41">
        <f>E8+E13+E20+E22+E24+E26+E28+E32+E34+E38+E41+E44+E48+E50+E53+E55+E57+E60+E63+E65+E67+E69+E71</f>
        <v>232</v>
      </c>
      <c r="F75" s="41">
        <f>F8+F13+F28+F34+F63</f>
        <v>669</v>
      </c>
      <c r="G75" s="41">
        <f>G8+G13+G20+G22+G24+G26+G28+G32+G34+G38+G41+G44+G48+G50+G53+G55+G57+G60+G65+G67+G69+G71</f>
        <v>3728</v>
      </c>
      <c r="H75" s="41">
        <f>H8+H13+H20+H22+H24+H26+H28+H32+H34+H38+H41+H44+H48+H50+H53+H55+H57+H60+H63+H65+H67+H69+H71</f>
        <v>4397</v>
      </c>
      <c r="I75" s="41">
        <f>I8+I13+I20+I22+I24+I26+I28+I32+I34+I38+I41+I44+I48+I50+I53+I55+I57+I60+I63+I65+I67+I69+I71</f>
        <v>4653</v>
      </c>
      <c r="J75" s="41">
        <f>J8+J13+J20+J22+J24+J26+J28+J32+J34+J38+J41+J44+J48+J50+J53+J55+J57+J60+J63+J65+J67+J69+J71</f>
        <v>16077510</v>
      </c>
      <c r="K75" s="41">
        <f>K8+K13+K20+K22+K24+K26+K28+K32+K34+K38+K41+K44+K48+K50+K53+K55+K57+K60+K63+K65+K67+K69+K71</f>
        <v>3362500</v>
      </c>
      <c r="L75" s="41"/>
      <c r="M75" s="41">
        <f>M8+M13+M20+M22+M24+M26+M28+M32+M34+M38+M41+M44+M48+M50+M53+M55+M57+M60+M63+M76+M77+M65+M67+M69+M71</f>
        <v>19614610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33"/>
      <c r="D77" s="249"/>
      <c r="E77" s="249"/>
      <c r="F77" s="133"/>
      <c r="G77" s="133"/>
      <c r="H77" s="83"/>
      <c r="J77" s="82"/>
      <c r="K77" s="89" t="s">
        <v>88</v>
      </c>
      <c r="L77" s="90">
        <v>3</v>
      </c>
      <c r="M77" s="89">
        <f>15000*L77</f>
        <v>45000</v>
      </c>
    </row>
    <row r="78" spans="1:13">
      <c r="B78" s="134"/>
      <c r="C78" s="133"/>
      <c r="D78" s="262"/>
      <c r="E78" s="262"/>
      <c r="F78" s="133"/>
      <c r="G78" s="133"/>
      <c r="H78" s="83"/>
      <c r="K78" s="75" t="s">
        <v>32</v>
      </c>
      <c r="L78" s="129">
        <f>L76+L77</f>
        <v>3</v>
      </c>
    </row>
    <row r="79" spans="1:13">
      <c r="B79" s="134"/>
      <c r="C79" s="133"/>
      <c r="D79" s="264"/>
      <c r="E79" s="264"/>
      <c r="F79" s="135"/>
      <c r="G79" s="135"/>
      <c r="H79" s="84"/>
      <c r="I79" s="79"/>
      <c r="J79" s="136"/>
      <c r="K79" s="83"/>
      <c r="L79" s="133"/>
      <c r="M79" s="83"/>
    </row>
    <row r="80" spans="1:13">
      <c r="B80" s="134"/>
      <c r="C80" s="133"/>
      <c r="D80" s="262"/>
      <c r="E80" s="262"/>
      <c r="F80" s="133"/>
      <c r="G80" s="133"/>
      <c r="H80" s="84"/>
      <c r="I80" s="76"/>
      <c r="J80" s="83"/>
      <c r="K80" s="138"/>
      <c r="L80" s="138"/>
      <c r="M80" s="138"/>
    </row>
    <row r="81" spans="2:13">
      <c r="B81" s="134"/>
      <c r="C81" s="133"/>
      <c r="D81" s="262"/>
      <c r="E81" s="262"/>
      <c r="F81" s="133"/>
      <c r="G81" s="133"/>
      <c r="H81" s="84"/>
      <c r="I81" s="75"/>
      <c r="J81" s="83"/>
      <c r="K81" s="83"/>
      <c r="L81" s="141"/>
      <c r="M81" s="99"/>
    </row>
    <row r="82" spans="2:13">
      <c r="B82" s="134"/>
      <c r="C82" s="133"/>
      <c r="D82" s="262"/>
      <c r="E82" s="262"/>
      <c r="F82" s="133"/>
      <c r="G82" s="133"/>
      <c r="H82" s="84"/>
      <c r="I82" s="76"/>
      <c r="J82" s="83"/>
      <c r="K82" s="83"/>
      <c r="L82" s="133"/>
      <c r="M82" s="99"/>
    </row>
    <row r="83" spans="2:13">
      <c r="B83" s="134"/>
      <c r="C83" s="133"/>
      <c r="D83" s="262"/>
      <c r="E83" s="262"/>
      <c r="F83" s="137"/>
      <c r="G83" s="137"/>
      <c r="H83" s="85"/>
      <c r="I83" s="76"/>
      <c r="J83" s="83"/>
      <c r="K83" s="83"/>
      <c r="L83" s="133"/>
      <c r="M83" s="83"/>
    </row>
    <row r="84" spans="2:13">
      <c r="B84" s="134"/>
      <c r="C84" s="133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33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33"/>
      <c r="D86" s="262"/>
      <c r="E86" s="262"/>
      <c r="F86" s="133"/>
      <c r="G86" s="133"/>
      <c r="H86" s="99"/>
      <c r="J86" s="83"/>
      <c r="K86" s="83"/>
      <c r="L86" s="83"/>
      <c r="M86" s="99"/>
    </row>
    <row r="87" spans="2:13">
      <c r="B87" s="139"/>
      <c r="C87" s="133"/>
      <c r="D87" s="262"/>
      <c r="E87" s="262"/>
      <c r="F87" s="133"/>
      <c r="G87" s="133"/>
      <c r="H87" s="83"/>
      <c r="I87" s="31"/>
      <c r="J87" s="31"/>
    </row>
    <row r="88" spans="2:13">
      <c r="B88" s="140"/>
      <c r="C88" s="141"/>
      <c r="D88" s="262"/>
      <c r="E88" s="262"/>
      <c r="F88" s="133"/>
      <c r="G88" s="133"/>
      <c r="H88" s="83"/>
    </row>
    <row r="89" spans="2:13">
      <c r="B89" s="142"/>
      <c r="C89" s="133"/>
      <c r="D89" s="262"/>
      <c r="E89" s="262"/>
      <c r="F89" s="83"/>
      <c r="G89" s="83"/>
      <c r="H89" s="83"/>
      <c r="J89" s="31"/>
      <c r="M89" s="31"/>
    </row>
    <row r="90" spans="2:13">
      <c r="B90" s="142"/>
      <c r="C90" s="133"/>
      <c r="D90" s="262"/>
      <c r="E90" s="262"/>
      <c r="F90" s="83"/>
      <c r="G90" s="83"/>
      <c r="H90" s="83"/>
      <c r="J90" t="s">
        <v>70</v>
      </c>
    </row>
  </sheetData>
  <mergeCells count="28">
    <mergeCell ref="A4:M4"/>
    <mergeCell ref="A1:C1"/>
    <mergeCell ref="D1:M1"/>
    <mergeCell ref="A2:C2"/>
    <mergeCell ref="D2:M2"/>
    <mergeCell ref="A3:C3"/>
    <mergeCell ref="D79:E79"/>
    <mergeCell ref="A5:M5"/>
    <mergeCell ref="C6:E6"/>
    <mergeCell ref="F6:I6"/>
    <mergeCell ref="J6:J7"/>
    <mergeCell ref="K6:K7"/>
    <mergeCell ref="L6:L7"/>
    <mergeCell ref="M6:M7"/>
    <mergeCell ref="D76:E76"/>
    <mergeCell ref="D77:E77"/>
    <mergeCell ref="D78:E78"/>
    <mergeCell ref="D89:E89"/>
    <mergeCell ref="D90:E90"/>
    <mergeCell ref="D80:E80"/>
    <mergeCell ref="D81:E81"/>
    <mergeCell ref="D86:E86"/>
    <mergeCell ref="D87:E87"/>
    <mergeCell ref="D88:E88"/>
    <mergeCell ref="D82:E82"/>
    <mergeCell ref="D83:E83"/>
    <mergeCell ref="D84:E84"/>
    <mergeCell ref="D85:E85"/>
  </mergeCells>
  <phoneticPr fontId="9" type="noConversion"/>
  <pageMargins left="0.75" right="0.75" top="0.25" bottom="0.25" header="0.5" footer="0.5"/>
  <pageSetup paperSize="9" orientation="landscape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90"/>
  <sheetViews>
    <sheetView topLeftCell="A53" workbookViewId="0">
      <selection activeCell="H78" sqref="H78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2</v>
      </c>
      <c r="E8" s="33">
        <f>SUM(E9:E12)</f>
        <v>3</v>
      </c>
      <c r="F8" s="33">
        <f>F9</f>
        <v>24</v>
      </c>
      <c r="G8" s="33">
        <f>G10+G11+G12</f>
        <v>56</v>
      </c>
      <c r="H8" s="34">
        <f>SUM(H9:H12)</f>
        <v>80</v>
      </c>
      <c r="I8" s="34">
        <f>SUM(I9:I12)</f>
        <v>84</v>
      </c>
      <c r="J8" s="34">
        <f>SUM(J9:J12)</f>
        <v>296000</v>
      </c>
      <c r="K8" s="34">
        <f>SUM(K9:K12)</f>
        <v>76800</v>
      </c>
      <c r="L8" s="34">
        <f>L9+L10+L11+L12</f>
        <v>0</v>
      </c>
      <c r="M8" s="34">
        <f>SUM(M9:M12)</f>
        <v>372800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1</v>
      </c>
      <c r="E10" s="197">
        <f>D10</f>
        <v>1</v>
      </c>
      <c r="F10" s="197"/>
      <c r="G10" s="197">
        <v>24</v>
      </c>
      <c r="H10" s="180">
        <f>G10</f>
        <v>24</v>
      </c>
      <c r="I10" s="180">
        <f>H10+E10</f>
        <v>25</v>
      </c>
      <c r="J10" s="180">
        <f>3200*I10</f>
        <v>80000</v>
      </c>
      <c r="K10" s="180">
        <f>1600*H10</f>
        <v>38400</v>
      </c>
      <c r="L10" s="143"/>
      <c r="M10" s="42">
        <f t="shared" si="0"/>
        <v>118400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25</v>
      </c>
      <c r="E13" s="36">
        <f>SUM(E14:E19)</f>
        <v>50</v>
      </c>
      <c r="F13" s="36">
        <f>F14</f>
        <v>375</v>
      </c>
      <c r="G13" s="36">
        <f>G15+G16+G17+G18+G19</f>
        <v>375</v>
      </c>
      <c r="H13" s="37">
        <f>SUM(H14:H19)</f>
        <v>750</v>
      </c>
      <c r="I13" s="37">
        <f>SUM(I14:I19)</f>
        <v>800</v>
      </c>
      <c r="J13" s="37">
        <f>SUM(J14:J19)</f>
        <v>2560000</v>
      </c>
      <c r="K13" s="37">
        <f>SUM(K14:K19)</f>
        <v>1200000</v>
      </c>
      <c r="L13" s="44">
        <f>L14+L15+L16+L17+L18+L19</f>
        <v>0</v>
      </c>
      <c r="M13" s="37">
        <f>SUM(M14:M19)</f>
        <v>3760000</v>
      </c>
    </row>
    <row r="14" spans="1:13">
      <c r="A14" s="12"/>
      <c r="B14" s="1" t="s">
        <v>3</v>
      </c>
      <c r="C14" s="197">
        <v>25</v>
      </c>
      <c r="D14" s="197"/>
      <c r="E14" s="197">
        <f>C14</f>
        <v>25</v>
      </c>
      <c r="F14" s="197">
        <f>C14*15</f>
        <v>375</v>
      </c>
      <c r="G14" s="197"/>
      <c r="H14" s="180">
        <f>F14</f>
        <v>375</v>
      </c>
      <c r="I14" s="180">
        <f t="shared" ref="I14:I19" si="2">H14+E14</f>
        <v>400</v>
      </c>
      <c r="J14" s="180">
        <f>3200*I14</f>
        <v>1280000</v>
      </c>
      <c r="K14" s="180">
        <f>H14*1600</f>
        <v>600000</v>
      </c>
      <c r="L14" s="143"/>
      <c r="M14" s="42">
        <f>J14+K14</f>
        <v>1880000</v>
      </c>
    </row>
    <row r="15" spans="1:13">
      <c r="A15" s="12"/>
      <c r="B15" s="1" t="s">
        <v>6</v>
      </c>
      <c r="C15" s="197"/>
      <c r="D15" s="197">
        <v>6</v>
      </c>
      <c r="E15" s="197">
        <f>D15</f>
        <v>6</v>
      </c>
      <c r="F15" s="197"/>
      <c r="G15" s="197">
        <f>D15*15</f>
        <v>90</v>
      </c>
      <c r="H15" s="180">
        <f>G15</f>
        <v>90</v>
      </c>
      <c r="I15" s="180">
        <f t="shared" si="2"/>
        <v>96</v>
      </c>
      <c r="J15" s="180">
        <f t="shared" ref="J15:J19" si="3">3200*I15</f>
        <v>307200</v>
      </c>
      <c r="K15" s="180">
        <f t="shared" ref="K15:K19" si="4">H15*1600</f>
        <v>144000</v>
      </c>
      <c r="L15" s="143"/>
      <c r="M15" s="42">
        <f t="shared" ref="M15:M19" si="5">J15+K15</f>
        <v>451200</v>
      </c>
    </row>
    <row r="16" spans="1:13">
      <c r="A16" s="12"/>
      <c r="B16" s="1" t="s">
        <v>5</v>
      </c>
      <c r="C16" s="197"/>
      <c r="D16" s="197">
        <v>17</v>
      </c>
      <c r="E16" s="197">
        <f>D16</f>
        <v>17</v>
      </c>
      <c r="F16" s="197"/>
      <c r="G16" s="197">
        <f>D16*15</f>
        <v>255</v>
      </c>
      <c r="H16" s="180">
        <f>G16</f>
        <v>255</v>
      </c>
      <c r="I16" s="180">
        <f t="shared" si="2"/>
        <v>272</v>
      </c>
      <c r="J16" s="180">
        <f t="shared" si="3"/>
        <v>870400</v>
      </c>
      <c r="K16" s="180">
        <f t="shared" si="4"/>
        <v>408000</v>
      </c>
      <c r="L16" s="143"/>
      <c r="M16" s="42">
        <f t="shared" si="5"/>
        <v>1278400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65</v>
      </c>
      <c r="E20" s="36">
        <f t="shared" ref="E20:L20" si="6">E21</f>
        <v>65</v>
      </c>
      <c r="F20" s="36"/>
      <c r="G20" s="36">
        <f t="shared" si="6"/>
        <v>1115</v>
      </c>
      <c r="H20" s="36">
        <f t="shared" si="6"/>
        <v>1115</v>
      </c>
      <c r="I20" s="36">
        <f t="shared" si="6"/>
        <v>1186</v>
      </c>
      <c r="J20" s="36">
        <f t="shared" si="6"/>
        <v>3795200</v>
      </c>
      <c r="K20" s="36">
        <f t="shared" si="6"/>
        <v>0</v>
      </c>
      <c r="L20" s="36">
        <f t="shared" si="6"/>
        <v>0</v>
      </c>
      <c r="M20" s="37">
        <f>M21</f>
        <v>3795200</v>
      </c>
    </row>
    <row r="21" spans="1:13">
      <c r="A21" s="10"/>
      <c r="B21" s="24" t="s">
        <v>19</v>
      </c>
      <c r="C21" s="197"/>
      <c r="D21" s="197">
        <v>65</v>
      </c>
      <c r="E21" s="197">
        <f>D21</f>
        <v>65</v>
      </c>
      <c r="F21" s="197"/>
      <c r="G21" s="197">
        <v>1115</v>
      </c>
      <c r="H21" s="180">
        <f>G21</f>
        <v>1115</v>
      </c>
      <c r="I21" s="180">
        <v>1186</v>
      </c>
      <c r="J21" s="180">
        <f>3200*I21</f>
        <v>3795200</v>
      </c>
      <c r="K21" s="180"/>
      <c r="L21" s="143"/>
      <c r="M21" s="42">
        <f>J21+K21</f>
        <v>3795200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1</v>
      </c>
      <c r="D28" s="36">
        <f>D30+D31</f>
        <v>3</v>
      </c>
      <c r="E28" s="36">
        <f>SUM(E29:E31)</f>
        <v>4</v>
      </c>
      <c r="F28" s="36">
        <f>F29</f>
        <v>28</v>
      </c>
      <c r="G28" s="37">
        <f>G30+G31</f>
        <v>63</v>
      </c>
      <c r="H28" s="37">
        <f>SUM(H29:H31)</f>
        <v>91</v>
      </c>
      <c r="I28" s="36">
        <f t="shared" ref="I28:M28" si="10">SUM(I29:I31)</f>
        <v>95</v>
      </c>
      <c r="J28" s="36">
        <f t="shared" si="10"/>
        <v>304000</v>
      </c>
      <c r="K28" s="36">
        <f t="shared" si="10"/>
        <v>145600</v>
      </c>
      <c r="L28" s="36">
        <f t="shared" si="10"/>
        <v>0</v>
      </c>
      <c r="M28" s="37">
        <f t="shared" si="10"/>
        <v>449600</v>
      </c>
    </row>
    <row r="29" spans="1:13">
      <c r="A29" s="12"/>
      <c r="B29" s="1" t="s">
        <v>3</v>
      </c>
      <c r="C29" s="197">
        <v>1</v>
      </c>
      <c r="D29" s="197"/>
      <c r="E29" s="197">
        <f>C29</f>
        <v>1</v>
      </c>
      <c r="F29" s="197">
        <v>28</v>
      </c>
      <c r="G29" s="197"/>
      <c r="H29" s="180">
        <f>F29</f>
        <v>28</v>
      </c>
      <c r="I29" s="180">
        <f>H29+E29</f>
        <v>29</v>
      </c>
      <c r="J29" s="180">
        <f>3200*I29</f>
        <v>92800</v>
      </c>
      <c r="K29" s="180">
        <f>1600*H29</f>
        <v>44800</v>
      </c>
      <c r="L29" s="143"/>
      <c r="M29" s="42">
        <f>J29+K29</f>
        <v>137600</v>
      </c>
    </row>
    <row r="30" spans="1:13">
      <c r="A30" s="12"/>
      <c r="B30" s="1" t="s">
        <v>11</v>
      </c>
      <c r="C30" s="197"/>
      <c r="D30" s="197">
        <v>2</v>
      </c>
      <c r="E30" s="197">
        <f>D30</f>
        <v>2</v>
      </c>
      <c r="F30" s="197"/>
      <c r="G30" s="180">
        <v>48</v>
      </c>
      <c r="H30" s="180">
        <f>G30</f>
        <v>48</v>
      </c>
      <c r="I30" s="180">
        <f>H30+E30</f>
        <v>50</v>
      </c>
      <c r="J30" s="180">
        <f>3200*I30</f>
        <v>160000</v>
      </c>
      <c r="K30" s="180">
        <f>1600*H30</f>
        <v>76800</v>
      </c>
      <c r="L30" s="143"/>
      <c r="M30" s="42">
        <f>J30+K30+M73</f>
        <v>236800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29</v>
      </c>
      <c r="E32" s="36">
        <f t="shared" ref="E32:L32" si="11">E33</f>
        <v>29</v>
      </c>
      <c r="F32" s="36"/>
      <c r="G32" s="36">
        <f t="shared" si="11"/>
        <v>435</v>
      </c>
      <c r="H32" s="36">
        <f t="shared" si="11"/>
        <v>435</v>
      </c>
      <c r="I32" s="37">
        <f>I33</f>
        <v>464</v>
      </c>
      <c r="J32" s="36">
        <f t="shared" si="11"/>
        <v>1484800</v>
      </c>
      <c r="K32" s="36">
        <f t="shared" si="11"/>
        <v>0</v>
      </c>
      <c r="L32" s="36">
        <f t="shared" si="11"/>
        <v>0</v>
      </c>
      <c r="M32" s="37">
        <f>M33</f>
        <v>1484800</v>
      </c>
    </row>
    <row r="33" spans="1:13">
      <c r="A33" s="10"/>
      <c r="B33" s="24" t="s">
        <v>19</v>
      </c>
      <c r="C33" s="197"/>
      <c r="D33" s="197">
        <v>29</v>
      </c>
      <c r="E33" s="197">
        <f>D33</f>
        <v>29</v>
      </c>
      <c r="F33" s="197"/>
      <c r="G33" s="197">
        <f>E33*15</f>
        <v>435</v>
      </c>
      <c r="H33" s="180">
        <f>G33</f>
        <v>435</v>
      </c>
      <c r="I33" s="180">
        <f>H33+E33</f>
        <v>464</v>
      </c>
      <c r="J33" s="180">
        <f>3200*I33</f>
        <v>1484800</v>
      </c>
      <c r="K33" s="180"/>
      <c r="L33" s="143"/>
      <c r="M33" s="42">
        <f>J33+K33</f>
        <v>1484800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6</v>
      </c>
      <c r="E34" s="36">
        <f>C34+D34</f>
        <v>12</v>
      </c>
      <c r="F34" s="36">
        <f>F35</f>
        <v>142</v>
      </c>
      <c r="G34" s="36">
        <f>G36+G37</f>
        <v>169</v>
      </c>
      <c r="H34" s="37">
        <f>SUM(H35:H37)</f>
        <v>311</v>
      </c>
      <c r="I34" s="37">
        <f>SUM(I35:I37)</f>
        <v>324</v>
      </c>
      <c r="J34" s="37">
        <f>SUM(J35:J37)</f>
        <v>1108000</v>
      </c>
      <c r="K34" s="37">
        <f>SUM(K35:K37)</f>
        <v>361600</v>
      </c>
      <c r="L34" s="36">
        <f t="shared" ref="L34" si="12">L36+L37</f>
        <v>0</v>
      </c>
      <c r="M34" s="37">
        <f>SUM(M35:M37)</f>
        <v>1469600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142</v>
      </c>
      <c r="G35" s="197"/>
      <c r="H35" s="180">
        <f>F35</f>
        <v>142</v>
      </c>
      <c r="I35" s="180">
        <f>H35+E35</f>
        <v>148</v>
      </c>
      <c r="J35" s="180">
        <f>3200*I35</f>
        <v>473600</v>
      </c>
      <c r="K35" s="180">
        <f>1600*H35</f>
        <v>227200</v>
      </c>
      <c r="L35" s="143"/>
      <c r="M35" s="42">
        <f>J35+K35</f>
        <v>700800</v>
      </c>
    </row>
    <row r="36" spans="1:13">
      <c r="A36" s="13"/>
      <c r="B36" s="1" t="s">
        <v>12</v>
      </c>
      <c r="C36" s="197"/>
      <c r="D36" s="197">
        <v>3</v>
      </c>
      <c r="E36" s="197">
        <f>D36</f>
        <v>3</v>
      </c>
      <c r="F36" s="197"/>
      <c r="G36" s="197">
        <v>84</v>
      </c>
      <c r="H36" s="180">
        <f>G36</f>
        <v>84</v>
      </c>
      <c r="I36" s="180">
        <f>H36+E36</f>
        <v>87</v>
      </c>
      <c r="J36" s="180">
        <f>3200*I36</f>
        <v>278400</v>
      </c>
      <c r="K36" s="180">
        <f>1600*H36</f>
        <v>134400</v>
      </c>
      <c r="L36" s="143"/>
      <c r="M36" s="42">
        <f>J36+K36+M74</f>
        <v>412800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22</v>
      </c>
      <c r="E38" s="36">
        <f t="shared" ref="E38:M38" si="13">E39+E40</f>
        <v>22</v>
      </c>
      <c r="F38" s="36">
        <f t="shared" si="13"/>
        <v>0</v>
      </c>
      <c r="G38" s="36">
        <f t="shared" si="13"/>
        <v>330</v>
      </c>
      <c r="H38" s="36">
        <f t="shared" si="13"/>
        <v>330</v>
      </c>
      <c r="I38" s="36">
        <f t="shared" si="13"/>
        <v>352</v>
      </c>
      <c r="J38" s="36">
        <f t="shared" si="13"/>
        <v>1408000</v>
      </c>
      <c r="K38" s="36">
        <f t="shared" si="13"/>
        <v>0</v>
      </c>
      <c r="L38" s="36">
        <f t="shared" si="13"/>
        <v>0</v>
      </c>
      <c r="M38" s="36">
        <f t="shared" si="13"/>
        <v>1408000</v>
      </c>
    </row>
    <row r="39" spans="1:13">
      <c r="A39" s="13"/>
      <c r="B39" s="201" t="s">
        <v>197</v>
      </c>
      <c r="C39" s="197"/>
      <c r="D39" s="197">
        <v>22</v>
      </c>
      <c r="E39" s="197">
        <f>D39</f>
        <v>22</v>
      </c>
      <c r="F39" s="197"/>
      <c r="G39" s="197">
        <f>E39*15</f>
        <v>330</v>
      </c>
      <c r="H39" s="180">
        <f>G39</f>
        <v>330</v>
      </c>
      <c r="I39" s="180">
        <f>H39+E39</f>
        <v>352</v>
      </c>
      <c r="J39" s="180">
        <f>4000*I39</f>
        <v>1408000</v>
      </c>
      <c r="K39" s="180"/>
      <c r="L39" s="143"/>
      <c r="M39" s="42">
        <f>J39+K39</f>
        <v>1408000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88</v>
      </c>
      <c r="H41" s="36">
        <f t="shared" si="14"/>
        <v>88</v>
      </c>
      <c r="I41" s="36">
        <f t="shared" si="14"/>
        <v>92</v>
      </c>
      <c r="J41" s="36">
        <f t="shared" si="14"/>
        <v>395600</v>
      </c>
      <c r="K41" s="36">
        <f t="shared" si="14"/>
        <v>132000</v>
      </c>
      <c r="L41" s="36">
        <f t="shared" si="14"/>
        <v>0</v>
      </c>
      <c r="M41" s="37">
        <f>M42+M43</f>
        <v>527600</v>
      </c>
    </row>
    <row r="42" spans="1:13">
      <c r="A42" s="9"/>
      <c r="B42" s="24" t="s">
        <v>13</v>
      </c>
      <c r="C42" s="197"/>
      <c r="D42" s="197">
        <v>1</v>
      </c>
      <c r="E42" s="197">
        <f>D42</f>
        <v>1</v>
      </c>
      <c r="F42" s="197"/>
      <c r="G42" s="197">
        <f>E42*44</f>
        <v>44</v>
      </c>
      <c r="H42" s="180">
        <f>G42</f>
        <v>44</v>
      </c>
      <c r="I42" s="180">
        <f>H42+E42*2</f>
        <v>46</v>
      </c>
      <c r="J42" s="180">
        <f>4300*I42</f>
        <v>197800</v>
      </c>
      <c r="K42" s="180">
        <f>1500*H42</f>
        <v>66000</v>
      </c>
      <c r="L42" s="143"/>
      <c r="M42" s="42">
        <f>J42+K42</f>
        <v>263800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88</v>
      </c>
      <c r="H50" s="36">
        <f t="shared" si="17"/>
        <v>88</v>
      </c>
      <c r="I50" s="36">
        <f t="shared" si="17"/>
        <v>93</v>
      </c>
      <c r="J50" s="36">
        <f t="shared" si="17"/>
        <v>372000</v>
      </c>
      <c r="K50" s="36">
        <f t="shared" si="17"/>
        <v>0</v>
      </c>
      <c r="L50" s="36">
        <f t="shared" si="17"/>
        <v>0</v>
      </c>
      <c r="M50" s="37">
        <f>M51+M52</f>
        <v>372000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4</v>
      </c>
      <c r="E52" s="197">
        <f>D52</f>
        <v>4</v>
      </c>
      <c r="F52" s="197"/>
      <c r="G52" s="92">
        <v>73</v>
      </c>
      <c r="H52" s="180">
        <f>G52</f>
        <v>73</v>
      </c>
      <c r="I52" s="180">
        <f>H52+E52</f>
        <v>77</v>
      </c>
      <c r="J52" s="180">
        <f>4000*I52</f>
        <v>308000</v>
      </c>
      <c r="K52" s="180"/>
      <c r="L52" s="143"/>
      <c r="M52" s="42">
        <f>J52+K52</f>
        <v>308000</v>
      </c>
    </row>
    <row r="53" spans="1:13">
      <c r="A53" s="35">
        <v>15</v>
      </c>
      <c r="B53" s="40" t="s">
        <v>153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44</v>
      </c>
      <c r="H53" s="36">
        <f t="shared" si="18"/>
        <v>44</v>
      </c>
      <c r="I53" s="36">
        <f t="shared" si="18"/>
        <v>46</v>
      </c>
      <c r="J53" s="36">
        <f t="shared" si="18"/>
        <v>257140</v>
      </c>
      <c r="K53" s="36">
        <f t="shared" si="18"/>
        <v>140800</v>
      </c>
      <c r="L53" s="36">
        <f t="shared" si="18"/>
        <v>0</v>
      </c>
      <c r="M53" s="37">
        <f>M54</f>
        <v>397940</v>
      </c>
    </row>
    <row r="54" spans="1:13">
      <c r="A54" s="14"/>
      <c r="B54" s="74" t="s">
        <v>154</v>
      </c>
      <c r="C54" s="28"/>
      <c r="D54" s="28">
        <v>1</v>
      </c>
      <c r="E54" s="28">
        <f>D54</f>
        <v>1</v>
      </c>
      <c r="F54" s="28"/>
      <c r="G54" s="28">
        <v>44</v>
      </c>
      <c r="H54" s="30">
        <f>G54</f>
        <v>44</v>
      </c>
      <c r="I54" s="30">
        <f>H54+E54*2</f>
        <v>46</v>
      </c>
      <c r="J54" s="180">
        <f>5590*I54</f>
        <v>257140</v>
      </c>
      <c r="K54" s="180">
        <f>3200*H54</f>
        <v>140800</v>
      </c>
      <c r="L54" s="45"/>
      <c r="M54" s="42">
        <f>J54+K54</f>
        <v>397940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2</v>
      </c>
      <c r="E60" s="60">
        <f>E61+E62</f>
        <v>2</v>
      </c>
      <c r="F60" s="60"/>
      <c r="G60" s="60">
        <f>G61+G62</f>
        <v>85</v>
      </c>
      <c r="H60" s="60">
        <f t="shared" ref="H60:L60" si="21">H61+H62</f>
        <v>85</v>
      </c>
      <c r="I60" s="60">
        <f t="shared" si="21"/>
        <v>89</v>
      </c>
      <c r="J60" s="60">
        <f t="shared" si="21"/>
        <v>436880</v>
      </c>
      <c r="K60" s="60">
        <f t="shared" si="21"/>
        <v>240500</v>
      </c>
      <c r="L60" s="60">
        <f t="shared" si="21"/>
        <v>0</v>
      </c>
      <c r="M60" s="97">
        <f>M61+M62</f>
        <v>677380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45</v>
      </c>
      <c r="H61" s="117">
        <f>G61</f>
        <v>45</v>
      </c>
      <c r="I61" s="117">
        <f>H61+E61*2</f>
        <v>47</v>
      </c>
      <c r="J61" s="118">
        <f>4300*I61</f>
        <v>202100</v>
      </c>
      <c r="K61" s="117">
        <f>H61*2500</f>
        <v>112500</v>
      </c>
      <c r="L61" s="119"/>
      <c r="M61" s="42">
        <f>J61+K61</f>
        <v>314600</v>
      </c>
    </row>
    <row r="62" spans="1:13">
      <c r="A62" s="14"/>
      <c r="B62" s="112" t="s">
        <v>169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5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33</v>
      </c>
      <c r="D75" s="41">
        <f>D8+D13+D20+D22+D24+D26+D28+D32+D34+D38+D41+D44+D48+D50+D53+D55+D57+D60+D65+D67+D69+D71</f>
        <v>171</v>
      </c>
      <c r="E75" s="41">
        <f>E8+E13+E20+E22+E24+E26+E28+E32+E34+E38+E41+E44+E48+E50+E53+E55+E57+E60+E63+E65+E67+E69+E71</f>
        <v>204</v>
      </c>
      <c r="F75" s="41">
        <f>F8+F13+F28+F34+F63</f>
        <v>569</v>
      </c>
      <c r="G75" s="41">
        <f>G8+G13+G20+G22+G24+G26+G28+G32+G34+G38+G41+G44+G48+G50+G53+G55+G57+G60+G65+G67+G69+G71</f>
        <v>3146</v>
      </c>
      <c r="H75" s="41">
        <f>H8+H13+H20+H22+H24+H26+H28+H32+H34+H38+H41+H44+H48+H50+H53+H55+H57+H60+H63+H65+H67+H69+H71</f>
        <v>3715</v>
      </c>
      <c r="I75" s="41">
        <f>I8+I13+I20+I22+I24+I26+I28+I32+I34+I38+I41+I44+I48+I50+I53+I55+I57+I60+I63+I65+I67+I69+I71</f>
        <v>3937</v>
      </c>
      <c r="J75" s="41">
        <f>J8+J13+J20+J22+J24+J26+J28+J32+J34+J38+J41+J44+J48+J50+J53+J55+J57+J60+J63+J65+J67+J69+J71</f>
        <v>13876560</v>
      </c>
      <c r="K75" s="41">
        <f>K8+K13+K20+K22+K24+K26+K28+K32+K34+K38+K41+K44+K48+K50+K53+K55+K57+K60+K63+K65+K67+K69+K71</f>
        <v>2941300</v>
      </c>
      <c r="L75" s="41"/>
      <c r="M75" s="41">
        <f>M8+M13+M20+M22+M24+M26+M28+M32+M34+M38+M41+M44+M48+M50+M53+M55+M57+M60+M63+M76+M77+M65+M67+M69+M71</f>
        <v>16832860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1</v>
      </c>
      <c r="M77" s="89">
        <f>15000*L77</f>
        <v>15000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1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78:E78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  <mergeCell ref="D82:E82"/>
    <mergeCell ref="D83:E83"/>
    <mergeCell ref="D80:E80"/>
    <mergeCell ref="D81:E81"/>
    <mergeCell ref="D76:E76"/>
    <mergeCell ref="D77:E77"/>
    <mergeCell ref="D79:E79"/>
    <mergeCell ref="D84:E84"/>
    <mergeCell ref="D85:E85"/>
    <mergeCell ref="D86:E86"/>
    <mergeCell ref="D87:E87"/>
    <mergeCell ref="D88:E88"/>
  </mergeCells>
  <phoneticPr fontId="9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90"/>
  <sheetViews>
    <sheetView topLeftCell="A64" workbookViewId="0">
      <selection activeCell="J79" sqref="J79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204" t="s">
        <v>35</v>
      </c>
      <c r="D7" s="204" t="s">
        <v>36</v>
      </c>
      <c r="E7" s="204" t="s">
        <v>32</v>
      </c>
      <c r="F7" s="204" t="s">
        <v>34</v>
      </c>
      <c r="G7" s="204" t="s">
        <v>37</v>
      </c>
      <c r="H7" s="27" t="s">
        <v>39</v>
      </c>
      <c r="I7" s="204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204"/>
      <c r="D9" s="204"/>
      <c r="E9" s="204"/>
      <c r="F9" s="204"/>
      <c r="G9" s="204"/>
      <c r="H9" s="180"/>
      <c r="I9" s="180"/>
      <c r="J9" s="180">
        <f>3200*I9</f>
        <v>0</v>
      </c>
      <c r="K9" s="180">
        <f>1600*H9</f>
        <v>0</v>
      </c>
      <c r="L9" s="143"/>
      <c r="M9" s="42">
        <f t="shared" ref="M9:M12" si="0">J9+K9</f>
        <v>0</v>
      </c>
    </row>
    <row r="10" spans="1:13">
      <c r="A10" s="9"/>
      <c r="B10" s="1" t="s">
        <v>6</v>
      </c>
      <c r="C10" s="204"/>
      <c r="D10" s="204"/>
      <c r="E10" s="204"/>
      <c r="F10" s="204"/>
      <c r="G10" s="204"/>
      <c r="H10" s="180"/>
      <c r="I10" s="180"/>
      <c r="J10" s="180">
        <f>3200*I10</f>
        <v>0</v>
      </c>
      <c r="K10" s="180">
        <f>1600*H10</f>
        <v>0</v>
      </c>
      <c r="L10" s="143"/>
      <c r="M10" s="42">
        <f t="shared" si="0"/>
        <v>0</v>
      </c>
    </row>
    <row r="11" spans="1:13">
      <c r="A11" s="10"/>
      <c r="B11" s="1" t="s">
        <v>5</v>
      </c>
      <c r="C11" s="204"/>
      <c r="D11" s="204"/>
      <c r="E11" s="204"/>
      <c r="F11" s="204"/>
      <c r="G11" s="204"/>
      <c r="H11" s="180"/>
      <c r="I11" s="180"/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204"/>
      <c r="D12" s="204"/>
      <c r="E12" s="204"/>
      <c r="F12" s="204"/>
      <c r="G12" s="204"/>
      <c r="H12" s="180"/>
      <c r="I12" s="180"/>
      <c r="J12" s="180">
        <f>4000*I12</f>
        <v>0</v>
      </c>
      <c r="K12" s="180"/>
      <c r="L12" s="143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204"/>
      <c r="D14" s="204"/>
      <c r="E14" s="204"/>
      <c r="F14" s="204"/>
      <c r="G14" s="204"/>
      <c r="H14" s="180"/>
      <c r="I14" s="180"/>
      <c r="J14" s="180">
        <f>3200*I14</f>
        <v>0</v>
      </c>
      <c r="K14" s="180">
        <f>H14*1600</f>
        <v>0</v>
      </c>
      <c r="L14" s="143"/>
      <c r="M14" s="42">
        <f>J14+K14</f>
        <v>0</v>
      </c>
    </row>
    <row r="15" spans="1:13">
      <c r="A15" s="12"/>
      <c r="B15" s="1" t="s">
        <v>6</v>
      </c>
      <c r="C15" s="204"/>
      <c r="D15" s="204"/>
      <c r="E15" s="204"/>
      <c r="F15" s="204"/>
      <c r="G15" s="204"/>
      <c r="H15" s="180"/>
      <c r="I15" s="180"/>
      <c r="J15" s="180">
        <f t="shared" ref="J15:J19" si="2">3200*I15</f>
        <v>0</v>
      </c>
      <c r="K15" s="180">
        <f t="shared" ref="K15:K19" si="3">H15*1600</f>
        <v>0</v>
      </c>
      <c r="L15" s="143"/>
      <c r="M15" s="42">
        <f t="shared" ref="M15:M19" si="4">J15+K15</f>
        <v>0</v>
      </c>
    </row>
    <row r="16" spans="1:13">
      <c r="A16" s="12"/>
      <c r="B16" s="1" t="s">
        <v>5</v>
      </c>
      <c r="C16" s="204"/>
      <c r="D16" s="204"/>
      <c r="E16" s="204"/>
      <c r="F16" s="204"/>
      <c r="G16" s="204"/>
      <c r="H16" s="180"/>
      <c r="I16" s="180"/>
      <c r="J16" s="180">
        <f t="shared" si="2"/>
        <v>0</v>
      </c>
      <c r="K16" s="180">
        <f t="shared" si="3"/>
        <v>0</v>
      </c>
      <c r="L16" s="143"/>
      <c r="M16" s="42">
        <f t="shared" si="4"/>
        <v>0</v>
      </c>
    </row>
    <row r="17" spans="1:13">
      <c r="A17" s="12"/>
      <c r="B17" s="2" t="s">
        <v>7</v>
      </c>
      <c r="C17" s="204"/>
      <c r="D17" s="204"/>
      <c r="E17" s="204"/>
      <c r="F17" s="204"/>
      <c r="G17" s="204"/>
      <c r="H17" s="180"/>
      <c r="I17" s="180"/>
      <c r="J17" s="180">
        <f t="shared" si="2"/>
        <v>0</v>
      </c>
      <c r="K17" s="180">
        <f t="shared" si="3"/>
        <v>0</v>
      </c>
      <c r="L17" s="143"/>
      <c r="M17" s="42">
        <f t="shared" si="4"/>
        <v>0</v>
      </c>
    </row>
    <row r="18" spans="1:13">
      <c r="A18" s="13"/>
      <c r="B18" s="2" t="s">
        <v>8</v>
      </c>
      <c r="C18" s="204"/>
      <c r="D18" s="204"/>
      <c r="E18" s="204"/>
      <c r="F18" s="204"/>
      <c r="G18" s="204"/>
      <c r="H18" s="180"/>
      <c r="I18" s="180"/>
      <c r="J18" s="180">
        <f t="shared" si="2"/>
        <v>0</v>
      </c>
      <c r="K18" s="180">
        <f t="shared" si="3"/>
        <v>0</v>
      </c>
      <c r="L18" s="143"/>
      <c r="M18" s="42">
        <f t="shared" si="4"/>
        <v>0</v>
      </c>
    </row>
    <row r="19" spans="1:13">
      <c r="A19" s="14"/>
      <c r="B19" s="23" t="s">
        <v>4</v>
      </c>
      <c r="C19" s="204"/>
      <c r="D19" s="204"/>
      <c r="E19" s="204"/>
      <c r="F19" s="204"/>
      <c r="G19" s="204"/>
      <c r="H19" s="180"/>
      <c r="I19" s="180"/>
      <c r="J19" s="180">
        <f t="shared" si="2"/>
        <v>0</v>
      </c>
      <c r="K19" s="180">
        <f t="shared" si="3"/>
        <v>0</v>
      </c>
      <c r="L19" s="143"/>
      <c r="M19" s="42">
        <f t="shared" si="4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5">E21</f>
        <v>0</v>
      </c>
      <c r="F20" s="36"/>
      <c r="G20" s="36">
        <f t="shared" si="5"/>
        <v>0</v>
      </c>
      <c r="H20" s="36">
        <f t="shared" si="5"/>
        <v>0</v>
      </c>
      <c r="I20" s="36">
        <f t="shared" si="5"/>
        <v>0</v>
      </c>
      <c r="J20" s="36">
        <f t="shared" si="5"/>
        <v>0</v>
      </c>
      <c r="K20" s="36">
        <f t="shared" si="5"/>
        <v>0</v>
      </c>
      <c r="L20" s="36">
        <f t="shared" si="5"/>
        <v>0</v>
      </c>
      <c r="M20" s="37">
        <f>M21</f>
        <v>0</v>
      </c>
    </row>
    <row r="21" spans="1:13">
      <c r="A21" s="10"/>
      <c r="B21" s="24" t="s">
        <v>19</v>
      </c>
      <c r="C21" s="204"/>
      <c r="D21" s="204"/>
      <c r="E21" s="204"/>
      <c r="F21" s="204"/>
      <c r="G21" s="204"/>
      <c r="H21" s="180"/>
      <c r="I21" s="180"/>
      <c r="J21" s="180">
        <f>3200*I21</f>
        <v>0</v>
      </c>
      <c r="K21" s="180"/>
      <c r="L21" s="143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6">E23</f>
        <v>0</v>
      </c>
      <c r="F22" s="36"/>
      <c r="G22" s="36">
        <f t="shared" si="6"/>
        <v>0</v>
      </c>
      <c r="H22" s="36">
        <f t="shared" si="6"/>
        <v>0</v>
      </c>
      <c r="I22" s="36">
        <f t="shared" si="6"/>
        <v>0</v>
      </c>
      <c r="J22" s="36">
        <f t="shared" si="6"/>
        <v>0</v>
      </c>
      <c r="K22" s="36">
        <f t="shared" si="6"/>
        <v>0</v>
      </c>
      <c r="L22" s="36">
        <f t="shared" si="6"/>
        <v>0</v>
      </c>
      <c r="M22" s="37">
        <f>M23</f>
        <v>0</v>
      </c>
    </row>
    <row r="23" spans="1:13">
      <c r="A23" s="15"/>
      <c r="B23" s="3" t="s">
        <v>9</v>
      </c>
      <c r="C23" s="204"/>
      <c r="D23" s="204"/>
      <c r="E23" s="204"/>
      <c r="F23" s="204"/>
      <c r="G23" s="204"/>
      <c r="H23" s="180"/>
      <c r="I23" s="180"/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7">E25</f>
        <v>0</v>
      </c>
      <c r="F24" s="36"/>
      <c r="G24" s="36">
        <f t="shared" si="7"/>
        <v>0</v>
      </c>
      <c r="H24" s="36">
        <f t="shared" si="7"/>
        <v>0</v>
      </c>
      <c r="I24" s="36">
        <f t="shared" si="7"/>
        <v>0</v>
      </c>
      <c r="J24" s="36">
        <f t="shared" si="7"/>
        <v>0</v>
      </c>
      <c r="K24" s="36">
        <f t="shared" si="7"/>
        <v>0</v>
      </c>
      <c r="L24" s="36">
        <f t="shared" si="7"/>
        <v>0</v>
      </c>
      <c r="M24" s="37">
        <f>M25</f>
        <v>0</v>
      </c>
    </row>
    <row r="25" spans="1:13">
      <c r="A25" s="16"/>
      <c r="B25" s="23" t="s">
        <v>10</v>
      </c>
      <c r="C25" s="204"/>
      <c r="D25" s="204"/>
      <c r="E25" s="204"/>
      <c r="F25" s="204"/>
      <c r="G25" s="204"/>
      <c r="H25" s="180"/>
      <c r="I25" s="180"/>
      <c r="J25" s="180">
        <f>3200*I25</f>
        <v>0</v>
      </c>
      <c r="K25" s="180">
        <f>1600*H25</f>
        <v>0</v>
      </c>
      <c r="L25" s="143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8">E27</f>
        <v>0</v>
      </c>
      <c r="F26" s="36"/>
      <c r="G26" s="36">
        <f t="shared" si="8"/>
        <v>0</v>
      </c>
      <c r="H26" s="36">
        <f t="shared" si="8"/>
        <v>0</v>
      </c>
      <c r="I26" s="36">
        <f t="shared" si="8"/>
        <v>0</v>
      </c>
      <c r="J26" s="36">
        <f t="shared" si="8"/>
        <v>0</v>
      </c>
      <c r="K26" s="36">
        <f t="shared" si="8"/>
        <v>0</v>
      </c>
      <c r="L26" s="36">
        <f t="shared" si="8"/>
        <v>0</v>
      </c>
      <c r="M26" s="37">
        <f>M27</f>
        <v>0</v>
      </c>
    </row>
    <row r="27" spans="1:13">
      <c r="A27" s="15"/>
      <c r="B27" s="3" t="s">
        <v>10</v>
      </c>
      <c r="C27" s="204"/>
      <c r="D27" s="204"/>
      <c r="E27" s="204"/>
      <c r="F27" s="204"/>
      <c r="G27" s="204"/>
      <c r="H27" s="180"/>
      <c r="I27" s="180"/>
      <c r="J27" s="180">
        <f>3200*I27</f>
        <v>0</v>
      </c>
      <c r="K27" s="180">
        <f>1600*H27</f>
        <v>0</v>
      </c>
      <c r="L27" s="143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9">SUM(I29:I31)</f>
        <v>0</v>
      </c>
      <c r="J28" s="36">
        <f t="shared" si="9"/>
        <v>0</v>
      </c>
      <c r="K28" s="36">
        <f t="shared" si="9"/>
        <v>0</v>
      </c>
      <c r="L28" s="36">
        <f t="shared" si="9"/>
        <v>0</v>
      </c>
      <c r="M28" s="37">
        <f t="shared" si="9"/>
        <v>0</v>
      </c>
    </row>
    <row r="29" spans="1:13">
      <c r="A29" s="12"/>
      <c r="B29" s="1" t="s">
        <v>3</v>
      </c>
      <c r="C29" s="204"/>
      <c r="D29" s="204"/>
      <c r="E29" s="204"/>
      <c r="F29" s="204"/>
      <c r="G29" s="204"/>
      <c r="H29" s="180"/>
      <c r="I29" s="180"/>
      <c r="J29" s="180">
        <f>3200*I29</f>
        <v>0</v>
      </c>
      <c r="K29" s="180">
        <f>1600*H29</f>
        <v>0</v>
      </c>
      <c r="L29" s="143"/>
      <c r="M29" s="42">
        <f>J29+K29</f>
        <v>0</v>
      </c>
    </row>
    <row r="30" spans="1:13">
      <c r="A30" s="12"/>
      <c r="B30" s="1" t="s">
        <v>11</v>
      </c>
      <c r="C30" s="204"/>
      <c r="D30" s="204"/>
      <c r="E30" s="204"/>
      <c r="F30" s="204"/>
      <c r="G30" s="180"/>
      <c r="H30" s="180"/>
      <c r="I30" s="180"/>
      <c r="J30" s="180">
        <f>3200*I30</f>
        <v>0</v>
      </c>
      <c r="K30" s="180">
        <f>1600*H30</f>
        <v>0</v>
      </c>
      <c r="L30" s="143"/>
      <c r="M30" s="42">
        <f>J30+K30+M73</f>
        <v>0</v>
      </c>
    </row>
    <row r="31" spans="1:13">
      <c r="A31" s="14"/>
      <c r="B31" s="132" t="s">
        <v>193</v>
      </c>
      <c r="C31" s="204"/>
      <c r="D31" s="204"/>
      <c r="E31" s="204"/>
      <c r="F31" s="204"/>
      <c r="G31" s="180"/>
      <c r="H31" s="180"/>
      <c r="I31" s="180"/>
      <c r="J31" s="180">
        <f>3200*I31</f>
        <v>0</v>
      </c>
      <c r="K31" s="180">
        <f>1600*H31</f>
        <v>0</v>
      </c>
      <c r="L31" s="143"/>
      <c r="M31" s="42">
        <f>J31+K31</f>
        <v>0</v>
      </c>
    </row>
    <row r="32" spans="1:13">
      <c r="A32" s="35">
        <v>8</v>
      </c>
      <c r="B32" s="32" t="s">
        <v>144</v>
      </c>
      <c r="C32" s="36"/>
      <c r="D32" s="36">
        <f>D33</f>
        <v>0</v>
      </c>
      <c r="E32" s="36">
        <f t="shared" ref="E32:L32" si="10">E33</f>
        <v>0</v>
      </c>
      <c r="F32" s="36"/>
      <c r="G32" s="36">
        <f t="shared" si="10"/>
        <v>0</v>
      </c>
      <c r="H32" s="36">
        <f t="shared" si="10"/>
        <v>0</v>
      </c>
      <c r="I32" s="37">
        <f>I33</f>
        <v>0</v>
      </c>
      <c r="J32" s="36">
        <f t="shared" si="10"/>
        <v>0</v>
      </c>
      <c r="K32" s="36">
        <f t="shared" si="10"/>
        <v>0</v>
      </c>
      <c r="L32" s="36">
        <f t="shared" si="10"/>
        <v>0</v>
      </c>
      <c r="M32" s="37">
        <f>M33</f>
        <v>0</v>
      </c>
    </row>
    <row r="33" spans="1:13">
      <c r="A33" s="10"/>
      <c r="B33" s="24" t="s">
        <v>19</v>
      </c>
      <c r="C33" s="204"/>
      <c r="D33" s="204"/>
      <c r="E33" s="204"/>
      <c r="F33" s="204"/>
      <c r="G33" s="204"/>
      <c r="H33" s="180"/>
      <c r="I33" s="180"/>
      <c r="J33" s="180">
        <f>3200*I33</f>
        <v>0</v>
      </c>
      <c r="K33" s="180"/>
      <c r="L33" s="143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1">L36+L37</f>
        <v>0</v>
      </c>
      <c r="M34" s="37">
        <f>SUM(M35:M37)</f>
        <v>0</v>
      </c>
    </row>
    <row r="35" spans="1:13">
      <c r="A35" s="12"/>
      <c r="B35" s="1" t="s">
        <v>3</v>
      </c>
      <c r="C35" s="204"/>
      <c r="D35" s="204"/>
      <c r="E35" s="204"/>
      <c r="F35" s="204"/>
      <c r="G35" s="204"/>
      <c r="H35" s="180"/>
      <c r="I35" s="180"/>
      <c r="J35" s="180">
        <f>3200*I35</f>
        <v>0</v>
      </c>
      <c r="K35" s="180">
        <f>1600*H35</f>
        <v>0</v>
      </c>
      <c r="L35" s="143"/>
      <c r="M35" s="42">
        <f>J35+K35</f>
        <v>0</v>
      </c>
    </row>
    <row r="36" spans="1:13">
      <c r="A36" s="13"/>
      <c r="B36" s="1" t="s">
        <v>12</v>
      </c>
      <c r="C36" s="204"/>
      <c r="D36" s="204"/>
      <c r="E36" s="204"/>
      <c r="F36" s="204"/>
      <c r="G36" s="204"/>
      <c r="H36" s="180"/>
      <c r="I36" s="180"/>
      <c r="J36" s="180">
        <f>3200*I36</f>
        <v>0</v>
      </c>
      <c r="K36" s="180">
        <f>1600*H36</f>
        <v>0</v>
      </c>
      <c r="L36" s="143"/>
      <c r="M36" s="42">
        <f>J36+K36+M74</f>
        <v>0</v>
      </c>
    </row>
    <row r="37" spans="1:13">
      <c r="A37" s="13"/>
      <c r="B37" s="201" t="s">
        <v>198</v>
      </c>
      <c r="C37" s="204"/>
      <c r="D37" s="204"/>
      <c r="E37" s="204"/>
      <c r="F37" s="204"/>
      <c r="G37" s="204"/>
      <c r="H37" s="180"/>
      <c r="I37" s="180"/>
      <c r="J37" s="180">
        <f>4000*I37</f>
        <v>0</v>
      </c>
      <c r="K37" s="180"/>
      <c r="L37" s="143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2">E39+E40</f>
        <v>0</v>
      </c>
      <c r="F38" s="36">
        <f t="shared" si="12"/>
        <v>0</v>
      </c>
      <c r="G38" s="36">
        <f t="shared" si="12"/>
        <v>0</v>
      </c>
      <c r="H38" s="36">
        <f t="shared" si="12"/>
        <v>0</v>
      </c>
      <c r="I38" s="36">
        <f t="shared" si="12"/>
        <v>0</v>
      </c>
      <c r="J38" s="36">
        <f t="shared" si="12"/>
        <v>0</v>
      </c>
      <c r="K38" s="36">
        <f t="shared" si="12"/>
        <v>0</v>
      </c>
      <c r="L38" s="36">
        <f t="shared" si="12"/>
        <v>0</v>
      </c>
      <c r="M38" s="36">
        <f t="shared" si="12"/>
        <v>0</v>
      </c>
    </row>
    <row r="39" spans="1:13">
      <c r="A39" s="13"/>
      <c r="B39" s="201" t="s">
        <v>197</v>
      </c>
      <c r="C39" s="204"/>
      <c r="D39" s="204"/>
      <c r="E39" s="204"/>
      <c r="F39" s="204"/>
      <c r="G39" s="204"/>
      <c r="H39" s="180"/>
      <c r="I39" s="180"/>
      <c r="J39" s="180">
        <f>4000*I39</f>
        <v>0</v>
      </c>
      <c r="K39" s="180"/>
      <c r="L39" s="143"/>
      <c r="M39" s="42">
        <f>J39+K39</f>
        <v>0</v>
      </c>
    </row>
    <row r="40" spans="1:13">
      <c r="A40" s="14"/>
      <c r="B40" s="182"/>
      <c r="C40" s="204"/>
      <c r="D40" s="204"/>
      <c r="E40" s="204"/>
      <c r="F40" s="204"/>
      <c r="G40" s="204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3">E42+E43</f>
        <v>0</v>
      </c>
      <c r="F41" s="36"/>
      <c r="G41" s="36">
        <f t="shared" si="13"/>
        <v>0</v>
      </c>
      <c r="H41" s="36">
        <f t="shared" si="13"/>
        <v>0</v>
      </c>
      <c r="I41" s="36">
        <f t="shared" si="13"/>
        <v>0</v>
      </c>
      <c r="J41" s="36">
        <f t="shared" si="13"/>
        <v>0</v>
      </c>
      <c r="K41" s="36">
        <f t="shared" si="13"/>
        <v>0</v>
      </c>
      <c r="L41" s="36">
        <f t="shared" si="13"/>
        <v>0</v>
      </c>
      <c r="M41" s="37">
        <f>M42+M43</f>
        <v>0</v>
      </c>
    </row>
    <row r="42" spans="1:13">
      <c r="A42" s="9"/>
      <c r="B42" s="24" t="s">
        <v>13</v>
      </c>
      <c r="C42" s="204"/>
      <c r="D42" s="204"/>
      <c r="E42" s="204"/>
      <c r="F42" s="204"/>
      <c r="G42" s="204"/>
      <c r="H42" s="180"/>
      <c r="I42" s="180"/>
      <c r="J42" s="180">
        <f>4300*I42</f>
        <v>0</v>
      </c>
      <c r="K42" s="180">
        <f>1500*H42</f>
        <v>0</v>
      </c>
      <c r="L42" s="143"/>
      <c r="M42" s="42">
        <f>J42+K42</f>
        <v>0</v>
      </c>
    </row>
    <row r="43" spans="1:13">
      <c r="A43" s="9"/>
      <c r="B43" s="24" t="s">
        <v>14</v>
      </c>
      <c r="C43" s="204"/>
      <c r="D43" s="204"/>
      <c r="E43" s="204"/>
      <c r="F43" s="204"/>
      <c r="G43" s="204"/>
      <c r="H43" s="180"/>
      <c r="I43" s="180"/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4">E45+E46+E47</f>
        <v>0</v>
      </c>
      <c r="F44" s="36"/>
      <c r="G44" s="36">
        <f t="shared" si="14"/>
        <v>0</v>
      </c>
      <c r="H44" s="36">
        <f t="shared" si="14"/>
        <v>0</v>
      </c>
      <c r="I44" s="36">
        <f t="shared" si="14"/>
        <v>0</v>
      </c>
      <c r="J44" s="37">
        <f>J45+J46+J47</f>
        <v>0</v>
      </c>
      <c r="K44" s="37">
        <f>K45+K46+K47</f>
        <v>0</v>
      </c>
      <c r="L44" s="36">
        <f t="shared" si="14"/>
        <v>0</v>
      </c>
      <c r="M44" s="37">
        <f>M45+M46+M47</f>
        <v>0</v>
      </c>
    </row>
    <row r="45" spans="1:13">
      <c r="A45" s="17"/>
      <c r="B45" s="25" t="s">
        <v>13</v>
      </c>
      <c r="C45" s="204"/>
      <c r="D45" s="204"/>
      <c r="E45" s="204"/>
      <c r="F45" s="204"/>
      <c r="G45" s="204"/>
      <c r="H45" s="180"/>
      <c r="I45" s="204"/>
      <c r="J45" s="180">
        <f>5590*I45</f>
        <v>0</v>
      </c>
      <c r="K45" s="180">
        <f>1500*H45</f>
        <v>0</v>
      </c>
      <c r="L45" s="143"/>
      <c r="M45" s="42">
        <f>J45+K45</f>
        <v>0</v>
      </c>
    </row>
    <row r="46" spans="1:13">
      <c r="A46" s="18"/>
      <c r="B46" s="24" t="s">
        <v>15</v>
      </c>
      <c r="C46" s="204"/>
      <c r="D46" s="204"/>
      <c r="E46" s="204"/>
      <c r="F46" s="204"/>
      <c r="G46" s="204"/>
      <c r="H46" s="180"/>
      <c r="I46" s="204"/>
      <c r="J46" s="180">
        <f>5590*I46</f>
        <v>0</v>
      </c>
      <c r="K46" s="180">
        <f>1500*H46</f>
        <v>0</v>
      </c>
      <c r="L46" s="143"/>
      <c r="M46" s="42">
        <f>J46+K46</f>
        <v>0</v>
      </c>
    </row>
    <row r="47" spans="1:13">
      <c r="A47" s="9"/>
      <c r="B47" s="22" t="s">
        <v>170</v>
      </c>
      <c r="C47" s="204"/>
      <c r="D47" s="204"/>
      <c r="E47" s="204"/>
      <c r="F47" s="204"/>
      <c r="G47" s="204"/>
      <c r="H47" s="180"/>
      <c r="I47" s="180"/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5">E49</f>
        <v>0</v>
      </c>
      <c r="F48" s="36"/>
      <c r="G48" s="36">
        <f t="shared" si="15"/>
        <v>0</v>
      </c>
      <c r="H48" s="36">
        <f t="shared" si="15"/>
        <v>0</v>
      </c>
      <c r="I48" s="36">
        <f t="shared" si="15"/>
        <v>0</v>
      </c>
      <c r="J48" s="36">
        <f t="shared" si="15"/>
        <v>0</v>
      </c>
      <c r="K48" s="36">
        <f t="shared" si="15"/>
        <v>0</v>
      </c>
      <c r="L48" s="36">
        <f t="shared" si="15"/>
        <v>0</v>
      </c>
      <c r="M48" s="37">
        <f>M49</f>
        <v>0</v>
      </c>
    </row>
    <row r="49" spans="1:13">
      <c r="A49" s="19"/>
      <c r="B49" s="26" t="s">
        <v>17</v>
      </c>
      <c r="C49" s="204"/>
      <c r="D49" s="204"/>
      <c r="E49" s="204"/>
      <c r="F49" s="204"/>
      <c r="G49" s="204"/>
      <c r="H49" s="180"/>
      <c r="I49" s="180"/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6">E51+E52</f>
        <v>0</v>
      </c>
      <c r="F50" s="36"/>
      <c r="G50" s="36">
        <f t="shared" si="16"/>
        <v>0</v>
      </c>
      <c r="H50" s="36">
        <f t="shared" si="16"/>
        <v>0</v>
      </c>
      <c r="I50" s="36">
        <f t="shared" si="16"/>
        <v>0</v>
      </c>
      <c r="J50" s="36">
        <f t="shared" si="16"/>
        <v>0</v>
      </c>
      <c r="K50" s="36">
        <f t="shared" si="16"/>
        <v>0</v>
      </c>
      <c r="L50" s="36">
        <f t="shared" si="16"/>
        <v>0</v>
      </c>
      <c r="M50" s="37">
        <f>M51+M52</f>
        <v>0</v>
      </c>
    </row>
    <row r="51" spans="1:13">
      <c r="A51" s="91"/>
      <c r="B51" s="94" t="s">
        <v>139</v>
      </c>
      <c r="C51" s="92"/>
      <c r="D51" s="92"/>
      <c r="E51" s="204"/>
      <c r="F51" s="92"/>
      <c r="G51" s="92"/>
      <c r="H51" s="180"/>
      <c r="I51" s="180"/>
      <c r="J51" s="180">
        <f>4000*I51</f>
        <v>0</v>
      </c>
      <c r="K51" s="180"/>
      <c r="L51" s="93"/>
      <c r="M51" s="42">
        <f>J51+K51</f>
        <v>0</v>
      </c>
    </row>
    <row r="52" spans="1:13">
      <c r="A52" s="13"/>
      <c r="B52" s="95" t="s">
        <v>18</v>
      </c>
      <c r="C52" s="204"/>
      <c r="D52" s="204"/>
      <c r="E52" s="204"/>
      <c r="F52" s="204"/>
      <c r="G52" s="92"/>
      <c r="H52" s="180"/>
      <c r="I52" s="180"/>
      <c r="J52" s="180">
        <f>4000*I52</f>
        <v>0</v>
      </c>
      <c r="K52" s="180"/>
      <c r="L52" s="143"/>
      <c r="M52" s="42">
        <f>J52+K52</f>
        <v>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7">E54</f>
        <v>0</v>
      </c>
      <c r="F53" s="36"/>
      <c r="G53" s="36">
        <f t="shared" si="17"/>
        <v>0</v>
      </c>
      <c r="H53" s="36">
        <f t="shared" si="17"/>
        <v>0</v>
      </c>
      <c r="I53" s="36">
        <f t="shared" si="17"/>
        <v>0</v>
      </c>
      <c r="J53" s="36">
        <f t="shared" si="17"/>
        <v>0</v>
      </c>
      <c r="K53" s="36">
        <f t="shared" si="17"/>
        <v>0</v>
      </c>
      <c r="L53" s="36">
        <f t="shared" si="17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8">E56</f>
        <v>0</v>
      </c>
      <c r="F55" s="36"/>
      <c r="G55" s="36">
        <f t="shared" si="18"/>
        <v>0</v>
      </c>
      <c r="H55" s="36">
        <f t="shared" si="18"/>
        <v>0</v>
      </c>
      <c r="I55" s="36">
        <f t="shared" si="18"/>
        <v>0</v>
      </c>
      <c r="J55" s="36">
        <f t="shared" si="18"/>
        <v>0</v>
      </c>
      <c r="K55" s="36">
        <f t="shared" si="18"/>
        <v>0</v>
      </c>
      <c r="L55" s="36">
        <f t="shared" si="18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19">SUM(G58:G59)</f>
        <v>0</v>
      </c>
      <c r="H57" s="60">
        <f t="shared" si="19"/>
        <v>0</v>
      </c>
      <c r="I57" s="60">
        <f t="shared" si="19"/>
        <v>0</v>
      </c>
      <c r="J57" s="60">
        <f t="shared" si="19"/>
        <v>0</v>
      </c>
      <c r="K57" s="60">
        <f t="shared" si="19"/>
        <v>0</v>
      </c>
      <c r="L57" s="60">
        <f t="shared" si="19"/>
        <v>0</v>
      </c>
      <c r="M57" s="60">
        <f t="shared" si="19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0">H61+H62</f>
        <v>0</v>
      </c>
      <c r="I60" s="60">
        <f t="shared" si="20"/>
        <v>0</v>
      </c>
      <c r="J60" s="60">
        <f t="shared" si="20"/>
        <v>0</v>
      </c>
      <c r="K60" s="60">
        <f t="shared" si="20"/>
        <v>0</v>
      </c>
      <c r="L60" s="60">
        <f t="shared" si="20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1">E64</f>
        <v>0</v>
      </c>
      <c r="F63" s="105">
        <f t="shared" si="21"/>
        <v>0</v>
      </c>
      <c r="G63" s="105"/>
      <c r="H63" s="105">
        <f t="shared" si="21"/>
        <v>0</v>
      </c>
      <c r="I63" s="105">
        <f t="shared" si="21"/>
        <v>0</v>
      </c>
      <c r="J63" s="105">
        <f t="shared" si="21"/>
        <v>0</v>
      </c>
      <c r="K63" s="105">
        <f t="shared" si="21"/>
        <v>0</v>
      </c>
      <c r="L63" s="105">
        <f t="shared" si="21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1"/>
        <v>0</v>
      </c>
      <c r="G65" s="105">
        <f>G66</f>
        <v>0</v>
      </c>
      <c r="H65" s="105">
        <f t="shared" si="21"/>
        <v>0</v>
      </c>
      <c r="I65" s="105">
        <f t="shared" si="21"/>
        <v>0</v>
      </c>
      <c r="J65" s="105">
        <f t="shared" si="21"/>
        <v>0</v>
      </c>
      <c r="K65" s="105">
        <f t="shared" si="21"/>
        <v>0</v>
      </c>
      <c r="L65" s="105">
        <f t="shared" si="21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2">C68</f>
        <v>0</v>
      </c>
      <c r="D67" s="105">
        <f t="shared" si="22"/>
        <v>0</v>
      </c>
      <c r="E67" s="105">
        <f t="shared" si="22"/>
        <v>0</v>
      </c>
      <c r="F67" s="105">
        <f t="shared" si="22"/>
        <v>0</v>
      </c>
      <c r="G67" s="105">
        <f t="shared" si="22"/>
        <v>0</v>
      </c>
      <c r="H67" s="106">
        <f t="shared" si="22"/>
        <v>0</v>
      </c>
      <c r="I67" s="106">
        <f t="shared" si="22"/>
        <v>0</v>
      </c>
      <c r="J67" s="106">
        <f t="shared" si="22"/>
        <v>0</v>
      </c>
      <c r="K67" s="106">
        <f t="shared" si="22"/>
        <v>0</v>
      </c>
      <c r="L67" s="105">
        <f t="shared" si="22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3">C70</f>
        <v>0</v>
      </c>
      <c r="D69" s="105">
        <f t="shared" si="23"/>
        <v>0</v>
      </c>
      <c r="E69" s="105">
        <f t="shared" si="23"/>
        <v>0</v>
      </c>
      <c r="F69" s="105">
        <f t="shared" si="23"/>
        <v>0</v>
      </c>
      <c r="G69" s="105">
        <f t="shared" si="23"/>
        <v>0</v>
      </c>
      <c r="H69" s="106">
        <f t="shared" si="23"/>
        <v>0</v>
      </c>
      <c r="I69" s="106">
        <f t="shared" si="23"/>
        <v>0</v>
      </c>
      <c r="J69" s="106">
        <f t="shared" si="23"/>
        <v>0</v>
      </c>
      <c r="K69" s="106">
        <f t="shared" si="23"/>
        <v>0</v>
      </c>
      <c r="L69" s="105">
        <f t="shared" si="23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3"/>
        <v>0</v>
      </c>
      <c r="D71" s="105">
        <f t="shared" si="23"/>
        <v>0</v>
      </c>
      <c r="E71" s="105">
        <f t="shared" si="23"/>
        <v>0</v>
      </c>
      <c r="F71" s="105">
        <f t="shared" si="23"/>
        <v>0</v>
      </c>
      <c r="G71" s="105">
        <f t="shared" si="23"/>
        <v>0</v>
      </c>
      <c r="H71" s="106">
        <f t="shared" si="23"/>
        <v>0</v>
      </c>
      <c r="I71" s="106">
        <f t="shared" si="23"/>
        <v>0</v>
      </c>
      <c r="J71" s="106">
        <f t="shared" si="23"/>
        <v>0</v>
      </c>
      <c r="K71" s="106">
        <f t="shared" si="23"/>
        <v>0</v>
      </c>
      <c r="L71" s="105">
        <f t="shared" si="23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0</v>
      </c>
      <c r="D75" s="41">
        <f>D8+D13+D20+D22+D24+D26+D28+D32+D34+D38+D41+D44+D48+D50+D53+D55+D57+D60+D65+D67+D69+D71</f>
        <v>0</v>
      </c>
      <c r="E75" s="41">
        <f>E8+E13+E20+E22+E24+E26+E28+E32+E34+E38+E41+E44+E48+E50+E53+E55+E57+E60+E63+E65+E67+E69+E71</f>
        <v>0</v>
      </c>
      <c r="F75" s="41">
        <f>F8+F13+F28+F34+F63</f>
        <v>0</v>
      </c>
      <c r="G75" s="41">
        <f>G8+G13+G20+G22+G24+G26+G28+G32+G34+G38+G41+G44+G48+G50+G53+G55+G57+G60+G65+G67+G69+G71</f>
        <v>0</v>
      </c>
      <c r="H75" s="41">
        <f>H8+H13+H20+H22+H24+H26+H28+H32+H34+H38+H41+H44+H48+H50+H53+H55+H57+H60+H63+H65+H67+H69+H71</f>
        <v>0</v>
      </c>
      <c r="I75" s="41">
        <f>I8+I13+I20+I22+I24+I26+I28+I32+I34+I38+I41+I44+I48+I50+I53+I55+I57+I60+I63+I65+I67+I69+I71</f>
        <v>0</v>
      </c>
      <c r="J75" s="41">
        <f>J8+J13+J20+J22+J24+J26+J28+J32+J34+J38+J41+J44+J48+J50+J53+J55+J57+J60+J63+J65+J67+J69+J71</f>
        <v>0</v>
      </c>
      <c r="K75" s="41">
        <f>K8+K13+K20+K22+K24+K26+K28+K32+K34+K38+K41+K44+K48+K50+K53+K55+K57+K60+K63+K65+K67+K69+K71</f>
        <v>0</v>
      </c>
      <c r="L75" s="41"/>
      <c r="M75" s="41">
        <f>M8+M13+M20+M22+M24+M26+M28+M32+M34+M38+M41+M44+M48+M50+M53+M55+M57+M60+M63+M76+M77+M65+M67+M69+M71</f>
        <v>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202"/>
      <c r="D77" s="249"/>
      <c r="E77" s="249"/>
      <c r="F77" s="202"/>
      <c r="G77" s="202"/>
      <c r="H77" s="83"/>
      <c r="J77" s="82"/>
      <c r="K77" s="89" t="s">
        <v>88</v>
      </c>
      <c r="L77" s="90"/>
      <c r="M77" s="89">
        <f>15000*L77</f>
        <v>0</v>
      </c>
    </row>
    <row r="78" spans="1:13">
      <c r="B78" s="134"/>
      <c r="C78" s="202"/>
      <c r="D78" s="262"/>
      <c r="E78" s="262"/>
      <c r="F78" s="202"/>
      <c r="G78" s="202"/>
      <c r="H78" s="83"/>
      <c r="K78" s="75" t="s">
        <v>32</v>
      </c>
      <c r="L78" s="203">
        <f>L76+L77</f>
        <v>0</v>
      </c>
    </row>
    <row r="79" spans="1:13">
      <c r="B79" s="134"/>
      <c r="C79" s="202"/>
      <c r="D79" s="264"/>
      <c r="E79" s="264"/>
      <c r="F79" s="135"/>
      <c r="G79" s="135"/>
      <c r="H79" s="84"/>
      <c r="I79" s="79"/>
      <c r="J79" s="136"/>
      <c r="K79" s="83"/>
      <c r="L79" s="202"/>
      <c r="M79" s="83"/>
    </row>
    <row r="80" spans="1:13">
      <c r="B80" s="134"/>
      <c r="C80" s="202"/>
      <c r="D80" s="262"/>
      <c r="E80" s="262"/>
      <c r="F80" s="202"/>
      <c r="G80" s="202"/>
      <c r="H80" s="84"/>
      <c r="I80" s="76"/>
      <c r="J80" s="83"/>
      <c r="K80" s="138"/>
      <c r="L80" s="138"/>
      <c r="M80" s="138"/>
    </row>
    <row r="81" spans="2:13">
      <c r="B81" s="134"/>
      <c r="C81" s="202"/>
      <c r="D81" s="262"/>
      <c r="E81" s="262"/>
      <c r="F81" s="202"/>
      <c r="G81" s="202"/>
      <c r="H81" s="84"/>
      <c r="I81" s="75"/>
      <c r="J81" s="83"/>
      <c r="K81" s="83"/>
      <c r="L81" s="141"/>
      <c r="M81" s="99"/>
    </row>
    <row r="82" spans="2:13">
      <c r="B82" s="134"/>
      <c r="C82" s="202"/>
      <c r="D82" s="262"/>
      <c r="E82" s="262"/>
      <c r="F82" s="202"/>
      <c r="G82" s="202"/>
      <c r="H82" s="84"/>
      <c r="I82" s="76"/>
      <c r="J82" s="83"/>
      <c r="K82" s="83"/>
      <c r="L82" s="202"/>
      <c r="M82" s="99"/>
    </row>
    <row r="83" spans="2:13">
      <c r="B83" s="134"/>
      <c r="C83" s="202"/>
      <c r="D83" s="262"/>
      <c r="E83" s="262"/>
      <c r="F83" s="137"/>
      <c r="G83" s="137"/>
      <c r="H83" s="85"/>
      <c r="I83" s="76"/>
      <c r="J83" s="83"/>
      <c r="K83" s="83"/>
      <c r="L83" s="202"/>
      <c r="M83" s="83"/>
    </row>
    <row r="84" spans="2:13">
      <c r="B84" s="134"/>
      <c r="C84" s="202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202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202"/>
      <c r="D86" s="262"/>
      <c r="E86" s="262"/>
      <c r="F86" s="202"/>
      <c r="G86" s="202"/>
      <c r="H86" s="99"/>
      <c r="J86" s="83"/>
      <c r="K86" s="83"/>
      <c r="L86" s="83"/>
      <c r="M86" s="99"/>
    </row>
    <row r="87" spans="2:13">
      <c r="B87" s="139"/>
      <c r="C87" s="202"/>
      <c r="D87" s="262"/>
      <c r="E87" s="262"/>
      <c r="F87" s="202"/>
      <c r="G87" s="202"/>
      <c r="H87" s="83"/>
      <c r="I87" s="31"/>
      <c r="J87" s="31"/>
    </row>
    <row r="88" spans="2:13">
      <c r="B88" s="140"/>
      <c r="C88" s="141"/>
      <c r="D88" s="262"/>
      <c r="E88" s="262"/>
      <c r="F88" s="202"/>
      <c r="G88" s="202"/>
      <c r="H88" s="83"/>
    </row>
    <row r="89" spans="2:13">
      <c r="B89" s="142"/>
      <c r="C89" s="202"/>
      <c r="D89" s="262"/>
      <c r="E89" s="262"/>
      <c r="F89" s="83"/>
      <c r="G89" s="83"/>
      <c r="H89" s="83"/>
      <c r="J89" s="31"/>
      <c r="M89" s="31"/>
    </row>
    <row r="90" spans="2:13">
      <c r="B90" s="142"/>
      <c r="C90" s="202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2:E82"/>
    <mergeCell ref="D83:E83"/>
    <mergeCell ref="D80:E80"/>
    <mergeCell ref="D81:E81"/>
    <mergeCell ref="K6:K7"/>
    <mergeCell ref="D78:E78"/>
    <mergeCell ref="D79:E79"/>
    <mergeCell ref="D76:E76"/>
    <mergeCell ref="D77:E77"/>
    <mergeCell ref="D84:E84"/>
    <mergeCell ref="D85:E85"/>
    <mergeCell ref="D86:E86"/>
    <mergeCell ref="D87:E87"/>
    <mergeCell ref="D88:E88"/>
  </mergeCells>
  <phoneticPr fontId="9" type="noConversion"/>
  <pageMargins left="0.31" right="0.08" top="0.34" bottom="0.45" header="0.21" footer="0.23"/>
  <pageSetup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90"/>
  <sheetViews>
    <sheetView topLeftCell="A64" workbookViewId="0">
      <selection activeCell="A4"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197"/>
      <c r="D9" s="197"/>
      <c r="E9" s="197">
        <f>C9</f>
        <v>0</v>
      </c>
      <c r="F9" s="197">
        <f>E9*24</f>
        <v>0</v>
      </c>
      <c r="G9" s="197"/>
      <c r="H9" s="180">
        <f>F9</f>
        <v>0</v>
      </c>
      <c r="I9" s="180">
        <f>H9+E9</f>
        <v>0</v>
      </c>
      <c r="J9" s="180">
        <f>3200*I9</f>
        <v>0</v>
      </c>
      <c r="K9" s="180">
        <f>1600*H9</f>
        <v>0</v>
      </c>
      <c r="L9" s="143"/>
      <c r="M9" s="42">
        <f t="shared" ref="M9:M12" si="0">J9+K9</f>
        <v>0</v>
      </c>
    </row>
    <row r="10" spans="1:13">
      <c r="A10" s="9"/>
      <c r="B10" s="1" t="s">
        <v>6</v>
      </c>
      <c r="C10" s="197"/>
      <c r="D10" s="197"/>
      <c r="E10" s="197">
        <f>D10</f>
        <v>0</v>
      </c>
      <c r="F10" s="197"/>
      <c r="G10" s="197"/>
      <c r="H10" s="180">
        <f>G10</f>
        <v>0</v>
      </c>
      <c r="I10" s="180">
        <f>H10+E10</f>
        <v>0</v>
      </c>
      <c r="J10" s="180">
        <f>3200*I10</f>
        <v>0</v>
      </c>
      <c r="K10" s="180">
        <f>1600*H10</f>
        <v>0</v>
      </c>
      <c r="L10" s="143"/>
      <c r="M10" s="42">
        <f t="shared" si="0"/>
        <v>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/>
      <c r="E12" s="197">
        <f>D12</f>
        <v>0</v>
      </c>
      <c r="F12" s="197"/>
      <c r="G12" s="197">
        <f>E12*32</f>
        <v>0</v>
      </c>
      <c r="H12" s="180">
        <f>G12</f>
        <v>0</v>
      </c>
      <c r="I12" s="180">
        <f>H12+E12*2</f>
        <v>0</v>
      </c>
      <c r="J12" s="180">
        <f>4000*I12</f>
        <v>0</v>
      </c>
      <c r="K12" s="180"/>
      <c r="L12" s="143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197"/>
      <c r="D14" s="197"/>
      <c r="E14" s="197">
        <f>C14</f>
        <v>0</v>
      </c>
      <c r="F14" s="197">
        <f>C14*15</f>
        <v>0</v>
      </c>
      <c r="G14" s="197"/>
      <c r="H14" s="180">
        <f>F14</f>
        <v>0</v>
      </c>
      <c r="I14" s="180">
        <f t="shared" ref="I14:I19" si="2">H14+E14</f>
        <v>0</v>
      </c>
      <c r="J14" s="180">
        <f>3200*I14</f>
        <v>0</v>
      </c>
      <c r="K14" s="180">
        <f>H14*1600</f>
        <v>0</v>
      </c>
      <c r="L14" s="143"/>
      <c r="M14" s="42">
        <f>J14+K14</f>
        <v>0</v>
      </c>
    </row>
    <row r="15" spans="1:13">
      <c r="A15" s="12"/>
      <c r="B15" s="1" t="s">
        <v>6</v>
      </c>
      <c r="C15" s="197"/>
      <c r="D15" s="197"/>
      <c r="E15" s="197">
        <f>D15</f>
        <v>0</v>
      </c>
      <c r="F15" s="197"/>
      <c r="G15" s="197">
        <f>D15*15</f>
        <v>0</v>
      </c>
      <c r="H15" s="180">
        <f>G15</f>
        <v>0</v>
      </c>
      <c r="I15" s="180">
        <f t="shared" si="2"/>
        <v>0</v>
      </c>
      <c r="J15" s="180">
        <f t="shared" ref="J15:J19" si="3">3200*I15</f>
        <v>0</v>
      </c>
      <c r="K15" s="180">
        <f t="shared" ref="K15:K19" si="4">H15*1600</f>
        <v>0</v>
      </c>
      <c r="L15" s="143"/>
      <c r="M15" s="42">
        <f t="shared" ref="M15:M19" si="5">J15+K15</f>
        <v>0</v>
      </c>
    </row>
    <row r="16" spans="1:13">
      <c r="A16" s="12"/>
      <c r="B16" s="1" t="s">
        <v>5</v>
      </c>
      <c r="C16" s="197"/>
      <c r="D16" s="197"/>
      <c r="E16" s="197">
        <f>D16</f>
        <v>0</v>
      </c>
      <c r="F16" s="197"/>
      <c r="G16" s="197">
        <f>D16*15</f>
        <v>0</v>
      </c>
      <c r="H16" s="180">
        <f>G16</f>
        <v>0</v>
      </c>
      <c r="I16" s="180">
        <f t="shared" si="2"/>
        <v>0</v>
      </c>
      <c r="J16" s="180">
        <f t="shared" si="3"/>
        <v>0</v>
      </c>
      <c r="K16" s="180">
        <f t="shared" si="4"/>
        <v>0</v>
      </c>
      <c r="L16" s="143"/>
      <c r="M16" s="42">
        <f t="shared" si="5"/>
        <v>0</v>
      </c>
    </row>
    <row r="17" spans="1:13">
      <c r="A17" s="12"/>
      <c r="B17" s="2" t="s">
        <v>7</v>
      </c>
      <c r="C17" s="197"/>
      <c r="D17" s="197"/>
      <c r="E17" s="197">
        <f>D17</f>
        <v>0</v>
      </c>
      <c r="F17" s="197"/>
      <c r="G17" s="197">
        <f>D17*15</f>
        <v>0</v>
      </c>
      <c r="H17" s="180">
        <f>G17</f>
        <v>0</v>
      </c>
      <c r="I17" s="180">
        <f t="shared" si="2"/>
        <v>0</v>
      </c>
      <c r="J17" s="180">
        <f t="shared" si="3"/>
        <v>0</v>
      </c>
      <c r="K17" s="180">
        <f t="shared" si="4"/>
        <v>0</v>
      </c>
      <c r="L17" s="143"/>
      <c r="M17" s="42">
        <f t="shared" si="5"/>
        <v>0</v>
      </c>
    </row>
    <row r="18" spans="1:13">
      <c r="A18" s="13"/>
      <c r="B18" s="2" t="s">
        <v>8</v>
      </c>
      <c r="C18" s="197"/>
      <c r="D18" s="197"/>
      <c r="E18" s="197">
        <f>D18</f>
        <v>0</v>
      </c>
      <c r="F18" s="197"/>
      <c r="G18" s="197">
        <f>D18*15</f>
        <v>0</v>
      </c>
      <c r="H18" s="180">
        <f>G18</f>
        <v>0</v>
      </c>
      <c r="I18" s="180">
        <f t="shared" si="2"/>
        <v>0</v>
      </c>
      <c r="J18" s="180">
        <f t="shared" si="3"/>
        <v>0</v>
      </c>
      <c r="K18" s="180">
        <f t="shared" si="4"/>
        <v>0</v>
      </c>
      <c r="L18" s="143"/>
      <c r="M18" s="42">
        <f t="shared" si="5"/>
        <v>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197"/>
      <c r="D21" s="197"/>
      <c r="E21" s="197">
        <f>D21</f>
        <v>0</v>
      </c>
      <c r="F21" s="197"/>
      <c r="G21" s="197"/>
      <c r="H21" s="180">
        <f>G21</f>
        <v>0</v>
      </c>
      <c r="I21" s="180"/>
      <c r="J21" s="180">
        <f>3200*I21</f>
        <v>0</v>
      </c>
      <c r="K21" s="180"/>
      <c r="L21" s="143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7"/>
      <c r="D23" s="197"/>
      <c r="E23" s="197">
        <f>D23</f>
        <v>0</v>
      </c>
      <c r="F23" s="197"/>
      <c r="G23" s="197"/>
      <c r="H23" s="180">
        <f>G23</f>
        <v>0</v>
      </c>
      <c r="I23" s="180">
        <f>H23+E23</f>
        <v>0</v>
      </c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197"/>
      <c r="D25" s="197"/>
      <c r="E25" s="197">
        <f>D25</f>
        <v>0</v>
      </c>
      <c r="F25" s="197"/>
      <c r="G25" s="197">
        <f>E25*28</f>
        <v>0</v>
      </c>
      <c r="H25" s="180">
        <f>G25</f>
        <v>0</v>
      </c>
      <c r="I25" s="180">
        <f>H25+E25</f>
        <v>0</v>
      </c>
      <c r="J25" s="180">
        <f>3200*I25</f>
        <v>0</v>
      </c>
      <c r="K25" s="180">
        <f>1600*H25</f>
        <v>0</v>
      </c>
      <c r="L25" s="143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197"/>
      <c r="D27" s="197"/>
      <c r="E27" s="197">
        <f>D27</f>
        <v>0</v>
      </c>
      <c r="F27" s="197"/>
      <c r="G27" s="197">
        <f>E27*24</f>
        <v>0</v>
      </c>
      <c r="H27" s="180">
        <f>G27</f>
        <v>0</v>
      </c>
      <c r="I27" s="180">
        <f>H27+E27</f>
        <v>0</v>
      </c>
      <c r="J27" s="180">
        <f>3200*I27</f>
        <v>0</v>
      </c>
      <c r="K27" s="180">
        <f>1600*H27</f>
        <v>0</v>
      </c>
      <c r="L27" s="143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197"/>
      <c r="D29" s="197"/>
      <c r="E29" s="197">
        <f>C29</f>
        <v>0</v>
      </c>
      <c r="F29" s="197"/>
      <c r="G29" s="197"/>
      <c r="H29" s="180">
        <f>F29</f>
        <v>0</v>
      </c>
      <c r="I29" s="180">
        <f>H29+E29</f>
        <v>0</v>
      </c>
      <c r="J29" s="180">
        <f>3200*I29</f>
        <v>0</v>
      </c>
      <c r="K29" s="180">
        <f>1600*H29</f>
        <v>0</v>
      </c>
      <c r="L29" s="143"/>
      <c r="M29" s="42">
        <f>J29+K29</f>
        <v>0</v>
      </c>
    </row>
    <row r="30" spans="1:13">
      <c r="A30" s="12"/>
      <c r="B30" s="1" t="s">
        <v>11</v>
      </c>
      <c r="C30" s="197"/>
      <c r="D30" s="197"/>
      <c r="E30" s="197">
        <f>D30</f>
        <v>0</v>
      </c>
      <c r="F30" s="197"/>
      <c r="G30" s="180"/>
      <c r="H30" s="180">
        <f>G30</f>
        <v>0</v>
      </c>
      <c r="I30" s="180">
        <f>H30+E30</f>
        <v>0</v>
      </c>
      <c r="J30" s="180">
        <f>3200*I30</f>
        <v>0</v>
      </c>
      <c r="K30" s="180">
        <f>1600*H30</f>
        <v>0</v>
      </c>
      <c r="L30" s="143"/>
      <c r="M30" s="42">
        <f>J30+K30+M73</f>
        <v>0</v>
      </c>
    </row>
    <row r="31" spans="1:13">
      <c r="A31" s="14"/>
      <c r="B31" s="132" t="s">
        <v>193</v>
      </c>
      <c r="C31" s="197"/>
      <c r="D31" s="197"/>
      <c r="E31" s="197">
        <f>D31</f>
        <v>0</v>
      </c>
      <c r="F31" s="197"/>
      <c r="G31" s="180">
        <f>E31*15</f>
        <v>0</v>
      </c>
      <c r="H31" s="180">
        <f>G31</f>
        <v>0</v>
      </c>
      <c r="I31" s="180">
        <f>H31+E31</f>
        <v>0</v>
      </c>
      <c r="J31" s="180">
        <f>3200*I31</f>
        <v>0</v>
      </c>
      <c r="K31" s="180">
        <f>1600*H31</f>
        <v>0</v>
      </c>
      <c r="L31" s="143"/>
      <c r="M31" s="42">
        <f>J31+K31</f>
        <v>0</v>
      </c>
    </row>
    <row r="32" spans="1:13">
      <c r="A32" s="35">
        <v>8</v>
      </c>
      <c r="B32" s="32" t="s">
        <v>144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197"/>
      <c r="D33" s="197"/>
      <c r="E33" s="197">
        <f>D33</f>
        <v>0</v>
      </c>
      <c r="F33" s="197"/>
      <c r="G33" s="197">
        <f>E33*15</f>
        <v>0</v>
      </c>
      <c r="H33" s="180">
        <f>G33</f>
        <v>0</v>
      </c>
      <c r="I33" s="180">
        <f>H33+E33</f>
        <v>0</v>
      </c>
      <c r="J33" s="180">
        <f>3200*I33</f>
        <v>0</v>
      </c>
      <c r="K33" s="180"/>
      <c r="L33" s="143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197"/>
      <c r="D35" s="197"/>
      <c r="E35" s="197">
        <f>C35</f>
        <v>0</v>
      </c>
      <c r="F35" s="197"/>
      <c r="G35" s="197"/>
      <c r="H35" s="180">
        <f>F35</f>
        <v>0</v>
      </c>
      <c r="I35" s="180">
        <f>H35+E35</f>
        <v>0</v>
      </c>
      <c r="J35" s="180">
        <f>3200*I35</f>
        <v>0</v>
      </c>
      <c r="K35" s="180">
        <f>1600*H35</f>
        <v>0</v>
      </c>
      <c r="L35" s="143"/>
      <c r="M35" s="42">
        <f>J35+K35</f>
        <v>0</v>
      </c>
    </row>
    <row r="36" spans="1:13">
      <c r="A36" s="13"/>
      <c r="B36" s="1" t="s">
        <v>12</v>
      </c>
      <c r="C36" s="197"/>
      <c r="D36" s="197"/>
      <c r="E36" s="197">
        <f>D36</f>
        <v>0</v>
      </c>
      <c r="F36" s="197"/>
      <c r="G36" s="197"/>
      <c r="H36" s="180">
        <f>G36</f>
        <v>0</v>
      </c>
      <c r="I36" s="180">
        <f>H36+E36</f>
        <v>0</v>
      </c>
      <c r="J36" s="180">
        <f>3200*I36</f>
        <v>0</v>
      </c>
      <c r="K36" s="180">
        <f>1600*H36</f>
        <v>0</v>
      </c>
      <c r="L36" s="143"/>
      <c r="M36" s="42">
        <f>J36+K36+M74</f>
        <v>0</v>
      </c>
    </row>
    <row r="37" spans="1:13">
      <c r="A37" s="13"/>
      <c r="B37" s="201" t="s">
        <v>198</v>
      </c>
      <c r="C37" s="197"/>
      <c r="D37" s="197"/>
      <c r="E37" s="197">
        <f>D37</f>
        <v>0</v>
      </c>
      <c r="F37" s="197"/>
      <c r="G37" s="197"/>
      <c r="H37" s="180">
        <f>G37</f>
        <v>0</v>
      </c>
      <c r="I37" s="180"/>
      <c r="J37" s="180">
        <f>4000*I37</f>
        <v>0</v>
      </c>
      <c r="K37" s="180"/>
      <c r="L37" s="143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201" t="s">
        <v>197</v>
      </c>
      <c r="C39" s="197"/>
      <c r="D39" s="197"/>
      <c r="E39" s="197">
        <f>D39</f>
        <v>0</v>
      </c>
      <c r="F39" s="197"/>
      <c r="G39" s="197">
        <f>E39*15</f>
        <v>0</v>
      </c>
      <c r="H39" s="180">
        <f>G39</f>
        <v>0</v>
      </c>
      <c r="I39" s="180">
        <f>H39+E39</f>
        <v>0</v>
      </c>
      <c r="J39" s="180">
        <f>4000*I39</f>
        <v>0</v>
      </c>
      <c r="K39" s="180"/>
      <c r="L39" s="143"/>
      <c r="M39" s="42">
        <f>J39+K39</f>
        <v>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197"/>
      <c r="D42" s="197"/>
      <c r="E42" s="197">
        <f>D42</f>
        <v>0</v>
      </c>
      <c r="F42" s="197"/>
      <c r="G42" s="197">
        <f>E42*44</f>
        <v>0</v>
      </c>
      <c r="H42" s="180">
        <f>G42</f>
        <v>0</v>
      </c>
      <c r="I42" s="180">
        <f>H42+E42*2</f>
        <v>0</v>
      </c>
      <c r="J42" s="180">
        <f>4300*I42</f>
        <v>0</v>
      </c>
      <c r="K42" s="180">
        <f>1500*H42</f>
        <v>0</v>
      </c>
      <c r="L42" s="143"/>
      <c r="M42" s="42">
        <f>J42+K42</f>
        <v>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197"/>
      <c r="D45" s="197"/>
      <c r="E45" s="197">
        <f>D45</f>
        <v>0</v>
      </c>
      <c r="F45" s="197"/>
      <c r="G45" s="197">
        <f>D45*40</f>
        <v>0</v>
      </c>
      <c r="H45" s="180">
        <f>G45</f>
        <v>0</v>
      </c>
      <c r="I45" s="197">
        <f>E45*42</f>
        <v>0</v>
      </c>
      <c r="J45" s="180">
        <f>5590*I45</f>
        <v>0</v>
      </c>
      <c r="K45" s="180">
        <f>1500*H45</f>
        <v>0</v>
      </c>
      <c r="L45" s="143"/>
      <c r="M45" s="42">
        <f>J45+K45</f>
        <v>0</v>
      </c>
    </row>
    <row r="46" spans="1:13">
      <c r="A46" s="18"/>
      <c r="B46" s="24" t="s">
        <v>15</v>
      </c>
      <c r="C46" s="197"/>
      <c r="D46" s="197"/>
      <c r="E46" s="197">
        <f>D46</f>
        <v>0</v>
      </c>
      <c r="F46" s="197"/>
      <c r="G46" s="197">
        <f>D46*40</f>
        <v>0</v>
      </c>
      <c r="H46" s="180">
        <f>G46</f>
        <v>0</v>
      </c>
      <c r="I46" s="197">
        <f>E46*42</f>
        <v>0</v>
      </c>
      <c r="J46" s="180">
        <f>5590*I46</f>
        <v>0</v>
      </c>
      <c r="K46" s="180">
        <f>1500*H46</f>
        <v>0</v>
      </c>
      <c r="L46" s="143"/>
      <c r="M46" s="42">
        <f>J46+K46</f>
        <v>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91"/>
      <c r="B51" s="94" t="s">
        <v>139</v>
      </c>
      <c r="C51" s="92"/>
      <c r="D51" s="92"/>
      <c r="E51" s="197">
        <f>D51</f>
        <v>0</v>
      </c>
      <c r="F51" s="92"/>
      <c r="G51" s="92">
        <f>E51*15</f>
        <v>0</v>
      </c>
      <c r="H51" s="180">
        <f>G51</f>
        <v>0</v>
      </c>
      <c r="I51" s="180">
        <f>H51+E51</f>
        <v>0</v>
      </c>
      <c r="J51" s="180">
        <f>4000*I51</f>
        <v>0</v>
      </c>
      <c r="K51" s="180"/>
      <c r="L51" s="93"/>
      <c r="M51" s="42">
        <f>J51+K51</f>
        <v>0</v>
      </c>
    </row>
    <row r="52" spans="1:13">
      <c r="A52" s="13"/>
      <c r="B52" s="95" t="s">
        <v>18</v>
      </c>
      <c r="C52" s="197"/>
      <c r="D52" s="197"/>
      <c r="E52" s="197">
        <f>D52</f>
        <v>0</v>
      </c>
      <c r="F52" s="197"/>
      <c r="G52" s="92">
        <f>E52*15</f>
        <v>0</v>
      </c>
      <c r="H52" s="180">
        <f>G52</f>
        <v>0</v>
      </c>
      <c r="I52" s="180">
        <f>H52+E52</f>
        <v>0</v>
      </c>
      <c r="J52" s="180">
        <f>4000*I52</f>
        <v>0</v>
      </c>
      <c r="K52" s="180"/>
      <c r="L52" s="143"/>
      <c r="M52" s="42">
        <f>J52+K52</f>
        <v>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0</v>
      </c>
      <c r="D75" s="41">
        <f>D8+D13+D20+D22+D24+D26+D28+D32+D34+D38+D41+D44+D48+D50+D53+D55+D57+D60+D65+D67+D69+D71</f>
        <v>0</v>
      </c>
      <c r="E75" s="41">
        <f>E8+E13+E20+E22+E24+E26+E28+E32+E34+E38+E41+E44+E48+E50+E53+E55+E57+E60+E63+E65+E67+E69+E71</f>
        <v>0</v>
      </c>
      <c r="F75" s="41">
        <f>F8+F13+F28+F34+F63</f>
        <v>0</v>
      </c>
      <c r="G75" s="41">
        <f>G8+G13+G20+G22+G24+G26+G28+G32+G34+G38+G41+G44+G48+G50+G53+G55+G57+G60+G65+G67+G69+G71</f>
        <v>0</v>
      </c>
      <c r="H75" s="41">
        <f>H8+H13+H20+H22+H24+H26+H28+H32+H34+H38+H41+H44+H48+H50+H53+H55+H57+H60+H63+H65+H67+H69+H71</f>
        <v>0</v>
      </c>
      <c r="I75" s="41">
        <f>I8+I13+I20+I22+I24+I26+I28+I32+I34+I38+I41+I44+I48+I50+I53+I55+I57+I60+I63+I65+I67+I69+I71</f>
        <v>0</v>
      </c>
      <c r="J75" s="41">
        <f>J8+J13+J20+J22+J24+J26+J28+J32+J34+J38+J41+J44+J48+J50+J53+J55+J57+J60+J63+J65+J67+J69+J71</f>
        <v>0</v>
      </c>
      <c r="K75" s="41">
        <f>K8+K13+K20+K22+K24+K26+K28+K32+K34+K38+K41+K44+K48+K50+K53+K55+K57+K60+K63+K65+K67+K69+K71</f>
        <v>0</v>
      </c>
      <c r="L75" s="41"/>
      <c r="M75" s="41">
        <f>M8+M13+M20+M22+M24+M26+M28+M32+M34+M38+M41+M44+M48+M50+M53+M55+M57+M60+M63+M76+M77+M65+M67+M69+M71</f>
        <v>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/>
      <c r="M77" s="89">
        <f>15000*L77</f>
        <v>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0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M6:M7"/>
    <mergeCell ref="C6:E6"/>
    <mergeCell ref="F6:I6"/>
    <mergeCell ref="J6:J7"/>
    <mergeCell ref="K6:K7"/>
    <mergeCell ref="L6:L7"/>
    <mergeCell ref="D82:E82"/>
    <mergeCell ref="D83:E83"/>
    <mergeCell ref="D80:E80"/>
    <mergeCell ref="D81:E81"/>
    <mergeCell ref="D76:E76"/>
    <mergeCell ref="D78:E78"/>
    <mergeCell ref="D79:E79"/>
    <mergeCell ref="D77:E77"/>
    <mergeCell ref="D84:E84"/>
    <mergeCell ref="D85:E85"/>
    <mergeCell ref="D86:E86"/>
    <mergeCell ref="D87:E87"/>
    <mergeCell ref="D88:E88"/>
    <mergeCell ref="D1:M1"/>
    <mergeCell ref="D2:M2"/>
    <mergeCell ref="A4:M4"/>
    <mergeCell ref="A5:M5"/>
    <mergeCell ref="A1:C1"/>
    <mergeCell ref="A2:C2"/>
    <mergeCell ref="A3:C3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90"/>
  <sheetViews>
    <sheetView topLeftCell="A64" workbookViewId="0">
      <selection sqref="A1:XFD1048576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0</v>
      </c>
      <c r="D8" s="33">
        <f>D10+D11+D12</f>
        <v>0</v>
      </c>
      <c r="E8" s="33">
        <f>SUM(E9:E12)</f>
        <v>0</v>
      </c>
      <c r="F8" s="33">
        <f>F9</f>
        <v>0</v>
      </c>
      <c r="G8" s="33">
        <f>G10+G11+G12</f>
        <v>0</v>
      </c>
      <c r="H8" s="34">
        <f>SUM(H9:H12)</f>
        <v>0</v>
      </c>
      <c r="I8" s="34">
        <f>SUM(I9:I12)</f>
        <v>0</v>
      </c>
      <c r="J8" s="34">
        <f>SUM(J9:J12)</f>
        <v>0</v>
      </c>
      <c r="K8" s="34">
        <f>SUM(K9:K12)</f>
        <v>0</v>
      </c>
      <c r="L8" s="34">
        <f>L9+L10+L11+L12</f>
        <v>0</v>
      </c>
      <c r="M8" s="34">
        <f>SUM(M9:M12)</f>
        <v>0</v>
      </c>
    </row>
    <row r="9" spans="1:13">
      <c r="A9" s="8"/>
      <c r="B9" s="1" t="s">
        <v>3</v>
      </c>
      <c r="C9" s="197"/>
      <c r="D9" s="197"/>
      <c r="E9" s="197">
        <f>C9</f>
        <v>0</v>
      </c>
      <c r="F9" s="197">
        <f>E9*24</f>
        <v>0</v>
      </c>
      <c r="G9" s="197"/>
      <c r="H9" s="180">
        <f>F9</f>
        <v>0</v>
      </c>
      <c r="I9" s="180">
        <f>H9+E9</f>
        <v>0</v>
      </c>
      <c r="J9" s="180">
        <f>3200*I9</f>
        <v>0</v>
      </c>
      <c r="K9" s="180">
        <f>1600*H9</f>
        <v>0</v>
      </c>
      <c r="L9" s="143"/>
      <c r="M9" s="42">
        <f t="shared" ref="M9:M12" si="0">J9+K9</f>
        <v>0</v>
      </c>
    </row>
    <row r="10" spans="1:13">
      <c r="A10" s="9"/>
      <c r="B10" s="1" t="s">
        <v>6</v>
      </c>
      <c r="C10" s="197"/>
      <c r="D10" s="197"/>
      <c r="E10" s="197">
        <f>D10</f>
        <v>0</v>
      </c>
      <c r="F10" s="197"/>
      <c r="G10" s="197"/>
      <c r="H10" s="180">
        <f>G10</f>
        <v>0</v>
      </c>
      <c r="I10" s="180">
        <f>H10+E10</f>
        <v>0</v>
      </c>
      <c r="J10" s="180">
        <f>3200*I10</f>
        <v>0</v>
      </c>
      <c r="K10" s="180">
        <f>1600*H10</f>
        <v>0</v>
      </c>
      <c r="L10" s="143"/>
      <c r="M10" s="42">
        <f t="shared" si="0"/>
        <v>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/>
      <c r="E12" s="197">
        <f>D12</f>
        <v>0</v>
      </c>
      <c r="F12" s="197"/>
      <c r="G12" s="197">
        <f>E12*32</f>
        <v>0</v>
      </c>
      <c r="H12" s="180">
        <f>G12</f>
        <v>0</v>
      </c>
      <c r="I12" s="180">
        <f>H12+E12*2</f>
        <v>0</v>
      </c>
      <c r="J12" s="180">
        <f>4000*I12</f>
        <v>0</v>
      </c>
      <c r="K12" s="180"/>
      <c r="L12" s="143"/>
      <c r="M12" s="42">
        <f t="shared" si="0"/>
        <v>0</v>
      </c>
    </row>
    <row r="13" spans="1:13">
      <c r="A13" s="35">
        <v>2</v>
      </c>
      <c r="B13" s="32" t="s">
        <v>21</v>
      </c>
      <c r="C13" s="36">
        <f>C14</f>
        <v>0</v>
      </c>
      <c r="D13" s="36">
        <f>D15+D16+D17+D18+D19</f>
        <v>0</v>
      </c>
      <c r="E13" s="36">
        <f>SUM(E14:E19)</f>
        <v>0</v>
      </c>
      <c r="F13" s="36">
        <f>F14</f>
        <v>0</v>
      </c>
      <c r="G13" s="36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4">
        <f>L14+L15+L16+L17+L18+L19</f>
        <v>0</v>
      </c>
      <c r="M13" s="37">
        <f>SUM(M14:M19)</f>
        <v>0</v>
      </c>
    </row>
    <row r="14" spans="1:13">
      <c r="A14" s="12"/>
      <c r="B14" s="1" t="s">
        <v>3</v>
      </c>
      <c r="C14" s="197"/>
      <c r="D14" s="197"/>
      <c r="E14" s="197">
        <f>C14</f>
        <v>0</v>
      </c>
      <c r="F14" s="197">
        <f>C14*15</f>
        <v>0</v>
      </c>
      <c r="G14" s="197"/>
      <c r="H14" s="180">
        <f>F14</f>
        <v>0</v>
      </c>
      <c r="I14" s="180">
        <f t="shared" ref="I14:I19" si="2">H14+E14</f>
        <v>0</v>
      </c>
      <c r="J14" s="180">
        <f>3200*I14</f>
        <v>0</v>
      </c>
      <c r="K14" s="180">
        <f>H14*1600</f>
        <v>0</v>
      </c>
      <c r="L14" s="143"/>
      <c r="M14" s="42">
        <f>J14+K14</f>
        <v>0</v>
      </c>
    </row>
    <row r="15" spans="1:13">
      <c r="A15" s="12"/>
      <c r="B15" s="1" t="s">
        <v>6</v>
      </c>
      <c r="C15" s="197"/>
      <c r="D15" s="197"/>
      <c r="E15" s="197">
        <f>D15</f>
        <v>0</v>
      </c>
      <c r="F15" s="197"/>
      <c r="G15" s="197">
        <f>D15*15</f>
        <v>0</v>
      </c>
      <c r="H15" s="180">
        <f>G15</f>
        <v>0</v>
      </c>
      <c r="I15" s="180">
        <f t="shared" si="2"/>
        <v>0</v>
      </c>
      <c r="J15" s="180">
        <f t="shared" ref="J15:J19" si="3">3200*I15</f>
        <v>0</v>
      </c>
      <c r="K15" s="180">
        <f t="shared" ref="K15:K19" si="4">H15*1600</f>
        <v>0</v>
      </c>
      <c r="L15" s="143"/>
      <c r="M15" s="42">
        <f t="shared" ref="M15:M19" si="5">J15+K15</f>
        <v>0</v>
      </c>
    </row>
    <row r="16" spans="1:13">
      <c r="A16" s="12"/>
      <c r="B16" s="1" t="s">
        <v>5</v>
      </c>
      <c r="C16" s="197"/>
      <c r="D16" s="197"/>
      <c r="E16" s="197">
        <f>D16</f>
        <v>0</v>
      </c>
      <c r="F16" s="197"/>
      <c r="G16" s="197">
        <f>D16*15</f>
        <v>0</v>
      </c>
      <c r="H16" s="180">
        <f>G16</f>
        <v>0</v>
      </c>
      <c r="I16" s="180">
        <f t="shared" si="2"/>
        <v>0</v>
      </c>
      <c r="J16" s="180">
        <f t="shared" si="3"/>
        <v>0</v>
      </c>
      <c r="K16" s="180">
        <f t="shared" si="4"/>
        <v>0</v>
      </c>
      <c r="L16" s="143"/>
      <c r="M16" s="42">
        <f t="shared" si="5"/>
        <v>0</v>
      </c>
    </row>
    <row r="17" spans="1:13">
      <c r="A17" s="12"/>
      <c r="B17" s="2" t="s">
        <v>7</v>
      </c>
      <c r="C17" s="197"/>
      <c r="D17" s="197"/>
      <c r="E17" s="197">
        <f>D17</f>
        <v>0</v>
      </c>
      <c r="F17" s="197"/>
      <c r="G17" s="197">
        <f>D17*15</f>
        <v>0</v>
      </c>
      <c r="H17" s="180">
        <f>G17</f>
        <v>0</v>
      </c>
      <c r="I17" s="180">
        <f t="shared" si="2"/>
        <v>0</v>
      </c>
      <c r="J17" s="180">
        <f t="shared" si="3"/>
        <v>0</v>
      </c>
      <c r="K17" s="180">
        <f t="shared" si="4"/>
        <v>0</v>
      </c>
      <c r="L17" s="143"/>
      <c r="M17" s="42">
        <f t="shared" si="5"/>
        <v>0</v>
      </c>
    </row>
    <row r="18" spans="1:13">
      <c r="A18" s="13"/>
      <c r="B18" s="2" t="s">
        <v>8</v>
      </c>
      <c r="C18" s="197"/>
      <c r="D18" s="197"/>
      <c r="E18" s="197">
        <f>D18</f>
        <v>0</v>
      </c>
      <c r="F18" s="197"/>
      <c r="G18" s="197">
        <f>D18*15</f>
        <v>0</v>
      </c>
      <c r="H18" s="180">
        <f>G18</f>
        <v>0</v>
      </c>
      <c r="I18" s="180">
        <f t="shared" si="2"/>
        <v>0</v>
      </c>
      <c r="J18" s="180">
        <f t="shared" si="3"/>
        <v>0</v>
      </c>
      <c r="K18" s="180">
        <f t="shared" si="4"/>
        <v>0</v>
      </c>
      <c r="L18" s="143"/>
      <c r="M18" s="42">
        <f t="shared" si="5"/>
        <v>0</v>
      </c>
    </row>
    <row r="19" spans="1:13">
      <c r="A19" s="14"/>
      <c r="B19" s="23" t="s">
        <v>4</v>
      </c>
      <c r="C19" s="197"/>
      <c r="D19" s="197"/>
      <c r="E19" s="197">
        <f>D19</f>
        <v>0</v>
      </c>
      <c r="F19" s="197"/>
      <c r="G19" s="197">
        <f>D19*15</f>
        <v>0</v>
      </c>
      <c r="H19" s="180">
        <f>G19</f>
        <v>0</v>
      </c>
      <c r="I19" s="180">
        <f t="shared" si="2"/>
        <v>0</v>
      </c>
      <c r="J19" s="180">
        <f t="shared" si="3"/>
        <v>0</v>
      </c>
      <c r="K19" s="180">
        <f t="shared" si="4"/>
        <v>0</v>
      </c>
      <c r="L19" s="143"/>
      <c r="M19" s="42">
        <f t="shared" si="5"/>
        <v>0</v>
      </c>
    </row>
    <row r="20" spans="1:13">
      <c r="A20" s="35">
        <v>3</v>
      </c>
      <c r="B20" s="32" t="s">
        <v>22</v>
      </c>
      <c r="C20" s="36"/>
      <c r="D20" s="36">
        <f>D21</f>
        <v>0</v>
      </c>
      <c r="E20" s="36">
        <f t="shared" ref="E20:L20" si="6">E21</f>
        <v>0</v>
      </c>
      <c r="F20" s="36"/>
      <c r="G20" s="36">
        <f t="shared" si="6"/>
        <v>0</v>
      </c>
      <c r="H20" s="36">
        <f t="shared" si="6"/>
        <v>0</v>
      </c>
      <c r="I20" s="36">
        <f t="shared" si="6"/>
        <v>0</v>
      </c>
      <c r="J20" s="36">
        <f t="shared" si="6"/>
        <v>0</v>
      </c>
      <c r="K20" s="36">
        <f t="shared" si="6"/>
        <v>0</v>
      </c>
      <c r="L20" s="36">
        <f t="shared" si="6"/>
        <v>0</v>
      </c>
      <c r="M20" s="37">
        <f>M21</f>
        <v>0</v>
      </c>
    </row>
    <row r="21" spans="1:13">
      <c r="A21" s="10"/>
      <c r="B21" s="24" t="s">
        <v>19</v>
      </c>
      <c r="C21" s="197"/>
      <c r="D21" s="197"/>
      <c r="E21" s="197">
        <f>D21</f>
        <v>0</v>
      </c>
      <c r="F21" s="197"/>
      <c r="G21" s="197"/>
      <c r="H21" s="180">
        <f>G21</f>
        <v>0</v>
      </c>
      <c r="I21" s="180"/>
      <c r="J21" s="180">
        <f>3200*I21</f>
        <v>0</v>
      </c>
      <c r="K21" s="180"/>
      <c r="L21" s="143"/>
      <c r="M21" s="42">
        <f>J21+K21</f>
        <v>0</v>
      </c>
    </row>
    <row r="22" spans="1:13">
      <c r="A22" s="35">
        <v>4</v>
      </c>
      <c r="B22" s="32" t="s">
        <v>23</v>
      </c>
      <c r="C22" s="36"/>
      <c r="D22" s="36">
        <f>D23</f>
        <v>0</v>
      </c>
      <c r="E22" s="36">
        <f t="shared" ref="E22:L22" si="7">E23</f>
        <v>0</v>
      </c>
      <c r="F22" s="36"/>
      <c r="G22" s="36">
        <f t="shared" si="7"/>
        <v>0</v>
      </c>
      <c r="H22" s="36">
        <f t="shared" si="7"/>
        <v>0</v>
      </c>
      <c r="I22" s="36">
        <f t="shared" si="7"/>
        <v>0</v>
      </c>
      <c r="J22" s="36">
        <f t="shared" si="7"/>
        <v>0</v>
      </c>
      <c r="K22" s="36">
        <f t="shared" si="7"/>
        <v>0</v>
      </c>
      <c r="L22" s="36">
        <f t="shared" si="7"/>
        <v>0</v>
      </c>
      <c r="M22" s="37">
        <f>M23</f>
        <v>0</v>
      </c>
    </row>
    <row r="23" spans="1:13">
      <c r="A23" s="15"/>
      <c r="B23" s="3" t="s">
        <v>9</v>
      </c>
      <c r="C23" s="197"/>
      <c r="D23" s="197"/>
      <c r="E23" s="197">
        <f>D23</f>
        <v>0</v>
      </c>
      <c r="F23" s="197"/>
      <c r="G23" s="197"/>
      <c r="H23" s="180">
        <f>G23</f>
        <v>0</v>
      </c>
      <c r="I23" s="180">
        <f>H23+E23</f>
        <v>0</v>
      </c>
      <c r="J23" s="180">
        <f>3200*I23</f>
        <v>0</v>
      </c>
      <c r="K23" s="180">
        <f>1600*H23</f>
        <v>0</v>
      </c>
      <c r="L23" s="143"/>
      <c r="M23" s="42">
        <f>J23+K23</f>
        <v>0</v>
      </c>
    </row>
    <row r="24" spans="1:13">
      <c r="A24" s="35">
        <v>5</v>
      </c>
      <c r="B24" s="32" t="s">
        <v>24</v>
      </c>
      <c r="C24" s="36"/>
      <c r="D24" s="36">
        <f>D25</f>
        <v>0</v>
      </c>
      <c r="E24" s="36">
        <f t="shared" ref="E24:L24" si="8">E25</f>
        <v>0</v>
      </c>
      <c r="F24" s="36"/>
      <c r="G24" s="36">
        <f t="shared" si="8"/>
        <v>0</v>
      </c>
      <c r="H24" s="36">
        <f t="shared" si="8"/>
        <v>0</v>
      </c>
      <c r="I24" s="36">
        <f t="shared" si="8"/>
        <v>0</v>
      </c>
      <c r="J24" s="36">
        <f t="shared" si="8"/>
        <v>0</v>
      </c>
      <c r="K24" s="36">
        <f t="shared" si="8"/>
        <v>0</v>
      </c>
      <c r="L24" s="36">
        <f t="shared" si="8"/>
        <v>0</v>
      </c>
      <c r="M24" s="37">
        <f>M25</f>
        <v>0</v>
      </c>
    </row>
    <row r="25" spans="1:13">
      <c r="A25" s="16"/>
      <c r="B25" s="23" t="s">
        <v>10</v>
      </c>
      <c r="C25" s="197"/>
      <c r="D25" s="197"/>
      <c r="E25" s="197">
        <f>D25</f>
        <v>0</v>
      </c>
      <c r="F25" s="197"/>
      <c r="G25" s="197">
        <f>E25*28</f>
        <v>0</v>
      </c>
      <c r="H25" s="180">
        <f>G25</f>
        <v>0</v>
      </c>
      <c r="I25" s="180">
        <f>H25+E25</f>
        <v>0</v>
      </c>
      <c r="J25" s="180">
        <f>3200*I25</f>
        <v>0</v>
      </c>
      <c r="K25" s="180">
        <f>1600*H25</f>
        <v>0</v>
      </c>
      <c r="L25" s="143"/>
      <c r="M25" s="42">
        <f>J25+K25</f>
        <v>0</v>
      </c>
    </row>
    <row r="26" spans="1:13">
      <c r="A26" s="38">
        <v>6</v>
      </c>
      <c r="B26" s="32" t="s">
        <v>25</v>
      </c>
      <c r="C26" s="36"/>
      <c r="D26" s="36">
        <f>D27</f>
        <v>0</v>
      </c>
      <c r="E26" s="36">
        <f t="shared" ref="E26:L26" si="9">E27</f>
        <v>0</v>
      </c>
      <c r="F26" s="36"/>
      <c r="G26" s="36">
        <f t="shared" si="9"/>
        <v>0</v>
      </c>
      <c r="H26" s="36">
        <f t="shared" si="9"/>
        <v>0</v>
      </c>
      <c r="I26" s="36">
        <f t="shared" si="9"/>
        <v>0</v>
      </c>
      <c r="J26" s="36">
        <f t="shared" si="9"/>
        <v>0</v>
      </c>
      <c r="K26" s="36">
        <f t="shared" si="9"/>
        <v>0</v>
      </c>
      <c r="L26" s="36">
        <f t="shared" si="9"/>
        <v>0</v>
      </c>
      <c r="M26" s="37">
        <f>M27</f>
        <v>0</v>
      </c>
    </row>
    <row r="27" spans="1:13">
      <c r="A27" s="15"/>
      <c r="B27" s="3" t="s">
        <v>10</v>
      </c>
      <c r="C27" s="197"/>
      <c r="D27" s="197"/>
      <c r="E27" s="197">
        <f>D27</f>
        <v>0</v>
      </c>
      <c r="F27" s="197"/>
      <c r="G27" s="197">
        <f>E27*24</f>
        <v>0</v>
      </c>
      <c r="H27" s="180">
        <f>G27</f>
        <v>0</v>
      </c>
      <c r="I27" s="180">
        <f>H27+E27</f>
        <v>0</v>
      </c>
      <c r="J27" s="180">
        <f>3200*I27</f>
        <v>0</v>
      </c>
      <c r="K27" s="180">
        <f>1600*H27</f>
        <v>0</v>
      </c>
      <c r="L27" s="143"/>
      <c r="M27" s="42">
        <f>J27+K27</f>
        <v>0</v>
      </c>
    </row>
    <row r="28" spans="1:13">
      <c r="A28" s="35">
        <v>7</v>
      </c>
      <c r="B28" s="32" t="s">
        <v>26</v>
      </c>
      <c r="C28" s="36">
        <f>C29</f>
        <v>0</v>
      </c>
      <c r="D28" s="36">
        <f>D30+D31</f>
        <v>0</v>
      </c>
      <c r="E28" s="36">
        <f>SUM(E29:E31)</f>
        <v>0</v>
      </c>
      <c r="F28" s="36">
        <f>F29</f>
        <v>0</v>
      </c>
      <c r="G28" s="37">
        <f>G30+G31</f>
        <v>0</v>
      </c>
      <c r="H28" s="37">
        <f>SUM(H29:H31)</f>
        <v>0</v>
      </c>
      <c r="I28" s="36">
        <f t="shared" ref="I28:M28" si="10">SUM(I29:I31)</f>
        <v>0</v>
      </c>
      <c r="J28" s="36">
        <f t="shared" si="10"/>
        <v>0</v>
      </c>
      <c r="K28" s="36">
        <f t="shared" si="10"/>
        <v>0</v>
      </c>
      <c r="L28" s="36">
        <f t="shared" si="10"/>
        <v>0</v>
      </c>
      <c r="M28" s="37">
        <f t="shared" si="10"/>
        <v>0</v>
      </c>
    </row>
    <row r="29" spans="1:13">
      <c r="A29" s="12"/>
      <c r="B29" s="1" t="s">
        <v>3</v>
      </c>
      <c r="C29" s="197"/>
      <c r="D29" s="197"/>
      <c r="E29" s="197">
        <f>C29</f>
        <v>0</v>
      </c>
      <c r="F29" s="197"/>
      <c r="G29" s="197"/>
      <c r="H29" s="180">
        <f>F29</f>
        <v>0</v>
      </c>
      <c r="I29" s="180">
        <f>H29+E29</f>
        <v>0</v>
      </c>
      <c r="J29" s="180">
        <f>3200*I29</f>
        <v>0</v>
      </c>
      <c r="K29" s="180">
        <f>1600*H29</f>
        <v>0</v>
      </c>
      <c r="L29" s="143"/>
      <c r="M29" s="42">
        <f>J29+K29</f>
        <v>0</v>
      </c>
    </row>
    <row r="30" spans="1:13">
      <c r="A30" s="12"/>
      <c r="B30" s="1" t="s">
        <v>11</v>
      </c>
      <c r="C30" s="197"/>
      <c r="D30" s="197"/>
      <c r="E30" s="197">
        <f>D30</f>
        <v>0</v>
      </c>
      <c r="F30" s="197"/>
      <c r="G30" s="180"/>
      <c r="H30" s="180">
        <f>G30</f>
        <v>0</v>
      </c>
      <c r="I30" s="180">
        <f>H30+E30</f>
        <v>0</v>
      </c>
      <c r="J30" s="180">
        <f>3200*I30</f>
        <v>0</v>
      </c>
      <c r="K30" s="180">
        <f>1600*H30</f>
        <v>0</v>
      </c>
      <c r="L30" s="143"/>
      <c r="M30" s="42">
        <f>J30+K30+M73</f>
        <v>0</v>
      </c>
    </row>
    <row r="31" spans="1:13">
      <c r="A31" s="14"/>
      <c r="B31" s="132" t="s">
        <v>193</v>
      </c>
      <c r="C31" s="197"/>
      <c r="D31" s="197"/>
      <c r="E31" s="197">
        <f>D31</f>
        <v>0</v>
      </c>
      <c r="F31" s="197"/>
      <c r="G31" s="180">
        <f>E31*15</f>
        <v>0</v>
      </c>
      <c r="H31" s="180">
        <f>G31</f>
        <v>0</v>
      </c>
      <c r="I31" s="180">
        <f>H31+E31</f>
        <v>0</v>
      </c>
      <c r="J31" s="180">
        <f>3200*I31</f>
        <v>0</v>
      </c>
      <c r="K31" s="180">
        <f>1600*H31</f>
        <v>0</v>
      </c>
      <c r="L31" s="143"/>
      <c r="M31" s="42">
        <f>J31+K31</f>
        <v>0</v>
      </c>
    </row>
    <row r="32" spans="1:13">
      <c r="A32" s="35">
        <v>8</v>
      </c>
      <c r="B32" s="32" t="s">
        <v>144</v>
      </c>
      <c r="C32" s="36"/>
      <c r="D32" s="36">
        <f>D33</f>
        <v>0</v>
      </c>
      <c r="E32" s="36">
        <f t="shared" ref="E32:L32" si="11">E33</f>
        <v>0</v>
      </c>
      <c r="F32" s="36"/>
      <c r="G32" s="36">
        <f t="shared" si="11"/>
        <v>0</v>
      </c>
      <c r="H32" s="36">
        <f t="shared" si="11"/>
        <v>0</v>
      </c>
      <c r="I32" s="37">
        <f>I33</f>
        <v>0</v>
      </c>
      <c r="J32" s="36">
        <f t="shared" si="11"/>
        <v>0</v>
      </c>
      <c r="K32" s="36">
        <f t="shared" si="11"/>
        <v>0</v>
      </c>
      <c r="L32" s="36">
        <f t="shared" si="11"/>
        <v>0</v>
      </c>
      <c r="M32" s="37">
        <f>M33</f>
        <v>0</v>
      </c>
    </row>
    <row r="33" spans="1:13">
      <c r="A33" s="10"/>
      <c r="B33" s="24" t="s">
        <v>19</v>
      </c>
      <c r="C33" s="197"/>
      <c r="D33" s="197"/>
      <c r="E33" s="197">
        <f>D33</f>
        <v>0</v>
      </c>
      <c r="F33" s="197"/>
      <c r="G33" s="197">
        <f>E33*15</f>
        <v>0</v>
      </c>
      <c r="H33" s="180">
        <f>G33</f>
        <v>0</v>
      </c>
      <c r="I33" s="180">
        <f>H33+E33</f>
        <v>0</v>
      </c>
      <c r="J33" s="180">
        <f>3200*I33</f>
        <v>0</v>
      </c>
      <c r="K33" s="180"/>
      <c r="L33" s="143"/>
      <c r="M33" s="42">
        <f>J33+K33</f>
        <v>0</v>
      </c>
    </row>
    <row r="34" spans="1:13">
      <c r="A34" s="35">
        <v>9</v>
      </c>
      <c r="B34" s="32" t="s">
        <v>27</v>
      </c>
      <c r="C34" s="36">
        <f>C35</f>
        <v>0</v>
      </c>
      <c r="D34" s="36">
        <f>D36+D37</f>
        <v>0</v>
      </c>
      <c r="E34" s="36">
        <f>C34+D34</f>
        <v>0</v>
      </c>
      <c r="F34" s="36">
        <f>F35</f>
        <v>0</v>
      </c>
      <c r="G34" s="36">
        <f>G36+G37</f>
        <v>0</v>
      </c>
      <c r="H34" s="37">
        <f>SUM(H35:H37)</f>
        <v>0</v>
      </c>
      <c r="I34" s="37">
        <f>SUM(I35:I37)</f>
        <v>0</v>
      </c>
      <c r="J34" s="37">
        <f>SUM(J35:J37)</f>
        <v>0</v>
      </c>
      <c r="K34" s="37">
        <f>SUM(K35:K37)</f>
        <v>0</v>
      </c>
      <c r="L34" s="36">
        <f t="shared" ref="L34" si="12">L36+L37</f>
        <v>0</v>
      </c>
      <c r="M34" s="37">
        <f>SUM(M35:M37)</f>
        <v>0</v>
      </c>
    </row>
    <row r="35" spans="1:13">
      <c r="A35" s="12"/>
      <c r="B35" s="1" t="s">
        <v>3</v>
      </c>
      <c r="C35" s="197"/>
      <c r="D35" s="197"/>
      <c r="E35" s="197">
        <f>C35</f>
        <v>0</v>
      </c>
      <c r="F35" s="197"/>
      <c r="G35" s="197"/>
      <c r="H35" s="180">
        <f>F35</f>
        <v>0</v>
      </c>
      <c r="I35" s="180">
        <f>H35+E35</f>
        <v>0</v>
      </c>
      <c r="J35" s="180">
        <f>3200*I35</f>
        <v>0</v>
      </c>
      <c r="K35" s="180">
        <f>1600*H35</f>
        <v>0</v>
      </c>
      <c r="L35" s="143"/>
      <c r="M35" s="42">
        <f>J35+K35</f>
        <v>0</v>
      </c>
    </row>
    <row r="36" spans="1:13">
      <c r="A36" s="13"/>
      <c r="B36" s="1" t="s">
        <v>12</v>
      </c>
      <c r="C36" s="197"/>
      <c r="D36" s="197"/>
      <c r="E36" s="197">
        <f>D36</f>
        <v>0</v>
      </c>
      <c r="F36" s="197"/>
      <c r="G36" s="197"/>
      <c r="H36" s="180">
        <f>G36</f>
        <v>0</v>
      </c>
      <c r="I36" s="180">
        <f>H36+E36</f>
        <v>0</v>
      </c>
      <c r="J36" s="180">
        <f>3200*I36</f>
        <v>0</v>
      </c>
      <c r="K36" s="180">
        <f>1600*H36</f>
        <v>0</v>
      </c>
      <c r="L36" s="143"/>
      <c r="M36" s="42">
        <f>J36+K36+M74</f>
        <v>0</v>
      </c>
    </row>
    <row r="37" spans="1:13">
      <c r="A37" s="13"/>
      <c r="B37" s="201" t="s">
        <v>198</v>
      </c>
      <c r="C37" s="197"/>
      <c r="D37" s="197"/>
      <c r="E37" s="197">
        <f>D37</f>
        <v>0</v>
      </c>
      <c r="F37" s="197"/>
      <c r="G37" s="197"/>
      <c r="H37" s="180">
        <f>G37</f>
        <v>0</v>
      </c>
      <c r="I37" s="180"/>
      <c r="J37" s="180">
        <f>4000*I37</f>
        <v>0</v>
      </c>
      <c r="K37" s="180"/>
      <c r="L37" s="143"/>
      <c r="M37" s="42">
        <f>J37+K37</f>
        <v>0</v>
      </c>
    </row>
    <row r="38" spans="1:13">
      <c r="A38" s="35">
        <v>10</v>
      </c>
      <c r="B38" s="32" t="s">
        <v>28</v>
      </c>
      <c r="C38" s="36"/>
      <c r="D38" s="36">
        <f>D39+D40</f>
        <v>0</v>
      </c>
      <c r="E38" s="36">
        <f t="shared" ref="E38:M38" si="13">E39+E40</f>
        <v>0</v>
      </c>
      <c r="F38" s="36">
        <f t="shared" si="13"/>
        <v>0</v>
      </c>
      <c r="G38" s="36">
        <f t="shared" si="13"/>
        <v>0</v>
      </c>
      <c r="H38" s="36">
        <f t="shared" si="13"/>
        <v>0</v>
      </c>
      <c r="I38" s="36">
        <f t="shared" si="13"/>
        <v>0</v>
      </c>
      <c r="J38" s="36">
        <f t="shared" si="13"/>
        <v>0</v>
      </c>
      <c r="K38" s="36">
        <f t="shared" si="13"/>
        <v>0</v>
      </c>
      <c r="L38" s="36">
        <f t="shared" si="13"/>
        <v>0</v>
      </c>
      <c r="M38" s="36">
        <f t="shared" si="13"/>
        <v>0</v>
      </c>
    </row>
    <row r="39" spans="1:13">
      <c r="A39" s="13"/>
      <c r="B39" s="201" t="s">
        <v>197</v>
      </c>
      <c r="C39" s="197"/>
      <c r="D39" s="197"/>
      <c r="E39" s="197">
        <f>D39</f>
        <v>0</v>
      </c>
      <c r="F39" s="197"/>
      <c r="G39" s="197">
        <f>E39*15</f>
        <v>0</v>
      </c>
      <c r="H39" s="180">
        <f>G39</f>
        <v>0</v>
      </c>
      <c r="I39" s="180">
        <f>H39+E39</f>
        <v>0</v>
      </c>
      <c r="J39" s="180">
        <f>4000*I39</f>
        <v>0</v>
      </c>
      <c r="K39" s="180"/>
      <c r="L39" s="143"/>
      <c r="M39" s="42">
        <f>J39+K39</f>
        <v>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0</v>
      </c>
      <c r="E41" s="36">
        <f t="shared" ref="E41:L41" si="14">E42+E43</f>
        <v>0</v>
      </c>
      <c r="F41" s="36"/>
      <c r="G41" s="36">
        <f t="shared" si="14"/>
        <v>0</v>
      </c>
      <c r="H41" s="36">
        <f t="shared" si="14"/>
        <v>0</v>
      </c>
      <c r="I41" s="36">
        <f t="shared" si="14"/>
        <v>0</v>
      </c>
      <c r="J41" s="36">
        <f t="shared" si="14"/>
        <v>0</v>
      </c>
      <c r="K41" s="36">
        <f t="shared" si="14"/>
        <v>0</v>
      </c>
      <c r="L41" s="36">
        <f t="shared" si="14"/>
        <v>0</v>
      </c>
      <c r="M41" s="37">
        <f>M42+M43</f>
        <v>0</v>
      </c>
    </row>
    <row r="42" spans="1:13">
      <c r="A42" s="9"/>
      <c r="B42" s="24" t="s">
        <v>13</v>
      </c>
      <c r="C42" s="197"/>
      <c r="D42" s="197"/>
      <c r="E42" s="197">
        <f>D42</f>
        <v>0</v>
      </c>
      <c r="F42" s="197"/>
      <c r="G42" s="197">
        <f>E42*44</f>
        <v>0</v>
      </c>
      <c r="H42" s="180">
        <f>G42</f>
        <v>0</v>
      </c>
      <c r="I42" s="180">
        <f>H42+E42*2</f>
        <v>0</v>
      </c>
      <c r="J42" s="180">
        <f>4300*I42</f>
        <v>0</v>
      </c>
      <c r="K42" s="180">
        <f>1500*H42</f>
        <v>0</v>
      </c>
      <c r="L42" s="143"/>
      <c r="M42" s="42">
        <f>J42+K42</f>
        <v>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0</v>
      </c>
      <c r="E44" s="36">
        <f t="shared" ref="E44:L44" si="15">E45+E46+E47</f>
        <v>0</v>
      </c>
      <c r="F44" s="36"/>
      <c r="G44" s="36">
        <f t="shared" si="15"/>
        <v>0</v>
      </c>
      <c r="H44" s="36">
        <f t="shared" si="15"/>
        <v>0</v>
      </c>
      <c r="I44" s="36">
        <f t="shared" si="15"/>
        <v>0</v>
      </c>
      <c r="J44" s="37">
        <f>J45+J46+J47</f>
        <v>0</v>
      </c>
      <c r="K44" s="37">
        <f>K45+K46+K47</f>
        <v>0</v>
      </c>
      <c r="L44" s="36">
        <f t="shared" si="15"/>
        <v>0</v>
      </c>
      <c r="M44" s="37">
        <f>M45+M46+M47</f>
        <v>0</v>
      </c>
    </row>
    <row r="45" spans="1:13">
      <c r="A45" s="17"/>
      <c r="B45" s="25" t="s">
        <v>13</v>
      </c>
      <c r="C45" s="197"/>
      <c r="D45" s="197"/>
      <c r="E45" s="197">
        <f>D45</f>
        <v>0</v>
      </c>
      <c r="F45" s="197"/>
      <c r="G45" s="197">
        <f>D45*40</f>
        <v>0</v>
      </c>
      <c r="H45" s="180">
        <f>G45</f>
        <v>0</v>
      </c>
      <c r="I45" s="197">
        <f>E45*42</f>
        <v>0</v>
      </c>
      <c r="J45" s="180">
        <f>5590*I45</f>
        <v>0</v>
      </c>
      <c r="K45" s="180">
        <f>1500*H45</f>
        <v>0</v>
      </c>
      <c r="L45" s="143"/>
      <c r="M45" s="42">
        <f>J45+K45</f>
        <v>0</v>
      </c>
    </row>
    <row r="46" spans="1:13">
      <c r="A46" s="18"/>
      <c r="B46" s="24" t="s">
        <v>15</v>
      </c>
      <c r="C46" s="197"/>
      <c r="D46" s="197"/>
      <c r="E46" s="197">
        <f>D46</f>
        <v>0</v>
      </c>
      <c r="F46" s="197"/>
      <c r="G46" s="197">
        <f>D46*40</f>
        <v>0</v>
      </c>
      <c r="H46" s="180">
        <f>G46</f>
        <v>0</v>
      </c>
      <c r="I46" s="197">
        <f>E46*42</f>
        <v>0</v>
      </c>
      <c r="J46" s="180">
        <f>5590*I46</f>
        <v>0</v>
      </c>
      <c r="K46" s="180">
        <f>1500*H46</f>
        <v>0</v>
      </c>
      <c r="L46" s="143"/>
      <c r="M46" s="42">
        <f>J46+K46</f>
        <v>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0</v>
      </c>
      <c r="E48" s="36">
        <f t="shared" ref="E48:L48" si="16">E49</f>
        <v>0</v>
      </c>
      <c r="F48" s="36"/>
      <c r="G48" s="36">
        <f t="shared" si="16"/>
        <v>0</v>
      </c>
      <c r="H48" s="36">
        <f t="shared" si="16"/>
        <v>0</v>
      </c>
      <c r="I48" s="36">
        <f t="shared" si="16"/>
        <v>0</v>
      </c>
      <c r="J48" s="36">
        <f t="shared" si="16"/>
        <v>0</v>
      </c>
      <c r="K48" s="36">
        <f t="shared" si="16"/>
        <v>0</v>
      </c>
      <c r="L48" s="36">
        <f t="shared" si="16"/>
        <v>0</v>
      </c>
      <c r="M48" s="37">
        <f>M49</f>
        <v>0</v>
      </c>
    </row>
    <row r="49" spans="1:13">
      <c r="A49" s="19"/>
      <c r="B49" s="26" t="s">
        <v>17</v>
      </c>
      <c r="C49" s="197"/>
      <c r="D49" s="197"/>
      <c r="E49" s="197">
        <f>D49</f>
        <v>0</v>
      </c>
      <c r="F49" s="197"/>
      <c r="G49" s="197">
        <f>D49*28</f>
        <v>0</v>
      </c>
      <c r="H49" s="180">
        <f>G49</f>
        <v>0</v>
      </c>
      <c r="I49" s="180">
        <f>H49+E49</f>
        <v>0</v>
      </c>
      <c r="J49" s="180">
        <f>4300*I49</f>
        <v>0</v>
      </c>
      <c r="K49" s="180">
        <f>2500*H49</f>
        <v>0</v>
      </c>
      <c r="L49" s="143"/>
      <c r="M49" s="42">
        <f>J49+K49</f>
        <v>0</v>
      </c>
    </row>
    <row r="50" spans="1:13">
      <c r="A50" s="35">
        <v>14</v>
      </c>
      <c r="B50" s="32" t="s">
        <v>30</v>
      </c>
      <c r="C50" s="36"/>
      <c r="D50" s="36">
        <f>D51+D52</f>
        <v>0</v>
      </c>
      <c r="E50" s="36">
        <f t="shared" ref="E50:L50" si="17">E51+E52</f>
        <v>0</v>
      </c>
      <c r="F50" s="36"/>
      <c r="G50" s="36">
        <f t="shared" si="17"/>
        <v>0</v>
      </c>
      <c r="H50" s="36">
        <f t="shared" si="17"/>
        <v>0</v>
      </c>
      <c r="I50" s="36">
        <f t="shared" si="17"/>
        <v>0</v>
      </c>
      <c r="J50" s="36">
        <f t="shared" si="17"/>
        <v>0</v>
      </c>
      <c r="K50" s="36">
        <f t="shared" si="17"/>
        <v>0</v>
      </c>
      <c r="L50" s="36">
        <f t="shared" si="17"/>
        <v>0</v>
      </c>
      <c r="M50" s="37">
        <f>M51+M52</f>
        <v>0</v>
      </c>
    </row>
    <row r="51" spans="1:13">
      <c r="A51" s="91"/>
      <c r="B51" s="94" t="s">
        <v>139</v>
      </c>
      <c r="C51" s="92"/>
      <c r="D51" s="92"/>
      <c r="E51" s="197">
        <f>D51</f>
        <v>0</v>
      </c>
      <c r="F51" s="92"/>
      <c r="G51" s="92">
        <f>E51*15</f>
        <v>0</v>
      </c>
      <c r="H51" s="180">
        <f>G51</f>
        <v>0</v>
      </c>
      <c r="I51" s="180">
        <f>H51+E51</f>
        <v>0</v>
      </c>
      <c r="J51" s="180">
        <f>4000*I51</f>
        <v>0</v>
      </c>
      <c r="K51" s="180"/>
      <c r="L51" s="93"/>
      <c r="M51" s="42">
        <f>J51+K51</f>
        <v>0</v>
      </c>
    </row>
    <row r="52" spans="1:13">
      <c r="A52" s="13"/>
      <c r="B52" s="95" t="s">
        <v>18</v>
      </c>
      <c r="C52" s="197"/>
      <c r="D52" s="197"/>
      <c r="E52" s="197">
        <f>D52</f>
        <v>0</v>
      </c>
      <c r="F52" s="197"/>
      <c r="G52" s="92">
        <f>E52*15</f>
        <v>0</v>
      </c>
      <c r="H52" s="180">
        <f>G52</f>
        <v>0</v>
      </c>
      <c r="I52" s="180">
        <f>H52+E52</f>
        <v>0</v>
      </c>
      <c r="J52" s="180">
        <f>4000*I52</f>
        <v>0</v>
      </c>
      <c r="K52" s="180"/>
      <c r="L52" s="143"/>
      <c r="M52" s="42">
        <f>J52+K52</f>
        <v>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0</v>
      </c>
      <c r="E71" s="105">
        <f t="shared" si="24"/>
        <v>0</v>
      </c>
      <c r="F71" s="105">
        <f t="shared" si="24"/>
        <v>0</v>
      </c>
      <c r="G71" s="105">
        <f t="shared" si="24"/>
        <v>0</v>
      </c>
      <c r="H71" s="106">
        <f t="shared" si="24"/>
        <v>0</v>
      </c>
      <c r="I71" s="106">
        <f t="shared" si="24"/>
        <v>0</v>
      </c>
      <c r="J71" s="106">
        <f t="shared" si="24"/>
        <v>0</v>
      </c>
      <c r="K71" s="106">
        <f t="shared" si="24"/>
        <v>0</v>
      </c>
      <c r="L71" s="105">
        <f t="shared" si="24"/>
        <v>0</v>
      </c>
      <c r="M71" s="106">
        <f>M72</f>
        <v>0</v>
      </c>
    </row>
    <row r="72" spans="1:13">
      <c r="A72" s="14"/>
      <c r="B72" s="130" t="s">
        <v>185</v>
      </c>
      <c r="C72" s="103"/>
      <c r="D72" s="103"/>
      <c r="E72" s="103">
        <f>D72</f>
        <v>0</v>
      </c>
      <c r="F72" s="103"/>
      <c r="G72" s="103">
        <f>E72*41</f>
        <v>0</v>
      </c>
      <c r="H72" s="104">
        <f>G72</f>
        <v>0</v>
      </c>
      <c r="I72" s="104">
        <f>H72+E72*2</f>
        <v>0</v>
      </c>
      <c r="J72" s="180">
        <f>5590*I72</f>
        <v>0</v>
      </c>
      <c r="K72" s="180">
        <f>3200*H72</f>
        <v>0</v>
      </c>
      <c r="L72" s="45"/>
      <c r="M72" s="42">
        <f>J72+K72</f>
        <v>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0</v>
      </c>
      <c r="D75" s="41">
        <f>D8+D13+D20+D22+D24+D26+D28+D32+D34+D38+D41+D44+D48+D50+D53+D55+D57+D60+D65+D67+D69+D71</f>
        <v>0</v>
      </c>
      <c r="E75" s="41">
        <f>E8+E13+E20+E22+E24+E26+E28+E32+E34+E38+E41+E44+E48+E50+E53+E55+E57+E60+E63+E65+E67+E69+E71</f>
        <v>0</v>
      </c>
      <c r="F75" s="41">
        <f>F8+F13+F28+F34+F63</f>
        <v>0</v>
      </c>
      <c r="G75" s="41">
        <f>G8+G13+G20+G22+G24+G26+G28+G32+G34+G38+G41+G44+G48+G50+G53+G55+G57+G60+G65+G67+G69+G71</f>
        <v>0</v>
      </c>
      <c r="H75" s="41">
        <f>H8+H13+H20+H22+H24+H26+H28+H32+H34+H38+H41+H44+H48+H50+H53+H55+H57+H60+H63+H65+H67+H69+H71</f>
        <v>0</v>
      </c>
      <c r="I75" s="41">
        <f>I8+I13+I20+I22+I24+I26+I28+I32+I34+I38+I41+I44+I48+I50+I53+I55+I57+I60+I63+I65+I67+I69+I71</f>
        <v>0</v>
      </c>
      <c r="J75" s="41">
        <f>J8+J13+J20+J22+J24+J26+J28+J32+J34+J38+J41+J44+J48+J50+J53+J55+J57+J60+J63+J65+J67+J69+J71</f>
        <v>0</v>
      </c>
      <c r="K75" s="41">
        <f>K8+K13+K20+K22+K24+K26+K28+K32+K34+K38+K41+K44+K48+K50+K53+K55+K57+K60+K63+K65+K67+K69+K71</f>
        <v>0</v>
      </c>
      <c r="L75" s="41"/>
      <c r="M75" s="41">
        <f>M8+M13+M20+M22+M24+M26+M28+M32+M34+M38+M41+M44+M48+M50+M53+M55+M57+M60+M63+M76+M77+M65+M67+M69+M71</f>
        <v>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/>
      <c r="M77" s="89">
        <f>15000*L77</f>
        <v>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0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D89:E89"/>
    <mergeCell ref="D1:M1"/>
    <mergeCell ref="D2:M2"/>
    <mergeCell ref="A4:M4"/>
    <mergeCell ref="A5:M5"/>
    <mergeCell ref="A1:C1"/>
    <mergeCell ref="A2:C2"/>
    <mergeCell ref="A3:C3"/>
    <mergeCell ref="L6:L7"/>
    <mergeCell ref="M6:M7"/>
    <mergeCell ref="C6:E6"/>
    <mergeCell ref="F6:I6"/>
    <mergeCell ref="J6:J7"/>
    <mergeCell ref="D86:E86"/>
    <mergeCell ref="D87:E87"/>
    <mergeCell ref="D88:E88"/>
    <mergeCell ref="K6:K7"/>
    <mergeCell ref="D76:E76"/>
    <mergeCell ref="D77:E77"/>
    <mergeCell ref="D78:E78"/>
    <mergeCell ref="D79:E79"/>
    <mergeCell ref="D85:E85"/>
    <mergeCell ref="D80:E80"/>
    <mergeCell ref="D81:E81"/>
    <mergeCell ref="D82:E82"/>
    <mergeCell ref="D83:E83"/>
    <mergeCell ref="D84:E84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0"/>
  <sheetViews>
    <sheetView topLeftCell="A51" workbookViewId="0">
      <selection activeCell="H77" sqref="H7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8</v>
      </c>
      <c r="E8" s="33">
        <f>SUM(E9:E12)</f>
        <v>9</v>
      </c>
      <c r="F8" s="33">
        <f>F9</f>
        <v>24</v>
      </c>
      <c r="G8" s="33">
        <f>G10+G11+G12</f>
        <v>224</v>
      </c>
      <c r="H8" s="34">
        <f>SUM(H9:H12)</f>
        <v>248</v>
      </c>
      <c r="I8" s="34">
        <f>SUM(I9:I12)</f>
        <v>258</v>
      </c>
      <c r="J8" s="34">
        <f>SUM(J9:J12)</f>
        <v>852800</v>
      </c>
      <c r="K8" s="34">
        <f>SUM(K9:K12)</f>
        <v>345600</v>
      </c>
      <c r="L8" s="34">
        <f>L9+L10+L11+L12</f>
        <v>0</v>
      </c>
      <c r="M8" s="34">
        <f>SUM(M9:M12)</f>
        <v>1198400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7</v>
      </c>
      <c r="E10" s="197">
        <f>D10</f>
        <v>7</v>
      </c>
      <c r="F10" s="197"/>
      <c r="G10" s="197">
        <v>192</v>
      </c>
      <c r="H10" s="180">
        <f>G10</f>
        <v>192</v>
      </c>
      <c r="I10" s="180">
        <f>H10+E10</f>
        <v>199</v>
      </c>
      <c r="J10" s="180">
        <f>3200*I10</f>
        <v>636800</v>
      </c>
      <c r="K10" s="180">
        <f>1600*H10</f>
        <v>307200</v>
      </c>
      <c r="L10" s="143"/>
      <c r="M10" s="42">
        <f t="shared" si="0"/>
        <v>944000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27</v>
      </c>
      <c r="D13" s="36">
        <f>D15+D16+D17+D18+D19</f>
        <v>31</v>
      </c>
      <c r="E13" s="36">
        <f>SUM(E14:E19)</f>
        <v>58</v>
      </c>
      <c r="F13" s="36">
        <f>F14</f>
        <v>405</v>
      </c>
      <c r="G13" s="36">
        <f>G15+G16+G17+G18+G19</f>
        <v>465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4">
        <f>L14+L15+L16+L17+L18+L19</f>
        <v>0</v>
      </c>
      <c r="M13" s="37">
        <f>SUM(M14:M19)</f>
        <v>4361600</v>
      </c>
    </row>
    <row r="14" spans="1:13">
      <c r="A14" s="12"/>
      <c r="B14" s="1" t="s">
        <v>3</v>
      </c>
      <c r="C14" s="197">
        <v>27</v>
      </c>
      <c r="D14" s="197"/>
      <c r="E14" s="197">
        <f>C14</f>
        <v>27</v>
      </c>
      <c r="F14" s="197">
        <f>C14*15</f>
        <v>405</v>
      </c>
      <c r="G14" s="197"/>
      <c r="H14" s="180">
        <f>F14</f>
        <v>405</v>
      </c>
      <c r="I14" s="180">
        <f t="shared" ref="I14:I19" si="2">H14+E14</f>
        <v>432</v>
      </c>
      <c r="J14" s="180">
        <f>3200*I14</f>
        <v>1382400</v>
      </c>
      <c r="K14" s="180">
        <f>H14*1600</f>
        <v>648000</v>
      </c>
      <c r="L14" s="143"/>
      <c r="M14" s="42">
        <f>J14+K14</f>
        <v>2030400</v>
      </c>
    </row>
    <row r="15" spans="1:13">
      <c r="A15" s="12"/>
      <c r="B15" s="1" t="s">
        <v>6</v>
      </c>
      <c r="C15" s="197"/>
      <c r="D15" s="197">
        <v>12</v>
      </c>
      <c r="E15" s="197">
        <f>D15</f>
        <v>12</v>
      </c>
      <c r="F15" s="197"/>
      <c r="G15" s="197">
        <f>D15*15</f>
        <v>180</v>
      </c>
      <c r="H15" s="180">
        <f>G15</f>
        <v>180</v>
      </c>
      <c r="I15" s="180">
        <f t="shared" si="2"/>
        <v>192</v>
      </c>
      <c r="J15" s="180">
        <f t="shared" ref="J15:J19" si="3">3200*I15</f>
        <v>614400</v>
      </c>
      <c r="K15" s="180">
        <f t="shared" ref="K15:K19" si="4">H15*1600</f>
        <v>288000</v>
      </c>
      <c r="L15" s="143"/>
      <c r="M15" s="42">
        <f t="shared" ref="M15:M19" si="5">J15+K15</f>
        <v>902400</v>
      </c>
    </row>
    <row r="16" spans="1:13">
      <c r="A16" s="12"/>
      <c r="B16" s="1" t="s">
        <v>5</v>
      </c>
      <c r="C16" s="197"/>
      <c r="D16" s="197">
        <v>16</v>
      </c>
      <c r="E16" s="197">
        <f>D16</f>
        <v>16</v>
      </c>
      <c r="F16" s="197"/>
      <c r="G16" s="197">
        <f>D16*15</f>
        <v>240</v>
      </c>
      <c r="H16" s="180">
        <f>G16</f>
        <v>240</v>
      </c>
      <c r="I16" s="180">
        <f t="shared" si="2"/>
        <v>256</v>
      </c>
      <c r="J16" s="180">
        <f t="shared" si="3"/>
        <v>819200</v>
      </c>
      <c r="K16" s="180">
        <f t="shared" si="4"/>
        <v>384000</v>
      </c>
      <c r="L16" s="143"/>
      <c r="M16" s="42">
        <f t="shared" si="5"/>
        <v>1203200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92</v>
      </c>
      <c r="E20" s="36">
        <f t="shared" ref="E20:L20" si="6">E21</f>
        <v>92</v>
      </c>
      <c r="F20" s="36"/>
      <c r="G20" s="36">
        <f t="shared" si="6"/>
        <v>1940</v>
      </c>
      <c r="H20" s="36">
        <f t="shared" si="6"/>
        <v>1940</v>
      </c>
      <c r="I20" s="36">
        <f t="shared" si="6"/>
        <v>2056</v>
      </c>
      <c r="J20" s="36">
        <f t="shared" si="6"/>
        <v>6579200</v>
      </c>
      <c r="K20" s="36">
        <f t="shared" si="6"/>
        <v>0</v>
      </c>
      <c r="L20" s="36">
        <f t="shared" si="6"/>
        <v>0</v>
      </c>
      <c r="M20" s="37">
        <f>M21</f>
        <v>6579200</v>
      </c>
    </row>
    <row r="21" spans="1:13">
      <c r="A21" s="10"/>
      <c r="B21" s="24" t="s">
        <v>19</v>
      </c>
      <c r="C21" s="197"/>
      <c r="D21" s="197">
        <v>92</v>
      </c>
      <c r="E21" s="197">
        <f>D21</f>
        <v>92</v>
      </c>
      <c r="F21" s="197"/>
      <c r="G21" s="197">
        <v>1940</v>
      </c>
      <c r="H21" s="180">
        <f>G21</f>
        <v>1940</v>
      </c>
      <c r="I21" s="180">
        <v>2056</v>
      </c>
      <c r="J21" s="180">
        <f>3200*I21</f>
        <v>6579200</v>
      </c>
      <c r="K21" s="180"/>
      <c r="L21" s="143"/>
      <c r="M21" s="42">
        <f>J21+K21</f>
        <v>6579200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28</v>
      </c>
      <c r="H23" s="180">
        <f>G23</f>
        <v>28</v>
      </c>
      <c r="I23" s="180">
        <f>H23+E23</f>
        <v>29</v>
      </c>
      <c r="J23" s="180">
        <f>3200*I23</f>
        <v>92800</v>
      </c>
      <c r="K23" s="180">
        <f>1600*H23</f>
        <v>44800</v>
      </c>
      <c r="L23" s="143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2</v>
      </c>
      <c r="D28" s="36">
        <f>D30+D31</f>
        <v>6</v>
      </c>
      <c r="E28" s="36">
        <f>SUM(E29:E31)</f>
        <v>8</v>
      </c>
      <c r="F28" s="36">
        <f>F29</f>
        <v>56</v>
      </c>
      <c r="G28" s="37">
        <f>G30+G31</f>
        <v>138</v>
      </c>
      <c r="H28" s="37">
        <f>SUM(H29:H31)</f>
        <v>194</v>
      </c>
      <c r="I28" s="36">
        <f t="shared" ref="I28:M28" si="10">SUM(I29:I31)</f>
        <v>202</v>
      </c>
      <c r="J28" s="36">
        <f t="shared" si="10"/>
        <v>646400</v>
      </c>
      <c r="K28" s="36">
        <f t="shared" si="10"/>
        <v>310400</v>
      </c>
      <c r="L28" s="36">
        <f t="shared" si="10"/>
        <v>0</v>
      </c>
      <c r="M28" s="37">
        <f t="shared" si="10"/>
        <v>1000000</v>
      </c>
    </row>
    <row r="29" spans="1:13">
      <c r="A29" s="12"/>
      <c r="B29" s="1" t="s">
        <v>3</v>
      </c>
      <c r="C29" s="197">
        <v>2</v>
      </c>
      <c r="D29" s="197"/>
      <c r="E29" s="197">
        <f>C29</f>
        <v>2</v>
      </c>
      <c r="F29" s="197">
        <v>56</v>
      </c>
      <c r="G29" s="197"/>
      <c r="H29" s="180">
        <f>F29</f>
        <v>56</v>
      </c>
      <c r="I29" s="180">
        <f>H29+E29</f>
        <v>58</v>
      </c>
      <c r="J29" s="180">
        <f>3200*I29</f>
        <v>185600</v>
      </c>
      <c r="K29" s="180">
        <f>1600*H29</f>
        <v>89600</v>
      </c>
      <c r="L29" s="143"/>
      <c r="M29" s="42">
        <f>J29+K29</f>
        <v>275200</v>
      </c>
    </row>
    <row r="30" spans="1:13">
      <c r="A30" s="12"/>
      <c r="B30" s="1" t="s">
        <v>11</v>
      </c>
      <c r="C30" s="197"/>
      <c r="D30" s="197">
        <v>5</v>
      </c>
      <c r="E30" s="197">
        <f>D30</f>
        <v>5</v>
      </c>
      <c r="F30" s="197"/>
      <c r="G30" s="180">
        <v>123</v>
      </c>
      <c r="H30" s="180">
        <f>G30</f>
        <v>123</v>
      </c>
      <c r="I30" s="180">
        <f>H30+E30</f>
        <v>128</v>
      </c>
      <c r="J30" s="180">
        <f>3200*I30</f>
        <v>409600</v>
      </c>
      <c r="K30" s="180">
        <f>1600*H30</f>
        <v>196800</v>
      </c>
      <c r="L30" s="143"/>
      <c r="M30" s="42">
        <f>J30+K30+M73</f>
        <v>649600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97"/>
      <c r="D33" s="197">
        <v>32</v>
      </c>
      <c r="E33" s="197">
        <f>D33</f>
        <v>32</v>
      </c>
      <c r="F33" s="197"/>
      <c r="G33" s="197">
        <f>E33*15</f>
        <v>480</v>
      </c>
      <c r="H33" s="180">
        <f>G33</f>
        <v>480</v>
      </c>
      <c r="I33" s="180">
        <f>H33+E33</f>
        <v>512</v>
      </c>
      <c r="J33" s="180">
        <f>3200*I33</f>
        <v>1638400</v>
      </c>
      <c r="K33" s="180"/>
      <c r="L33" s="143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11</v>
      </c>
      <c r="E34" s="36">
        <f>C34+D34</f>
        <v>17</v>
      </c>
      <c r="F34" s="36">
        <f>F35</f>
        <v>150</v>
      </c>
      <c r="G34" s="36">
        <f>G36+G37</f>
        <v>295</v>
      </c>
      <c r="H34" s="37">
        <f>SUM(H35:H37)</f>
        <v>445</v>
      </c>
      <c r="I34" s="37">
        <f>SUM(I35:I37)</f>
        <v>463</v>
      </c>
      <c r="J34" s="37">
        <f>SUM(J35:J37)</f>
        <v>1552800</v>
      </c>
      <c r="K34" s="37">
        <f>SUM(K35:K37)</f>
        <v>576000</v>
      </c>
      <c r="L34" s="36">
        <f t="shared" ref="L34" si="12">L36+L37</f>
        <v>0</v>
      </c>
      <c r="M34" s="37">
        <f>SUM(M35:M37)</f>
        <v>2128800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150</v>
      </c>
      <c r="G35" s="197"/>
      <c r="H35" s="180">
        <f>F35</f>
        <v>150</v>
      </c>
      <c r="I35" s="180">
        <f>H35+E35</f>
        <v>156</v>
      </c>
      <c r="J35" s="180">
        <f>3200*I35</f>
        <v>499200</v>
      </c>
      <c r="K35" s="180">
        <f>1600*H35</f>
        <v>240000</v>
      </c>
      <c r="L35" s="143"/>
      <c r="M35" s="42">
        <f>J35+K35</f>
        <v>739200</v>
      </c>
    </row>
    <row r="36" spans="1:13">
      <c r="A36" s="13"/>
      <c r="B36" s="1" t="s">
        <v>12</v>
      </c>
      <c r="C36" s="197"/>
      <c r="D36" s="197">
        <v>8</v>
      </c>
      <c r="E36" s="197">
        <f>D36</f>
        <v>8</v>
      </c>
      <c r="F36" s="197"/>
      <c r="G36" s="197">
        <v>210</v>
      </c>
      <c r="H36" s="180">
        <f>G36</f>
        <v>210</v>
      </c>
      <c r="I36" s="180">
        <f>H36+E36</f>
        <v>218</v>
      </c>
      <c r="J36" s="180">
        <f>3200*I36</f>
        <v>697600</v>
      </c>
      <c r="K36" s="180">
        <f>1600*H36</f>
        <v>336000</v>
      </c>
      <c r="L36" s="143"/>
      <c r="M36" s="42">
        <f>J36+K36+M74</f>
        <v>1033600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431</v>
      </c>
      <c r="H38" s="36">
        <f t="shared" si="13"/>
        <v>431</v>
      </c>
      <c r="I38" s="36">
        <f t="shared" si="13"/>
        <v>458</v>
      </c>
      <c r="J38" s="36">
        <f t="shared" si="13"/>
        <v>1832000</v>
      </c>
      <c r="K38" s="36">
        <f t="shared" si="13"/>
        <v>0</v>
      </c>
      <c r="L38" s="36">
        <f t="shared" si="13"/>
        <v>0</v>
      </c>
      <c r="M38" s="36">
        <f t="shared" si="13"/>
        <v>1832000</v>
      </c>
    </row>
    <row r="39" spans="1:13">
      <c r="A39" s="13"/>
      <c r="B39" s="201" t="s">
        <v>197</v>
      </c>
      <c r="C39" s="197"/>
      <c r="D39" s="197">
        <v>27</v>
      </c>
      <c r="E39" s="197">
        <f>D39</f>
        <v>27</v>
      </c>
      <c r="F39" s="197"/>
      <c r="G39" s="197">
        <v>431</v>
      </c>
      <c r="H39" s="180">
        <f>G39</f>
        <v>431</v>
      </c>
      <c r="I39" s="180">
        <f>H39+E39</f>
        <v>458</v>
      </c>
      <c r="J39" s="180">
        <f>4000*I39</f>
        <v>1832000</v>
      </c>
      <c r="K39" s="180"/>
      <c r="L39" s="143"/>
      <c r="M39" s="42">
        <f>J39+K39</f>
        <v>1832000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4</v>
      </c>
      <c r="E41" s="36">
        <f t="shared" ref="E41:L41" si="14">E42+E43</f>
        <v>4</v>
      </c>
      <c r="F41" s="36"/>
      <c r="G41" s="36">
        <f t="shared" si="14"/>
        <v>177</v>
      </c>
      <c r="H41" s="36">
        <f t="shared" si="14"/>
        <v>177</v>
      </c>
      <c r="I41" s="36">
        <f t="shared" si="14"/>
        <v>185</v>
      </c>
      <c r="J41" s="36">
        <f t="shared" si="14"/>
        <v>795500</v>
      </c>
      <c r="K41" s="36">
        <f t="shared" si="14"/>
        <v>265500</v>
      </c>
      <c r="L41" s="36">
        <f t="shared" si="14"/>
        <v>0</v>
      </c>
      <c r="M41" s="37">
        <f>M42+M43</f>
        <v>1061000</v>
      </c>
    </row>
    <row r="42" spans="1:13">
      <c r="A42" s="9"/>
      <c r="B42" s="24" t="s">
        <v>13</v>
      </c>
      <c r="C42" s="197"/>
      <c r="D42" s="197">
        <v>3</v>
      </c>
      <c r="E42" s="197">
        <f>D42</f>
        <v>3</v>
      </c>
      <c r="F42" s="197"/>
      <c r="G42" s="197">
        <v>133</v>
      </c>
      <c r="H42" s="180">
        <f>G42</f>
        <v>133</v>
      </c>
      <c r="I42" s="180">
        <f>H42+E42*2</f>
        <v>139</v>
      </c>
      <c r="J42" s="180">
        <f>4300*I42</f>
        <v>597700</v>
      </c>
      <c r="K42" s="180">
        <f>1500*H42</f>
        <v>199500</v>
      </c>
      <c r="L42" s="143"/>
      <c r="M42" s="42">
        <f>J42+K42</f>
        <v>797200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7"/>
      <c r="D49" s="197">
        <v>1</v>
      </c>
      <c r="E49" s="197">
        <f>D49</f>
        <v>1</v>
      </c>
      <c r="F49" s="197"/>
      <c r="G49" s="197">
        <f>D49*28</f>
        <v>28</v>
      </c>
      <c r="H49" s="180">
        <f>G49</f>
        <v>28</v>
      </c>
      <c r="I49" s="180">
        <f>H49+E49</f>
        <v>29</v>
      </c>
      <c r="J49" s="180">
        <f>4300*I49</f>
        <v>124700</v>
      </c>
      <c r="K49" s="180">
        <f>2500*H49</f>
        <v>70000</v>
      </c>
      <c r="L49" s="1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73</v>
      </c>
      <c r="H50" s="36">
        <f t="shared" si="17"/>
        <v>73</v>
      </c>
      <c r="I50" s="36">
        <f t="shared" si="17"/>
        <v>77</v>
      </c>
      <c r="J50" s="36">
        <f t="shared" si="17"/>
        <v>308000</v>
      </c>
      <c r="K50" s="36">
        <f t="shared" si="17"/>
        <v>0</v>
      </c>
      <c r="L50" s="36">
        <f t="shared" si="17"/>
        <v>0</v>
      </c>
      <c r="M50" s="37">
        <f>M51+M52</f>
        <v>308000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3</v>
      </c>
      <c r="E52" s="197">
        <f>D52</f>
        <v>3</v>
      </c>
      <c r="F52" s="197"/>
      <c r="G52" s="92">
        <v>58</v>
      </c>
      <c r="H52" s="180">
        <f>G52</f>
        <v>58</v>
      </c>
      <c r="I52" s="180">
        <f>H52+E52</f>
        <v>61</v>
      </c>
      <c r="J52" s="180">
        <f>4000*I52</f>
        <v>244000</v>
      </c>
      <c r="K52" s="180"/>
      <c r="L52" s="143"/>
      <c r="M52" s="42">
        <f>J52+K52</f>
        <v>244000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2</v>
      </c>
      <c r="E71" s="105">
        <f t="shared" si="24"/>
        <v>2</v>
      </c>
      <c r="F71" s="105">
        <f t="shared" si="24"/>
        <v>0</v>
      </c>
      <c r="G71" s="105">
        <f t="shared" si="24"/>
        <v>82</v>
      </c>
      <c r="H71" s="106">
        <f t="shared" si="24"/>
        <v>82</v>
      </c>
      <c r="I71" s="106">
        <f t="shared" si="24"/>
        <v>86</v>
      </c>
      <c r="J71" s="106">
        <f t="shared" si="24"/>
        <v>480740</v>
      </c>
      <c r="K71" s="106">
        <f t="shared" si="24"/>
        <v>262400</v>
      </c>
      <c r="L71" s="105">
        <f t="shared" si="24"/>
        <v>0</v>
      </c>
      <c r="M71" s="106">
        <f>M72</f>
        <v>743140</v>
      </c>
    </row>
    <row r="72" spans="1:13">
      <c r="A72" s="14"/>
      <c r="B72" s="130" t="s">
        <v>185</v>
      </c>
      <c r="C72" s="103"/>
      <c r="D72" s="103">
        <v>2</v>
      </c>
      <c r="E72" s="103">
        <f>D72</f>
        <v>2</v>
      </c>
      <c r="F72" s="103"/>
      <c r="G72" s="103">
        <f>E72*41</f>
        <v>82</v>
      </c>
      <c r="H72" s="104">
        <f>G72</f>
        <v>82</v>
      </c>
      <c r="I72" s="104">
        <f>H72+E72*2</f>
        <v>86</v>
      </c>
      <c r="J72" s="180">
        <f>5590*I72</f>
        <v>480740</v>
      </c>
      <c r="K72" s="180">
        <f>3200*H72</f>
        <v>262400</v>
      </c>
      <c r="L72" s="45"/>
      <c r="M72" s="42">
        <f>J72+K72</f>
        <v>743140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/>
      <c r="M74" s="52">
        <f>43200*L74</f>
        <v>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226</v>
      </c>
      <c r="E75" s="41">
        <f>E8+E13+E20+E22+E24+E26+E28+E32+E34+E38+E41+E44+E48+E50+E53+E55+E57+E60+E63+E65+E67+E69+E71</f>
        <v>263</v>
      </c>
      <c r="F75" s="41">
        <f>F8+F13+F28+F34+F63</f>
        <v>674</v>
      </c>
      <c r="G75" s="41">
        <f>G8+G13+G20+G22+G24+G26+G28+G32+G34+G38+G41+G44+G48+G50+G53+G55+G57+G60+G65+G67+G69+G71</f>
        <v>4609</v>
      </c>
      <c r="H75" s="41">
        <f>H8+H13+H20+H22+H24+H26+H28+H32+H34+H38+H41+H44+H48+H50+H53+H55+H57+H60+H63+H65+H67+H69+H71</f>
        <v>5283</v>
      </c>
      <c r="I75" s="41">
        <f>I8+I13+I20+I22+I24+I26+I28+I32+I34+I38+I41+I44+I48+I50+I53+I55+I57+I60+I63+I65+I67+I69+I71</f>
        <v>5584</v>
      </c>
      <c r="J75" s="41">
        <f>J8+J13+J20+J22+J24+J26+J28+J32+J34+J38+J41+J44+J48+J50+J53+J55+J57+J60+J63+J65+J67+J69+J71</f>
        <v>19500180</v>
      </c>
      <c r="K75" s="41">
        <f>K8+K13+K20+K22+K24+K26+K28+K32+K34+K38+K41+K44+K48+K50+K53+K55+K57+K60+K63+K65+K67+K69+K71</f>
        <v>3901300</v>
      </c>
      <c r="L75" s="41"/>
      <c r="M75" s="41">
        <f>M8+M13+M20+M22+M24+M26+M28+M32+M34+M38+M41+M44+M48+M50+M53+M55+M57+M60+M63+M76+M77+M65+M67+M69+M71</f>
        <v>23494680</v>
      </c>
    </row>
    <row r="76" spans="1:13" ht="13.5" thickTop="1">
      <c r="D76" s="271"/>
      <c r="E76" s="271"/>
      <c r="J76" s="81"/>
      <c r="K76" s="88" t="s">
        <v>87</v>
      </c>
      <c r="L76" s="87">
        <v>1</v>
      </c>
      <c r="M76" s="88">
        <f>20000*L76</f>
        <v>20000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3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0"/>
  <sheetViews>
    <sheetView topLeftCell="A49" workbookViewId="0">
      <selection activeCell="D77" sqref="D77:E77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6</v>
      </c>
      <c r="E8" s="33">
        <f>SUM(E9:E12)</f>
        <v>7</v>
      </c>
      <c r="F8" s="33">
        <f>F9</f>
        <v>24</v>
      </c>
      <c r="G8" s="33">
        <f>G10+G11+G12</f>
        <v>172</v>
      </c>
      <c r="H8" s="34">
        <f>SUM(H9:H12)</f>
        <v>196</v>
      </c>
      <c r="I8" s="34">
        <f>SUM(I9:I12)</f>
        <v>204</v>
      </c>
      <c r="J8" s="34">
        <f>SUM(J9:J12)</f>
        <v>680000</v>
      </c>
      <c r="K8" s="34">
        <f>SUM(K9:K12)</f>
        <v>262400</v>
      </c>
      <c r="L8" s="34">
        <f>L9+L10+L11+L12</f>
        <v>0</v>
      </c>
      <c r="M8" s="34">
        <f>SUM(M9:M12)</f>
        <v>942400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5</v>
      </c>
      <c r="E10" s="197">
        <f>D10</f>
        <v>5</v>
      </c>
      <c r="F10" s="197"/>
      <c r="G10" s="197">
        <v>140</v>
      </c>
      <c r="H10" s="180">
        <f>G10</f>
        <v>140</v>
      </c>
      <c r="I10" s="180">
        <f>H10+E10</f>
        <v>145</v>
      </c>
      <c r="J10" s="180">
        <f>3200*I10</f>
        <v>464000</v>
      </c>
      <c r="K10" s="180">
        <f>1600*H10</f>
        <v>224000</v>
      </c>
      <c r="L10" s="143"/>
      <c r="M10" s="42">
        <f t="shared" si="0"/>
        <v>688000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29</v>
      </c>
      <c r="D13" s="36">
        <f>D15+D16+D17+D18+D19</f>
        <v>34</v>
      </c>
      <c r="E13" s="36">
        <f>SUM(E14:E19)</f>
        <v>63</v>
      </c>
      <c r="F13" s="36">
        <f>F14</f>
        <v>435</v>
      </c>
      <c r="G13" s="36">
        <f>G15+G16+G17+G18+G19</f>
        <v>510</v>
      </c>
      <c r="H13" s="37">
        <f>SUM(H14:H19)</f>
        <v>945</v>
      </c>
      <c r="I13" s="37">
        <f>SUM(I14:I19)</f>
        <v>1008</v>
      </c>
      <c r="J13" s="37">
        <f>SUM(J14:J19)</f>
        <v>3225600</v>
      </c>
      <c r="K13" s="37">
        <f>SUM(K14:K19)</f>
        <v>1512000</v>
      </c>
      <c r="L13" s="44">
        <f>L14+L15+L16+L17+L18+L19</f>
        <v>0</v>
      </c>
      <c r="M13" s="37">
        <f>SUM(M14:M19)</f>
        <v>4737600</v>
      </c>
    </row>
    <row r="14" spans="1:13">
      <c r="A14" s="12"/>
      <c r="B14" s="1" t="s">
        <v>3</v>
      </c>
      <c r="C14" s="197">
        <v>29</v>
      </c>
      <c r="D14" s="197"/>
      <c r="E14" s="197">
        <f>C14</f>
        <v>29</v>
      </c>
      <c r="F14" s="197">
        <f>C14*15</f>
        <v>435</v>
      </c>
      <c r="G14" s="197"/>
      <c r="H14" s="180">
        <f>F14</f>
        <v>435</v>
      </c>
      <c r="I14" s="180">
        <f t="shared" ref="I14:I19" si="2">H14+E14</f>
        <v>464</v>
      </c>
      <c r="J14" s="180">
        <f>3200*I14</f>
        <v>1484800</v>
      </c>
      <c r="K14" s="180">
        <f>H14*1600</f>
        <v>696000</v>
      </c>
      <c r="L14" s="143"/>
      <c r="M14" s="42">
        <f>J14+K14</f>
        <v>2180800</v>
      </c>
    </row>
    <row r="15" spans="1:13">
      <c r="A15" s="12"/>
      <c r="B15" s="1" t="s">
        <v>6</v>
      </c>
      <c r="C15" s="197"/>
      <c r="D15" s="197">
        <v>13</v>
      </c>
      <c r="E15" s="197">
        <f>D15</f>
        <v>13</v>
      </c>
      <c r="F15" s="197"/>
      <c r="G15" s="197">
        <f>D15*15</f>
        <v>195</v>
      </c>
      <c r="H15" s="180">
        <f>G15</f>
        <v>195</v>
      </c>
      <c r="I15" s="180">
        <f t="shared" si="2"/>
        <v>208</v>
      </c>
      <c r="J15" s="180">
        <f t="shared" ref="J15:J19" si="3">3200*I15</f>
        <v>665600</v>
      </c>
      <c r="K15" s="180">
        <f t="shared" ref="K15:K19" si="4">H15*1600</f>
        <v>312000</v>
      </c>
      <c r="L15" s="143"/>
      <c r="M15" s="42">
        <f t="shared" ref="M15:M19" si="5">J15+K15</f>
        <v>977600</v>
      </c>
    </row>
    <row r="16" spans="1:13">
      <c r="A16" s="12"/>
      <c r="B16" s="1" t="s">
        <v>5</v>
      </c>
      <c r="C16" s="197"/>
      <c r="D16" s="197">
        <v>18</v>
      </c>
      <c r="E16" s="197">
        <f>D16</f>
        <v>18</v>
      </c>
      <c r="F16" s="197"/>
      <c r="G16" s="197">
        <f>D16*15</f>
        <v>270</v>
      </c>
      <c r="H16" s="180">
        <f>G16</f>
        <v>270</v>
      </c>
      <c r="I16" s="180">
        <f t="shared" si="2"/>
        <v>288</v>
      </c>
      <c r="J16" s="180">
        <f t="shared" si="3"/>
        <v>921600</v>
      </c>
      <c r="K16" s="180">
        <f t="shared" si="4"/>
        <v>432000</v>
      </c>
      <c r="L16" s="143"/>
      <c r="M16" s="42">
        <f t="shared" si="5"/>
        <v>1353600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85</v>
      </c>
      <c r="E20" s="36">
        <f t="shared" ref="E20:L20" si="6">E21</f>
        <v>85</v>
      </c>
      <c r="F20" s="36"/>
      <c r="G20" s="36">
        <f t="shared" si="6"/>
        <v>1725</v>
      </c>
      <c r="H20" s="36">
        <f t="shared" si="6"/>
        <v>1725</v>
      </c>
      <c r="I20" s="36">
        <f t="shared" si="6"/>
        <v>1829</v>
      </c>
      <c r="J20" s="36">
        <f t="shared" si="6"/>
        <v>5852800</v>
      </c>
      <c r="K20" s="36">
        <f t="shared" si="6"/>
        <v>0</v>
      </c>
      <c r="L20" s="36">
        <f t="shared" si="6"/>
        <v>0</v>
      </c>
      <c r="M20" s="37">
        <f>M21</f>
        <v>5852800</v>
      </c>
    </row>
    <row r="21" spans="1:13">
      <c r="A21" s="10"/>
      <c r="B21" s="24" t="s">
        <v>19</v>
      </c>
      <c r="C21" s="197"/>
      <c r="D21" s="197">
        <v>85</v>
      </c>
      <c r="E21" s="197">
        <f>D21</f>
        <v>85</v>
      </c>
      <c r="F21" s="197"/>
      <c r="G21" s="197">
        <v>1725</v>
      </c>
      <c r="H21" s="180">
        <f>G21</f>
        <v>1725</v>
      </c>
      <c r="I21" s="180">
        <v>1829</v>
      </c>
      <c r="J21" s="180">
        <f>3200*I21</f>
        <v>5852800</v>
      </c>
      <c r="K21" s="180"/>
      <c r="L21" s="143"/>
      <c r="M21" s="42">
        <f>J21+K21</f>
        <v>5852800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v>26</v>
      </c>
      <c r="H25" s="180">
        <f>G25</f>
        <v>26</v>
      </c>
      <c r="I25" s="180">
        <f>H25+E25</f>
        <v>27</v>
      </c>
      <c r="J25" s="180">
        <f>3200*I25</f>
        <v>86400</v>
      </c>
      <c r="K25" s="180">
        <f>1600*H25</f>
        <v>41600</v>
      </c>
      <c r="L25" s="143"/>
      <c r="M25" s="42">
        <f>J25+K25</f>
        <v>128000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5</v>
      </c>
      <c r="E28" s="36">
        <f>SUM(E29:E31)</f>
        <v>8</v>
      </c>
      <c r="F28" s="36">
        <f>F29</f>
        <v>76</v>
      </c>
      <c r="G28" s="37">
        <f>G30+G31</f>
        <v>114</v>
      </c>
      <c r="H28" s="37">
        <f>SUM(H29:H31)</f>
        <v>190</v>
      </c>
      <c r="I28" s="36">
        <f t="shared" ref="I28:M28" si="10">SUM(I29:I31)</f>
        <v>198</v>
      </c>
      <c r="J28" s="36">
        <f t="shared" si="10"/>
        <v>633600</v>
      </c>
      <c r="K28" s="36">
        <f t="shared" si="10"/>
        <v>304000</v>
      </c>
      <c r="L28" s="36">
        <f t="shared" si="10"/>
        <v>0</v>
      </c>
      <c r="M28" s="37">
        <f t="shared" si="10"/>
        <v>980800</v>
      </c>
    </row>
    <row r="29" spans="1:13">
      <c r="A29" s="12"/>
      <c r="B29" s="1" t="s">
        <v>3</v>
      </c>
      <c r="C29" s="197">
        <v>3</v>
      </c>
      <c r="D29" s="197"/>
      <c r="E29" s="197">
        <f>C29</f>
        <v>3</v>
      </c>
      <c r="F29" s="197">
        <v>76</v>
      </c>
      <c r="G29" s="197"/>
      <c r="H29" s="180">
        <f>F29</f>
        <v>76</v>
      </c>
      <c r="I29" s="180">
        <f>H29+E29</f>
        <v>79</v>
      </c>
      <c r="J29" s="180">
        <f>3200*I29</f>
        <v>252800</v>
      </c>
      <c r="K29" s="180">
        <f>1600*H29</f>
        <v>121600</v>
      </c>
      <c r="L29" s="143"/>
      <c r="M29" s="42">
        <f>J29+K29</f>
        <v>374400</v>
      </c>
    </row>
    <row r="30" spans="1:13">
      <c r="A30" s="12"/>
      <c r="B30" s="1" t="s">
        <v>11</v>
      </c>
      <c r="C30" s="197"/>
      <c r="D30" s="197">
        <v>4</v>
      </c>
      <c r="E30" s="197">
        <f>D30</f>
        <v>4</v>
      </c>
      <c r="F30" s="197"/>
      <c r="G30" s="180">
        <v>99</v>
      </c>
      <c r="H30" s="180">
        <f>G30</f>
        <v>99</v>
      </c>
      <c r="I30" s="180">
        <f>H30+E30</f>
        <v>103</v>
      </c>
      <c r="J30" s="180">
        <f>3200*I30</f>
        <v>329600</v>
      </c>
      <c r="K30" s="180">
        <f>1600*H30</f>
        <v>158400</v>
      </c>
      <c r="L30" s="143"/>
      <c r="M30" s="42">
        <f>J30+K30+M73</f>
        <v>531200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32</v>
      </c>
      <c r="E32" s="36">
        <f t="shared" ref="E32:L32" si="11">E33</f>
        <v>32</v>
      </c>
      <c r="F32" s="36"/>
      <c r="G32" s="36">
        <f t="shared" si="11"/>
        <v>480</v>
      </c>
      <c r="H32" s="36">
        <f t="shared" si="11"/>
        <v>480</v>
      </c>
      <c r="I32" s="37">
        <f>I33</f>
        <v>512</v>
      </c>
      <c r="J32" s="36">
        <f t="shared" si="11"/>
        <v>1638400</v>
      </c>
      <c r="K32" s="36">
        <f t="shared" si="11"/>
        <v>0</v>
      </c>
      <c r="L32" s="36">
        <f t="shared" si="11"/>
        <v>0</v>
      </c>
      <c r="M32" s="37">
        <f>M33</f>
        <v>1638400</v>
      </c>
    </row>
    <row r="33" spans="1:13">
      <c r="A33" s="10"/>
      <c r="B33" s="24" t="s">
        <v>19</v>
      </c>
      <c r="C33" s="197"/>
      <c r="D33" s="197">
        <v>32</v>
      </c>
      <c r="E33" s="197">
        <f>D33</f>
        <v>32</v>
      </c>
      <c r="F33" s="197"/>
      <c r="G33" s="197">
        <f>E33*15</f>
        <v>480</v>
      </c>
      <c r="H33" s="180">
        <f>G33</f>
        <v>480</v>
      </c>
      <c r="I33" s="180">
        <f>H33+E33</f>
        <v>512</v>
      </c>
      <c r="J33" s="180">
        <f>3200*I33</f>
        <v>1638400</v>
      </c>
      <c r="K33" s="180"/>
      <c r="L33" s="143"/>
      <c r="M33" s="42">
        <f>J33+K33</f>
        <v>1638400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12</v>
      </c>
      <c r="E34" s="36">
        <f>C34+D34</f>
        <v>18</v>
      </c>
      <c r="F34" s="36">
        <f>F35</f>
        <v>158</v>
      </c>
      <c r="G34" s="36">
        <f>G36+G37</f>
        <v>318</v>
      </c>
      <c r="H34" s="37">
        <f>SUM(H35:H37)</f>
        <v>476</v>
      </c>
      <c r="I34" s="37">
        <f>SUM(I35:I37)</f>
        <v>495</v>
      </c>
      <c r="J34" s="37">
        <f>SUM(J35:J37)</f>
        <v>1655200</v>
      </c>
      <c r="K34" s="37">
        <f>SUM(K35:K37)</f>
        <v>625600</v>
      </c>
      <c r="L34" s="36">
        <f t="shared" ref="L34" si="12">L36+L37</f>
        <v>0</v>
      </c>
      <c r="M34" s="37">
        <f>SUM(M35:M37)</f>
        <v>2324000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158</v>
      </c>
      <c r="G35" s="197"/>
      <c r="H35" s="180">
        <f>F35</f>
        <v>158</v>
      </c>
      <c r="I35" s="180">
        <f>H35+E35</f>
        <v>164</v>
      </c>
      <c r="J35" s="180">
        <f>3200*I35</f>
        <v>524800</v>
      </c>
      <c r="K35" s="180">
        <f>1600*H35</f>
        <v>252800</v>
      </c>
      <c r="L35" s="143"/>
      <c r="M35" s="42">
        <f>J35+K35</f>
        <v>777600</v>
      </c>
    </row>
    <row r="36" spans="1:13">
      <c r="A36" s="13"/>
      <c r="B36" s="1" t="s">
        <v>12</v>
      </c>
      <c r="C36" s="197"/>
      <c r="D36" s="197">
        <v>9</v>
      </c>
      <c r="E36" s="197">
        <f>D36</f>
        <v>9</v>
      </c>
      <c r="F36" s="197"/>
      <c r="G36" s="197">
        <v>233</v>
      </c>
      <c r="H36" s="180">
        <f>G36</f>
        <v>233</v>
      </c>
      <c r="I36" s="180">
        <f>H36+E36</f>
        <v>242</v>
      </c>
      <c r="J36" s="180">
        <f>3200*I36</f>
        <v>774400</v>
      </c>
      <c r="K36" s="180">
        <f>1600*H36</f>
        <v>372800</v>
      </c>
      <c r="L36" s="143"/>
      <c r="M36" s="42">
        <f>J36+K36+M74</f>
        <v>1190400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27</v>
      </c>
      <c r="E38" s="36">
        <f t="shared" ref="E38:M38" si="13">E39+E40</f>
        <v>27</v>
      </c>
      <c r="F38" s="36">
        <f t="shared" si="13"/>
        <v>0</v>
      </c>
      <c r="G38" s="36">
        <f t="shared" si="13"/>
        <v>431</v>
      </c>
      <c r="H38" s="36">
        <f t="shared" si="13"/>
        <v>431</v>
      </c>
      <c r="I38" s="36">
        <f t="shared" si="13"/>
        <v>458</v>
      </c>
      <c r="J38" s="36">
        <f t="shared" si="13"/>
        <v>1832000</v>
      </c>
      <c r="K38" s="36">
        <f t="shared" si="13"/>
        <v>0</v>
      </c>
      <c r="L38" s="36">
        <f t="shared" si="13"/>
        <v>0</v>
      </c>
      <c r="M38" s="36">
        <f t="shared" si="13"/>
        <v>1832000</v>
      </c>
    </row>
    <row r="39" spans="1:13">
      <c r="A39" s="13"/>
      <c r="B39" s="201" t="s">
        <v>197</v>
      </c>
      <c r="C39" s="197"/>
      <c r="D39" s="197">
        <v>27</v>
      </c>
      <c r="E39" s="197">
        <f>D39</f>
        <v>27</v>
      </c>
      <c r="F39" s="197"/>
      <c r="G39" s="197">
        <v>431</v>
      </c>
      <c r="H39" s="180">
        <f>G39</f>
        <v>431</v>
      </c>
      <c r="I39" s="180">
        <f>H39+E39</f>
        <v>458</v>
      </c>
      <c r="J39" s="180">
        <f>4000*I39</f>
        <v>1832000</v>
      </c>
      <c r="K39" s="180"/>
      <c r="L39" s="143"/>
      <c r="M39" s="42">
        <f>J39+K39</f>
        <v>1832000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4</v>
      </c>
      <c r="E41" s="36">
        <f t="shared" ref="E41:L41" si="14">E42+E43</f>
        <v>4</v>
      </c>
      <c r="F41" s="36"/>
      <c r="G41" s="36">
        <f t="shared" si="14"/>
        <v>170</v>
      </c>
      <c r="H41" s="36">
        <f t="shared" si="14"/>
        <v>170</v>
      </c>
      <c r="I41" s="36">
        <f t="shared" si="14"/>
        <v>178</v>
      </c>
      <c r="J41" s="36">
        <f t="shared" si="14"/>
        <v>765400</v>
      </c>
      <c r="K41" s="36">
        <f t="shared" si="14"/>
        <v>255000</v>
      </c>
      <c r="L41" s="36">
        <f t="shared" si="14"/>
        <v>0</v>
      </c>
      <c r="M41" s="37">
        <f>M42+M43</f>
        <v>1020400</v>
      </c>
    </row>
    <row r="42" spans="1:13">
      <c r="A42" s="9"/>
      <c r="B42" s="24" t="s">
        <v>13</v>
      </c>
      <c r="C42" s="197"/>
      <c r="D42" s="197">
        <v>4</v>
      </c>
      <c r="E42" s="197">
        <f>D42</f>
        <v>4</v>
      </c>
      <c r="F42" s="197"/>
      <c r="G42" s="197">
        <v>170</v>
      </c>
      <c r="H42" s="180">
        <f>G42</f>
        <v>170</v>
      </c>
      <c r="I42" s="180">
        <f>H42+E42*2</f>
        <v>178</v>
      </c>
      <c r="J42" s="180">
        <f>4300*I42</f>
        <v>765400</v>
      </c>
      <c r="K42" s="180">
        <f>1500*H42</f>
        <v>255000</v>
      </c>
      <c r="L42" s="143"/>
      <c r="M42" s="42">
        <f>J42+K42</f>
        <v>1020400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1</v>
      </c>
      <c r="E48" s="36">
        <f t="shared" ref="E48:L48" si="16">E49</f>
        <v>1</v>
      </c>
      <c r="F48" s="36"/>
      <c r="G48" s="36">
        <f t="shared" si="16"/>
        <v>28</v>
      </c>
      <c r="H48" s="36">
        <f t="shared" si="16"/>
        <v>28</v>
      </c>
      <c r="I48" s="36">
        <f t="shared" si="16"/>
        <v>29</v>
      </c>
      <c r="J48" s="36">
        <f t="shared" si="16"/>
        <v>124700</v>
      </c>
      <c r="K48" s="36">
        <f t="shared" si="16"/>
        <v>70000</v>
      </c>
      <c r="L48" s="36">
        <f t="shared" si="16"/>
        <v>0</v>
      </c>
      <c r="M48" s="37">
        <f>M49</f>
        <v>194700</v>
      </c>
    </row>
    <row r="49" spans="1:13">
      <c r="A49" s="19"/>
      <c r="B49" s="26" t="s">
        <v>17</v>
      </c>
      <c r="C49" s="197"/>
      <c r="D49" s="197">
        <v>1</v>
      </c>
      <c r="E49" s="197">
        <f>D49</f>
        <v>1</v>
      </c>
      <c r="F49" s="197"/>
      <c r="G49" s="197">
        <f>D49*28</f>
        <v>28</v>
      </c>
      <c r="H49" s="180">
        <f>G49</f>
        <v>28</v>
      </c>
      <c r="I49" s="180">
        <f>H49+E49</f>
        <v>29</v>
      </c>
      <c r="J49" s="180">
        <f>4300*I49</f>
        <v>124700</v>
      </c>
      <c r="K49" s="180">
        <f>2500*H49</f>
        <v>70000</v>
      </c>
      <c r="L49" s="143"/>
      <c r="M49" s="42">
        <f>J49+K49</f>
        <v>194700</v>
      </c>
    </row>
    <row r="50" spans="1:13">
      <c r="A50" s="35">
        <v>14</v>
      </c>
      <c r="B50" s="32" t="s">
        <v>30</v>
      </c>
      <c r="C50" s="36"/>
      <c r="D50" s="36">
        <f>D51+D52</f>
        <v>4</v>
      </c>
      <c r="E50" s="36">
        <f t="shared" ref="E50:L50" si="17">E51+E52</f>
        <v>4</v>
      </c>
      <c r="F50" s="36"/>
      <c r="G50" s="36">
        <f t="shared" si="17"/>
        <v>60</v>
      </c>
      <c r="H50" s="36">
        <f t="shared" si="17"/>
        <v>60</v>
      </c>
      <c r="I50" s="36">
        <f t="shared" si="17"/>
        <v>64</v>
      </c>
      <c r="J50" s="36">
        <f t="shared" si="17"/>
        <v>256000</v>
      </c>
      <c r="K50" s="36">
        <f t="shared" si="17"/>
        <v>0</v>
      </c>
      <c r="L50" s="36">
        <f t="shared" si="17"/>
        <v>0</v>
      </c>
      <c r="M50" s="37">
        <f>M51+M52</f>
        <v>256000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f>E51*15</f>
        <v>15</v>
      </c>
      <c r="H51" s="180">
        <f>G51</f>
        <v>15</v>
      </c>
      <c r="I51" s="180">
        <f>H51+E51</f>
        <v>16</v>
      </c>
      <c r="J51" s="180">
        <f>4000*I51</f>
        <v>64000</v>
      </c>
      <c r="K51" s="180"/>
      <c r="L51" s="93"/>
      <c r="M51" s="42">
        <f>J51+K51</f>
        <v>64000</v>
      </c>
    </row>
    <row r="52" spans="1:13">
      <c r="A52" s="13"/>
      <c r="B52" s="95" t="s">
        <v>18</v>
      </c>
      <c r="C52" s="197"/>
      <c r="D52" s="197">
        <v>3</v>
      </c>
      <c r="E52" s="197">
        <f>D52</f>
        <v>3</v>
      </c>
      <c r="F52" s="197"/>
      <c r="G52" s="92">
        <f>E52*15</f>
        <v>45</v>
      </c>
      <c r="H52" s="180">
        <f>G52</f>
        <v>45</v>
      </c>
      <c r="I52" s="180">
        <f>H52+E52</f>
        <v>48</v>
      </c>
      <c r="J52" s="180">
        <f>4000*I52</f>
        <v>192000</v>
      </c>
      <c r="K52" s="180"/>
      <c r="L52" s="143"/>
      <c r="M52" s="42">
        <f>J52+K52</f>
        <v>192000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149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80">
        <f>6500*I56</f>
        <v>299000</v>
      </c>
      <c r="K56" s="180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143</v>
      </c>
      <c r="C57" s="60"/>
      <c r="D57" s="60">
        <f>SUM(D58:D59)</f>
        <v>0</v>
      </c>
      <c r="E57" s="60">
        <f>SUM(E58:E59)</f>
        <v>0</v>
      </c>
      <c r="F57" s="60"/>
      <c r="G57" s="60">
        <f t="shared" ref="G57:M57" si="20">SUM(G58:G59)</f>
        <v>0</v>
      </c>
      <c r="H57" s="60">
        <f t="shared" si="20"/>
        <v>0</v>
      </c>
      <c r="I57" s="60">
        <f t="shared" si="20"/>
        <v>0</v>
      </c>
      <c r="J57" s="60">
        <f t="shared" si="20"/>
        <v>0</v>
      </c>
      <c r="K57" s="60">
        <f t="shared" si="20"/>
        <v>0</v>
      </c>
      <c r="L57" s="60">
        <f t="shared" si="20"/>
        <v>0</v>
      </c>
      <c r="M57" s="60">
        <f t="shared" si="20"/>
        <v>0</v>
      </c>
    </row>
    <row r="58" spans="1:13">
      <c r="A58" s="14"/>
      <c r="B58" s="131" t="s">
        <v>84</v>
      </c>
      <c r="C58" s="28"/>
      <c r="D58" s="28"/>
      <c r="E58" s="28">
        <f>D58</f>
        <v>0</v>
      </c>
      <c r="F58" s="28"/>
      <c r="G58" s="28">
        <f>E58*38</f>
        <v>0</v>
      </c>
      <c r="H58" s="30">
        <f>G58</f>
        <v>0</v>
      </c>
      <c r="I58" s="30">
        <f>H58+E58*2</f>
        <v>0</v>
      </c>
      <c r="J58" s="59">
        <f>6500*I58</f>
        <v>0</v>
      </c>
      <c r="K58" s="180">
        <f>1500*H58</f>
        <v>0</v>
      </c>
      <c r="L58" s="45"/>
      <c r="M58" s="42">
        <f>J58+K58</f>
        <v>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39</v>
      </c>
      <c r="D75" s="41">
        <f>D8+D13+D20+D22+D24+D26+D28+D32+D34+D38+D41+D44+D48+D50+D53+D55+D57+D60+D65+D67+D69+D71</f>
        <v>217</v>
      </c>
      <c r="E75" s="41">
        <f>E8+E13+E20+E22+E24+E26+E28+E32+E34+E38+E41+E44+E48+E50+E53+E55+E57+E60+E63+E65+E67+E69+E71</f>
        <v>256</v>
      </c>
      <c r="F75" s="41">
        <f>F8+F13+F28+F34+F63</f>
        <v>693</v>
      </c>
      <c r="G75" s="41">
        <f>G8+G13+G20+G22+G24+G26+G28+G32+G34+G38+G41+G44+G48+G50+G53+G55+G57+G60+G65+G67+G69+G71</f>
        <v>4255</v>
      </c>
      <c r="H75" s="41">
        <f>H8+H13+H20+H22+H24+H26+H28+H32+H34+H38+H41+H44+H48+H50+H53+H55+H57+H60+H63+H65+H67+H69+H71</f>
        <v>4948</v>
      </c>
      <c r="I75" s="41">
        <f>I8+I13+I20+I22+I24+I26+I28+I32+I34+I38+I41+I44+I48+I50+I53+I55+I57+I60+I63+I65+I67+I69+I71</f>
        <v>5234</v>
      </c>
      <c r="J75" s="41">
        <f>J8+J13+J20+J22+J24+J26+J28+J32+J34+J38+J41+J44+J48+J50+J53+J55+J57+J60+J63+J65+J67+J69+J71</f>
        <v>17947830</v>
      </c>
      <c r="K75" s="41">
        <f>K8+K13+K20+K22+K24+K26+K28+K32+K34+K38+K41+K44+K48+K50+K53+K55+K57+K60+K63+K65+K67+K69+K71</f>
        <v>3552200</v>
      </c>
      <c r="L75" s="41"/>
      <c r="M75" s="41">
        <f>M8+M13+M20+M22+M24+M26+M28+M32+M34+M38+M41+M44+M48+M50+M53+M55+M57+M60+M63+M76+M77+M65+M67+M69+M71</f>
        <v>21601430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1</v>
      </c>
      <c r="M77" s="89">
        <f>15000*L77</f>
        <v>15000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1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0"/>
  <sheetViews>
    <sheetView topLeftCell="A55" workbookViewId="0">
      <selection activeCell="I22" sqref="I22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5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5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5">
      <c r="A3" s="250" t="s">
        <v>68</v>
      </c>
      <c r="B3" s="250"/>
      <c r="C3" s="250"/>
    </row>
    <row r="4" spans="1:15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5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5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5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5">
      <c r="A8" s="35">
        <v>1</v>
      </c>
      <c r="B8" s="32" t="s">
        <v>20</v>
      </c>
      <c r="C8" s="33">
        <f>C9</f>
        <v>1</v>
      </c>
      <c r="D8" s="33">
        <f>D10+D11+D12</f>
        <v>6</v>
      </c>
      <c r="E8" s="33">
        <f>SUM(E9:E12)</f>
        <v>7</v>
      </c>
      <c r="F8" s="33">
        <f>F9</f>
        <v>24</v>
      </c>
      <c r="G8" s="33">
        <f>G10+G11+G12</f>
        <v>168</v>
      </c>
      <c r="H8" s="34">
        <f>SUM(H9:H12)</f>
        <v>192</v>
      </c>
      <c r="I8" s="34">
        <f>SUM(I9:I12)</f>
        <v>200</v>
      </c>
      <c r="J8" s="34">
        <f>SUM(J9:J12)</f>
        <v>690400</v>
      </c>
      <c r="K8" s="34">
        <f>SUM(K9:K12)</f>
        <v>211200</v>
      </c>
      <c r="L8" s="34">
        <f>L9+L10+L11+L12</f>
        <v>0</v>
      </c>
      <c r="M8" s="34">
        <f>SUM(M9:M12)</f>
        <v>901600</v>
      </c>
    </row>
    <row r="9" spans="1:15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5">
      <c r="A10" s="9"/>
      <c r="B10" s="1" t="s">
        <v>6</v>
      </c>
      <c r="C10" s="197"/>
      <c r="D10" s="197">
        <v>4</v>
      </c>
      <c r="E10" s="197">
        <f>D10</f>
        <v>4</v>
      </c>
      <c r="F10" s="197"/>
      <c r="G10" s="197">
        <v>108</v>
      </c>
      <c r="H10" s="180">
        <f>G10</f>
        <v>108</v>
      </c>
      <c r="I10" s="180">
        <f>H10+E10</f>
        <v>112</v>
      </c>
      <c r="J10" s="180">
        <f>3200*I10</f>
        <v>358400</v>
      </c>
      <c r="K10" s="180">
        <f>1600*H10</f>
        <v>172800</v>
      </c>
      <c r="L10" s="143"/>
      <c r="M10" s="42">
        <f t="shared" si="0"/>
        <v>531200</v>
      </c>
    </row>
    <row r="11" spans="1:15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  <c r="O11" s="31"/>
    </row>
    <row r="12" spans="1:15">
      <c r="A12" s="11"/>
      <c r="B12" s="22" t="s">
        <v>126</v>
      </c>
      <c r="C12" s="197"/>
      <c r="D12" s="197">
        <v>2</v>
      </c>
      <c r="E12" s="197">
        <f>D12</f>
        <v>2</v>
      </c>
      <c r="F12" s="197"/>
      <c r="G12" s="197">
        <v>60</v>
      </c>
      <c r="H12" s="180">
        <f>G12</f>
        <v>60</v>
      </c>
      <c r="I12" s="180">
        <v>63</v>
      </c>
      <c r="J12" s="180">
        <f>4000*I12</f>
        <v>252000</v>
      </c>
      <c r="K12" s="180"/>
      <c r="L12" s="143"/>
      <c r="M12" s="42">
        <f t="shared" si="0"/>
        <v>252000</v>
      </c>
    </row>
    <row r="13" spans="1:15">
      <c r="A13" s="35">
        <v>2</v>
      </c>
      <c r="B13" s="32" t="s">
        <v>21</v>
      </c>
      <c r="C13" s="36">
        <f>C14</f>
        <v>25</v>
      </c>
      <c r="D13" s="36">
        <f>D15+D16+D17+D18+D19</f>
        <v>32</v>
      </c>
      <c r="E13" s="36">
        <f>SUM(E14:E19)</f>
        <v>57</v>
      </c>
      <c r="F13" s="36">
        <f>F14</f>
        <v>375</v>
      </c>
      <c r="G13" s="36">
        <f>G15+G16+G17+G18+G19</f>
        <v>480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4">
        <f>L14+L15+L16+L17+L18+L19</f>
        <v>0</v>
      </c>
      <c r="M13" s="37">
        <f>SUM(M14:M19)</f>
        <v>4286400</v>
      </c>
    </row>
    <row r="14" spans="1:15">
      <c r="A14" s="12"/>
      <c r="B14" s="1" t="s">
        <v>3</v>
      </c>
      <c r="C14" s="197">
        <v>25</v>
      </c>
      <c r="D14" s="197"/>
      <c r="E14" s="197">
        <f>C14</f>
        <v>25</v>
      </c>
      <c r="F14" s="197">
        <f>C14*15</f>
        <v>375</v>
      </c>
      <c r="G14" s="197"/>
      <c r="H14" s="180">
        <f>F14</f>
        <v>375</v>
      </c>
      <c r="I14" s="180">
        <f t="shared" ref="I14:I19" si="2">H14+E14</f>
        <v>400</v>
      </c>
      <c r="J14" s="180">
        <f>3200*I14</f>
        <v>1280000</v>
      </c>
      <c r="K14" s="180">
        <f>H14*1600</f>
        <v>600000</v>
      </c>
      <c r="L14" s="143"/>
      <c r="M14" s="42">
        <f>J14+K14</f>
        <v>1880000</v>
      </c>
    </row>
    <row r="15" spans="1:15">
      <c r="A15" s="12"/>
      <c r="B15" s="1" t="s">
        <v>6</v>
      </c>
      <c r="C15" s="197"/>
      <c r="D15" s="197">
        <v>13</v>
      </c>
      <c r="E15" s="197">
        <f>D15</f>
        <v>13</v>
      </c>
      <c r="F15" s="197"/>
      <c r="G15" s="197">
        <f>D15*15</f>
        <v>195</v>
      </c>
      <c r="H15" s="180">
        <f>G15</f>
        <v>195</v>
      </c>
      <c r="I15" s="180">
        <f t="shared" si="2"/>
        <v>208</v>
      </c>
      <c r="J15" s="180">
        <f t="shared" ref="J15:J19" si="3">3200*I15</f>
        <v>665600</v>
      </c>
      <c r="K15" s="180">
        <f t="shared" ref="K15:K19" si="4">H15*1600</f>
        <v>312000</v>
      </c>
      <c r="L15" s="143"/>
      <c r="M15" s="42">
        <f t="shared" ref="M15:M19" si="5">J15+K15</f>
        <v>977600</v>
      </c>
    </row>
    <row r="16" spans="1:15">
      <c r="A16" s="12"/>
      <c r="B16" s="1" t="s">
        <v>5</v>
      </c>
      <c r="C16" s="197"/>
      <c r="D16" s="197">
        <v>16</v>
      </c>
      <c r="E16" s="197">
        <f>D16</f>
        <v>16</v>
      </c>
      <c r="F16" s="197"/>
      <c r="G16" s="197">
        <f>D16*15</f>
        <v>240</v>
      </c>
      <c r="H16" s="180">
        <f>G16</f>
        <v>240</v>
      </c>
      <c r="I16" s="180">
        <f t="shared" si="2"/>
        <v>256</v>
      </c>
      <c r="J16" s="180">
        <f t="shared" si="3"/>
        <v>819200</v>
      </c>
      <c r="K16" s="180">
        <f t="shared" si="4"/>
        <v>384000</v>
      </c>
      <c r="L16" s="143"/>
      <c r="M16" s="42">
        <f t="shared" si="5"/>
        <v>1203200</v>
      </c>
    </row>
    <row r="17" spans="1:14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4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4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4">
      <c r="A20" s="35">
        <v>3</v>
      </c>
      <c r="B20" s="32" t="s">
        <v>22</v>
      </c>
      <c r="C20" s="36"/>
      <c r="D20" s="36">
        <f>D21</f>
        <v>95</v>
      </c>
      <c r="E20" s="36">
        <f t="shared" ref="E20:L20" si="6">E21</f>
        <v>95</v>
      </c>
      <c r="F20" s="36"/>
      <c r="G20" s="36">
        <f t="shared" si="6"/>
        <v>1941</v>
      </c>
      <c r="H20" s="36">
        <f t="shared" si="6"/>
        <v>1941</v>
      </c>
      <c r="I20" s="36">
        <f t="shared" si="6"/>
        <v>2058</v>
      </c>
      <c r="J20" s="36">
        <f t="shared" si="6"/>
        <v>6585600</v>
      </c>
      <c r="K20" s="36">
        <f t="shared" si="6"/>
        <v>0</v>
      </c>
      <c r="L20" s="36">
        <f t="shared" si="6"/>
        <v>0</v>
      </c>
      <c r="M20" s="37">
        <f>M21</f>
        <v>6585600</v>
      </c>
    </row>
    <row r="21" spans="1:14">
      <c r="A21" s="10"/>
      <c r="B21" s="24" t="s">
        <v>19</v>
      </c>
      <c r="C21" s="197"/>
      <c r="D21" s="197">
        <v>95</v>
      </c>
      <c r="E21" s="197">
        <f>D21</f>
        <v>95</v>
      </c>
      <c r="F21" s="197"/>
      <c r="G21" s="197">
        <v>1941</v>
      </c>
      <c r="H21" s="180">
        <f>G21</f>
        <v>1941</v>
      </c>
      <c r="I21" s="180">
        <v>2058</v>
      </c>
      <c r="J21" s="180">
        <f>3200*I21</f>
        <v>6585600</v>
      </c>
      <c r="K21" s="180"/>
      <c r="L21" s="143"/>
      <c r="M21" s="42">
        <f>J21+K21</f>
        <v>6585600</v>
      </c>
    </row>
    <row r="22" spans="1:14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4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4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26</v>
      </c>
      <c r="H24" s="36">
        <f t="shared" si="8"/>
        <v>26</v>
      </c>
      <c r="I24" s="36">
        <f t="shared" si="8"/>
        <v>27</v>
      </c>
      <c r="J24" s="36">
        <f t="shared" si="8"/>
        <v>86400</v>
      </c>
      <c r="K24" s="36">
        <f t="shared" si="8"/>
        <v>41600</v>
      </c>
      <c r="L24" s="36">
        <f t="shared" si="8"/>
        <v>0</v>
      </c>
      <c r="M24" s="37">
        <f>M25</f>
        <v>128000</v>
      </c>
    </row>
    <row r="25" spans="1:14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v>26</v>
      </c>
      <c r="H25" s="180">
        <f>G25</f>
        <v>26</v>
      </c>
      <c r="I25" s="180">
        <f>H25+E25</f>
        <v>27</v>
      </c>
      <c r="J25" s="180">
        <f>3200*I25</f>
        <v>86400</v>
      </c>
      <c r="K25" s="180">
        <f>1600*H25</f>
        <v>41600</v>
      </c>
      <c r="L25" s="143"/>
      <c r="M25" s="42">
        <f>J25+K25</f>
        <v>128000</v>
      </c>
    </row>
    <row r="26" spans="1:14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4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4">
      <c r="A28" s="35">
        <v>7</v>
      </c>
      <c r="B28" s="32" t="s">
        <v>26</v>
      </c>
      <c r="C28" s="36">
        <f>C29</f>
        <v>3</v>
      </c>
      <c r="D28" s="36">
        <f>D30+D31</f>
        <v>7</v>
      </c>
      <c r="E28" s="36">
        <f>SUM(E29:E31)</f>
        <v>10</v>
      </c>
      <c r="F28" s="36">
        <f>F29</f>
        <v>76</v>
      </c>
      <c r="G28" s="37">
        <f>G30+G31</f>
        <v>158</v>
      </c>
      <c r="H28" s="37">
        <f>SUM(H29:H31)</f>
        <v>234</v>
      </c>
      <c r="I28" s="36">
        <f t="shared" ref="I28:M28" si="10">SUM(I29:I31)</f>
        <v>244</v>
      </c>
      <c r="J28" s="36">
        <f t="shared" si="10"/>
        <v>780800</v>
      </c>
      <c r="K28" s="36">
        <f t="shared" si="10"/>
        <v>374400</v>
      </c>
      <c r="L28" s="36">
        <f t="shared" si="10"/>
        <v>0</v>
      </c>
      <c r="M28" s="37">
        <f t="shared" si="10"/>
        <v>1198400</v>
      </c>
    </row>
    <row r="29" spans="1:14">
      <c r="A29" s="12"/>
      <c r="B29" s="1" t="s">
        <v>3</v>
      </c>
      <c r="C29" s="197">
        <v>3</v>
      </c>
      <c r="D29" s="197"/>
      <c r="E29" s="197">
        <f>C29</f>
        <v>3</v>
      </c>
      <c r="F29" s="197">
        <v>76</v>
      </c>
      <c r="G29" s="197"/>
      <c r="H29" s="180">
        <f>F29</f>
        <v>76</v>
      </c>
      <c r="I29" s="180">
        <f>H29+E29</f>
        <v>79</v>
      </c>
      <c r="J29" s="180">
        <f>3200*I29</f>
        <v>252800</v>
      </c>
      <c r="K29" s="180">
        <f>1600*H29</f>
        <v>121600</v>
      </c>
      <c r="L29" s="143"/>
      <c r="M29" s="42">
        <f>J29+K29</f>
        <v>374400</v>
      </c>
    </row>
    <row r="30" spans="1:14">
      <c r="A30" s="12"/>
      <c r="B30" s="1" t="s">
        <v>11</v>
      </c>
      <c r="C30" s="197"/>
      <c r="D30" s="197">
        <v>6</v>
      </c>
      <c r="E30" s="197">
        <f>D30</f>
        <v>6</v>
      </c>
      <c r="F30" s="197"/>
      <c r="G30" s="180">
        <v>143</v>
      </c>
      <c r="H30" s="180">
        <f>G30</f>
        <v>143</v>
      </c>
      <c r="I30" s="180">
        <f>H30+E30</f>
        <v>149</v>
      </c>
      <c r="J30" s="180">
        <f>3200*I30</f>
        <v>476800</v>
      </c>
      <c r="K30" s="180">
        <f>1600*H30</f>
        <v>228800</v>
      </c>
      <c r="L30" s="143"/>
      <c r="M30" s="42">
        <f>J30+K30+M73</f>
        <v>748800</v>
      </c>
      <c r="N30" s="31"/>
    </row>
    <row r="31" spans="1:14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4">
      <c r="A32" s="35">
        <v>8</v>
      </c>
      <c r="B32" s="32" t="s">
        <v>144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4">
      <c r="A33" s="10"/>
      <c r="B33" s="24" t="s">
        <v>19</v>
      </c>
      <c r="C33" s="197"/>
      <c r="D33" s="197">
        <v>34</v>
      </c>
      <c r="E33" s="197">
        <f>D33</f>
        <v>34</v>
      </c>
      <c r="F33" s="197"/>
      <c r="G33" s="197">
        <f>E33*15</f>
        <v>510</v>
      </c>
      <c r="H33" s="180">
        <f>G33</f>
        <v>510</v>
      </c>
      <c r="I33" s="180">
        <f>H33+E33</f>
        <v>544</v>
      </c>
      <c r="J33" s="180">
        <f>3200*I33</f>
        <v>1740800</v>
      </c>
      <c r="K33" s="180"/>
      <c r="L33" s="143"/>
      <c r="M33" s="42">
        <f>J33+K33</f>
        <v>1740800</v>
      </c>
    </row>
    <row r="34" spans="1:14">
      <c r="A34" s="35">
        <v>9</v>
      </c>
      <c r="B34" s="32" t="s">
        <v>27</v>
      </c>
      <c r="C34" s="36">
        <f>C35</f>
        <v>6</v>
      </c>
      <c r="D34" s="36">
        <f>D36+D37</f>
        <v>10</v>
      </c>
      <c r="E34" s="36">
        <f>C34+D34</f>
        <v>16</v>
      </c>
      <c r="F34" s="36">
        <f>F35</f>
        <v>158</v>
      </c>
      <c r="G34" s="36">
        <f>G36+G37</f>
        <v>260</v>
      </c>
      <c r="H34" s="37">
        <f>SUM(H35:H37)</f>
        <v>418</v>
      </c>
      <c r="I34" s="37">
        <f>SUM(I35:I37)</f>
        <v>435</v>
      </c>
      <c r="J34" s="37">
        <f>SUM(J35:J37)</f>
        <v>1463200</v>
      </c>
      <c r="K34" s="37">
        <f>SUM(K35:K37)</f>
        <v>532800</v>
      </c>
      <c r="L34" s="36">
        <f t="shared" ref="L34" si="12">L36+L37</f>
        <v>0</v>
      </c>
      <c r="M34" s="37">
        <f>SUM(M35:M37)</f>
        <v>2039200</v>
      </c>
    </row>
    <row r="35" spans="1:14">
      <c r="A35" s="12"/>
      <c r="B35" s="1" t="s">
        <v>3</v>
      </c>
      <c r="C35" s="197">
        <v>6</v>
      </c>
      <c r="D35" s="197"/>
      <c r="E35" s="197">
        <f>C35</f>
        <v>6</v>
      </c>
      <c r="F35" s="197">
        <v>158</v>
      </c>
      <c r="G35" s="197"/>
      <c r="H35" s="180">
        <f>F35</f>
        <v>158</v>
      </c>
      <c r="I35" s="180">
        <f>H35+E35</f>
        <v>164</v>
      </c>
      <c r="J35" s="180">
        <f>3200*I35</f>
        <v>524800</v>
      </c>
      <c r="K35" s="180">
        <f>1600*H35</f>
        <v>252800</v>
      </c>
      <c r="L35" s="143"/>
      <c r="M35" s="42">
        <f>J35+K35</f>
        <v>777600</v>
      </c>
    </row>
    <row r="36" spans="1:14">
      <c r="A36" s="13"/>
      <c r="B36" s="1" t="s">
        <v>12</v>
      </c>
      <c r="C36" s="197"/>
      <c r="D36" s="197">
        <v>7</v>
      </c>
      <c r="E36" s="197">
        <f>D36</f>
        <v>7</v>
      </c>
      <c r="F36" s="197"/>
      <c r="G36" s="197">
        <v>175</v>
      </c>
      <c r="H36" s="180">
        <f>G36</f>
        <v>175</v>
      </c>
      <c r="I36" s="180">
        <f>H36+E36</f>
        <v>182</v>
      </c>
      <c r="J36" s="180">
        <f>3200*I36</f>
        <v>582400</v>
      </c>
      <c r="K36" s="180">
        <f>1600*H36</f>
        <v>280000</v>
      </c>
      <c r="L36" s="143"/>
      <c r="M36" s="42">
        <f>J36+K36+M74</f>
        <v>905600</v>
      </c>
      <c r="N36" s="31"/>
    </row>
    <row r="37" spans="1:14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4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446</v>
      </c>
      <c r="H38" s="36">
        <f t="shared" si="13"/>
        <v>446</v>
      </c>
      <c r="I38" s="36">
        <f t="shared" si="13"/>
        <v>474</v>
      </c>
      <c r="J38" s="36">
        <f t="shared" si="13"/>
        <v>1896000</v>
      </c>
      <c r="K38" s="36">
        <f t="shared" si="13"/>
        <v>0</v>
      </c>
      <c r="L38" s="36">
        <f t="shared" si="13"/>
        <v>0</v>
      </c>
      <c r="M38" s="36">
        <f t="shared" si="13"/>
        <v>1896000</v>
      </c>
    </row>
    <row r="39" spans="1:14">
      <c r="A39" s="13"/>
      <c r="B39" s="201" t="s">
        <v>197</v>
      </c>
      <c r="C39" s="197"/>
      <c r="D39" s="197">
        <v>28</v>
      </c>
      <c r="E39" s="197">
        <f>D39</f>
        <v>28</v>
      </c>
      <c r="F39" s="197"/>
      <c r="G39" s="197">
        <v>446</v>
      </c>
      <c r="H39" s="180">
        <f>G39</f>
        <v>446</v>
      </c>
      <c r="I39" s="180">
        <f>H39+E39</f>
        <v>474</v>
      </c>
      <c r="J39" s="180">
        <f>4000*I39</f>
        <v>1896000</v>
      </c>
      <c r="K39" s="180"/>
      <c r="L39" s="143"/>
      <c r="M39" s="42">
        <f>J39+K39</f>
        <v>1896000</v>
      </c>
    </row>
    <row r="40" spans="1:14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4">
      <c r="A41" s="35">
        <v>11</v>
      </c>
      <c r="B41" s="32" t="s">
        <v>44</v>
      </c>
      <c r="C41" s="36"/>
      <c r="D41" s="36">
        <f>D42+D43</f>
        <v>5</v>
      </c>
      <c r="E41" s="36">
        <f t="shared" ref="E41:L41" si="14">E42+E43</f>
        <v>5</v>
      </c>
      <c r="F41" s="36"/>
      <c r="G41" s="36">
        <f t="shared" si="14"/>
        <v>214</v>
      </c>
      <c r="H41" s="36">
        <f t="shared" si="14"/>
        <v>214</v>
      </c>
      <c r="I41" s="36">
        <f t="shared" si="14"/>
        <v>224</v>
      </c>
      <c r="J41" s="36">
        <f t="shared" si="14"/>
        <v>963200</v>
      </c>
      <c r="K41" s="36">
        <f t="shared" si="14"/>
        <v>321000</v>
      </c>
      <c r="L41" s="36">
        <f t="shared" si="14"/>
        <v>0</v>
      </c>
      <c r="M41" s="37">
        <f>M42+M43</f>
        <v>1284200</v>
      </c>
    </row>
    <row r="42" spans="1:14">
      <c r="A42" s="9"/>
      <c r="B42" s="24" t="s">
        <v>13</v>
      </c>
      <c r="C42" s="197"/>
      <c r="D42" s="197">
        <v>4</v>
      </c>
      <c r="E42" s="197">
        <f>D42</f>
        <v>4</v>
      </c>
      <c r="F42" s="197"/>
      <c r="G42" s="197">
        <v>170</v>
      </c>
      <c r="H42" s="180">
        <f>G42</f>
        <v>170</v>
      </c>
      <c r="I42" s="180">
        <f>H42+E42*2</f>
        <v>178</v>
      </c>
      <c r="J42" s="180">
        <f>4300*I42</f>
        <v>765400</v>
      </c>
      <c r="K42" s="180">
        <f>1500*H42</f>
        <v>255000</v>
      </c>
      <c r="L42" s="143"/>
      <c r="M42" s="42">
        <f>J42+K42</f>
        <v>1020400</v>
      </c>
    </row>
    <row r="43" spans="1:14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4">
      <c r="A44" s="35">
        <v>12</v>
      </c>
      <c r="B44" s="39" t="s">
        <v>46</v>
      </c>
      <c r="C44" s="36"/>
      <c r="D44" s="36">
        <f>D45+D46+D47</f>
        <v>3</v>
      </c>
      <c r="E44" s="36">
        <f t="shared" ref="E44:L44" si="15">E45+E46+E47</f>
        <v>3</v>
      </c>
      <c r="F44" s="36"/>
      <c r="G44" s="36">
        <f t="shared" si="15"/>
        <v>118</v>
      </c>
      <c r="H44" s="36">
        <f t="shared" si="15"/>
        <v>118</v>
      </c>
      <c r="I44" s="36">
        <f t="shared" si="15"/>
        <v>124</v>
      </c>
      <c r="J44" s="37">
        <f>J45+J46+J47</f>
        <v>693160</v>
      </c>
      <c r="K44" s="37">
        <f>K45+K46+K47</f>
        <v>241600</v>
      </c>
      <c r="L44" s="36">
        <f t="shared" si="15"/>
        <v>0</v>
      </c>
      <c r="M44" s="37">
        <f>M45+M46+M47</f>
        <v>934760</v>
      </c>
    </row>
    <row r="45" spans="1:14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4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  <c r="N46" s="31"/>
    </row>
    <row r="47" spans="1:14">
      <c r="A47" s="9"/>
      <c r="B47" s="22" t="s">
        <v>170</v>
      </c>
      <c r="C47" s="197"/>
      <c r="D47" s="197">
        <v>1</v>
      </c>
      <c r="E47" s="197">
        <f>D47</f>
        <v>1</v>
      </c>
      <c r="F47" s="197"/>
      <c r="G47" s="197">
        <f>E47*38</f>
        <v>38</v>
      </c>
      <c r="H47" s="180">
        <f>G47</f>
        <v>38</v>
      </c>
      <c r="I47" s="180">
        <f>H47+E47*2</f>
        <v>40</v>
      </c>
      <c r="J47" s="180">
        <f>5590*I47</f>
        <v>223600</v>
      </c>
      <c r="K47" s="180">
        <f>3200*H47</f>
        <v>121600</v>
      </c>
      <c r="L47" s="143"/>
      <c r="M47" s="42">
        <f>J47+K47</f>
        <v>345200</v>
      </c>
    </row>
    <row r="48" spans="1:14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7</v>
      </c>
      <c r="E50" s="36">
        <f t="shared" ref="E50:L50" si="17">E51+E52</f>
        <v>7</v>
      </c>
      <c r="F50" s="36"/>
      <c r="G50" s="36">
        <f t="shared" si="17"/>
        <v>131</v>
      </c>
      <c r="H50" s="36">
        <f t="shared" si="17"/>
        <v>131</v>
      </c>
      <c r="I50" s="36">
        <f t="shared" si="17"/>
        <v>138</v>
      </c>
      <c r="J50" s="36">
        <f t="shared" si="17"/>
        <v>552000</v>
      </c>
      <c r="K50" s="36">
        <f t="shared" si="17"/>
        <v>0</v>
      </c>
      <c r="L50" s="36">
        <f t="shared" si="17"/>
        <v>0</v>
      </c>
      <c r="M50" s="37">
        <f>M51+M52</f>
        <v>552000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v>28</v>
      </c>
      <c r="H51" s="180">
        <f>G51</f>
        <v>28</v>
      </c>
      <c r="I51" s="180">
        <f>H51+E51</f>
        <v>29</v>
      </c>
      <c r="J51" s="180">
        <f>4000*I51</f>
        <v>116000</v>
      </c>
      <c r="K51" s="180"/>
      <c r="L51" s="93"/>
      <c r="M51" s="42">
        <f>J51+K51</f>
        <v>116000</v>
      </c>
    </row>
    <row r="52" spans="1:13">
      <c r="A52" s="13"/>
      <c r="B52" s="95" t="s">
        <v>18</v>
      </c>
      <c r="C52" s="197"/>
      <c r="D52" s="197">
        <v>6</v>
      </c>
      <c r="E52" s="197">
        <f>D52</f>
        <v>6</v>
      </c>
      <c r="F52" s="197"/>
      <c r="G52" s="92">
        <v>103</v>
      </c>
      <c r="H52" s="180">
        <f>G52</f>
        <v>103</v>
      </c>
      <c r="I52" s="180">
        <f>H52+E52</f>
        <v>109</v>
      </c>
      <c r="J52" s="180">
        <f>4000*I52</f>
        <v>436000</v>
      </c>
      <c r="K52" s="180"/>
      <c r="L52" s="143"/>
      <c r="M52" s="42">
        <f>J52+K52</f>
        <v>436000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0</v>
      </c>
      <c r="E60" s="60">
        <f>E61+E62</f>
        <v>0</v>
      </c>
      <c r="F60" s="60"/>
      <c r="G60" s="60">
        <f>G61+G62</f>
        <v>0</v>
      </c>
      <c r="H60" s="60">
        <f t="shared" ref="H60:L60" si="21">H61+H62</f>
        <v>0</v>
      </c>
      <c r="I60" s="60">
        <f t="shared" si="21"/>
        <v>0</v>
      </c>
      <c r="J60" s="60">
        <f t="shared" si="21"/>
        <v>0</v>
      </c>
      <c r="K60" s="60">
        <f t="shared" si="21"/>
        <v>0</v>
      </c>
      <c r="L60" s="60">
        <f t="shared" si="21"/>
        <v>0</v>
      </c>
      <c r="M60" s="97">
        <f>M61+M62</f>
        <v>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2</v>
      </c>
      <c r="E71" s="105">
        <f t="shared" si="24"/>
        <v>2</v>
      </c>
      <c r="F71" s="105">
        <f t="shared" si="24"/>
        <v>0</v>
      </c>
      <c r="G71" s="105">
        <f t="shared" si="24"/>
        <v>82</v>
      </c>
      <c r="H71" s="106">
        <f t="shared" si="24"/>
        <v>82</v>
      </c>
      <c r="I71" s="106">
        <f t="shared" si="24"/>
        <v>86</v>
      </c>
      <c r="J71" s="106">
        <f t="shared" si="24"/>
        <v>480740</v>
      </c>
      <c r="K71" s="106">
        <f t="shared" si="24"/>
        <v>262400</v>
      </c>
      <c r="L71" s="105">
        <f t="shared" si="24"/>
        <v>0</v>
      </c>
      <c r="M71" s="106">
        <f>M72</f>
        <v>743140</v>
      </c>
    </row>
    <row r="72" spans="1:13">
      <c r="A72" s="14"/>
      <c r="B72" s="130" t="s">
        <v>185</v>
      </c>
      <c r="C72" s="103"/>
      <c r="D72" s="103">
        <v>2</v>
      </c>
      <c r="E72" s="103">
        <f>D72</f>
        <v>2</v>
      </c>
      <c r="F72" s="103"/>
      <c r="G72" s="103">
        <f>E72*41</f>
        <v>82</v>
      </c>
      <c r="H72" s="104">
        <f>G72</f>
        <v>82</v>
      </c>
      <c r="I72" s="104">
        <f>H72+E72*2</f>
        <v>86</v>
      </c>
      <c r="J72" s="180">
        <f>5590*I72</f>
        <v>480740</v>
      </c>
      <c r="K72" s="180">
        <f>3200*H72</f>
        <v>262400</v>
      </c>
      <c r="L72" s="45"/>
      <c r="M72" s="42">
        <f>J72+K72</f>
        <v>743140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236</v>
      </c>
      <c r="E75" s="41">
        <f>E8+E13+E20+E22+E24+E26+E28+E32+E34+E38+E41+E44+E48+E50+E53+E55+E57+E60+E63+E65+E67+E69+E71</f>
        <v>271</v>
      </c>
      <c r="F75" s="41">
        <f>F8+F13+F28+F34+F63</f>
        <v>633</v>
      </c>
      <c r="G75" s="41">
        <f>G8+G13+G20+G22+G24+G26+G28+G32+G34+G38+G41+G44+G48+G50+G53+G55+G57+G60+G65+G67+G69+G71</f>
        <v>4724</v>
      </c>
      <c r="H75" s="41">
        <f>H8+H13+H20+H22+H24+H26+H28+H32+H34+H38+H41+H44+H48+H50+H53+H55+H57+H60+H63+H65+H67+H69+H71</f>
        <v>5357</v>
      </c>
      <c r="I75" s="41">
        <f>I8+I13+I20+I22+I24+I26+I28+I32+I34+I38+I41+I44+I48+I50+I53+I55+I57+I60+I63+I65+I67+I69+I71</f>
        <v>5665</v>
      </c>
      <c r="J75" s="41">
        <f>J8+J13+J20+J22+J24+J26+J28+J32+J34+J38+J41+J44+J48+J50+J53+J55+J57+J60+J63+J65+J67+J69+J71</f>
        <v>19783680</v>
      </c>
      <c r="K75" s="41">
        <f>K8+K13+K20+K22+K24+K26+K28+K32+K34+K38+K41+K44+K48+K50+K53+K55+K57+K60+K63+K65+K67+K69+K71</f>
        <v>3767600</v>
      </c>
      <c r="L75" s="41"/>
      <c r="M75" s="41">
        <f>M8+M13+M20+M22+M24+M26+M28+M32+M34+M38+M41+M44+M48+M50+M53+M55+M57+M60+M63+M76+M77+M65+M67+M69+M71</f>
        <v>23682680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3</v>
      </c>
      <c r="M77" s="89">
        <f>15000*L77</f>
        <v>45000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3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0"/>
  <sheetViews>
    <sheetView topLeftCell="A60" workbookViewId="0">
      <selection activeCell="G82" sqref="G82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3</v>
      </c>
      <c r="E8" s="33">
        <f>SUM(E9:E12)</f>
        <v>4</v>
      </c>
      <c r="F8" s="33">
        <f>F9</f>
        <v>24</v>
      </c>
      <c r="G8" s="33">
        <f>G10+G11+G12</f>
        <v>84</v>
      </c>
      <c r="H8" s="34">
        <f>SUM(H9:H12)</f>
        <v>108</v>
      </c>
      <c r="I8" s="34">
        <f>SUM(I9:I12)</f>
        <v>113</v>
      </c>
      <c r="J8" s="34">
        <f>SUM(J9:J12)</f>
        <v>388800</v>
      </c>
      <c r="K8" s="34">
        <f>SUM(K9:K12)</f>
        <v>121600</v>
      </c>
      <c r="L8" s="34">
        <f>L9+L10+L11+L12</f>
        <v>0</v>
      </c>
      <c r="M8" s="34">
        <f>SUM(M9:M12)</f>
        <v>510400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2</v>
      </c>
      <c r="E10" s="197">
        <f>D10</f>
        <v>2</v>
      </c>
      <c r="F10" s="197"/>
      <c r="G10" s="197">
        <v>52</v>
      </c>
      <c r="H10" s="180">
        <f>G10</f>
        <v>52</v>
      </c>
      <c r="I10" s="180">
        <f>H10+E10</f>
        <v>54</v>
      </c>
      <c r="J10" s="180">
        <f>3200*I10</f>
        <v>172800</v>
      </c>
      <c r="K10" s="180">
        <f>1600*H10</f>
        <v>83200</v>
      </c>
      <c r="L10" s="143"/>
      <c r="M10" s="42">
        <f t="shared" si="0"/>
        <v>256000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1</v>
      </c>
      <c r="E12" s="197">
        <f>D12</f>
        <v>1</v>
      </c>
      <c r="F12" s="197"/>
      <c r="G12" s="197">
        <f>E12*32</f>
        <v>32</v>
      </c>
      <c r="H12" s="180">
        <f>G12</f>
        <v>32</v>
      </c>
      <c r="I12" s="180">
        <f>H12+E12*2</f>
        <v>34</v>
      </c>
      <c r="J12" s="180">
        <f>4000*I12</f>
        <v>136000</v>
      </c>
      <c r="K12" s="180"/>
      <c r="L12" s="143"/>
      <c r="M12" s="42">
        <f t="shared" si="0"/>
        <v>136000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30</v>
      </c>
      <c r="E13" s="36">
        <f>SUM(E14:E19)</f>
        <v>55</v>
      </c>
      <c r="F13" s="36">
        <f>F14</f>
        <v>375</v>
      </c>
      <c r="G13" s="36">
        <f>G15+G16+G17+G18+G19</f>
        <v>450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4">
        <f>L14+L15+L16+L17+L18+L19</f>
        <v>0</v>
      </c>
      <c r="M13" s="37">
        <f>SUM(M14:M19)</f>
        <v>4136000</v>
      </c>
    </row>
    <row r="14" spans="1:13">
      <c r="A14" s="12"/>
      <c r="B14" s="1" t="s">
        <v>3</v>
      </c>
      <c r="C14" s="197">
        <v>25</v>
      </c>
      <c r="D14" s="197"/>
      <c r="E14" s="197">
        <f>C14</f>
        <v>25</v>
      </c>
      <c r="F14" s="197">
        <f>C14*15</f>
        <v>375</v>
      </c>
      <c r="G14" s="197"/>
      <c r="H14" s="180">
        <f>F14</f>
        <v>375</v>
      </c>
      <c r="I14" s="180">
        <f t="shared" ref="I14:I19" si="2">H14+E14</f>
        <v>400</v>
      </c>
      <c r="J14" s="180">
        <f>3200*I14</f>
        <v>1280000</v>
      </c>
      <c r="K14" s="180">
        <f>H14*1600</f>
        <v>600000</v>
      </c>
      <c r="L14" s="143"/>
      <c r="M14" s="42">
        <f>J14+K14</f>
        <v>1880000</v>
      </c>
    </row>
    <row r="15" spans="1:13">
      <c r="A15" s="12"/>
      <c r="B15" s="1" t="s">
        <v>6</v>
      </c>
      <c r="C15" s="197"/>
      <c r="D15" s="197">
        <v>12</v>
      </c>
      <c r="E15" s="197">
        <f>D15</f>
        <v>12</v>
      </c>
      <c r="F15" s="197"/>
      <c r="G15" s="197">
        <f>D15*15</f>
        <v>180</v>
      </c>
      <c r="H15" s="180">
        <f>G15</f>
        <v>180</v>
      </c>
      <c r="I15" s="180">
        <f t="shared" si="2"/>
        <v>192</v>
      </c>
      <c r="J15" s="180">
        <f t="shared" ref="J15:J19" si="3">3200*I15</f>
        <v>614400</v>
      </c>
      <c r="K15" s="180">
        <f t="shared" ref="K15:K19" si="4">H15*1600</f>
        <v>288000</v>
      </c>
      <c r="L15" s="143"/>
      <c r="M15" s="42">
        <f t="shared" ref="M15:M19" si="5">J15+K15</f>
        <v>902400</v>
      </c>
    </row>
    <row r="16" spans="1:13">
      <c r="A16" s="12"/>
      <c r="B16" s="1" t="s">
        <v>5</v>
      </c>
      <c r="C16" s="197"/>
      <c r="D16" s="197">
        <v>15</v>
      </c>
      <c r="E16" s="197">
        <f>D16</f>
        <v>15</v>
      </c>
      <c r="F16" s="197"/>
      <c r="G16" s="197">
        <f>D16*15</f>
        <v>225</v>
      </c>
      <c r="H16" s="180">
        <f>G16</f>
        <v>225</v>
      </c>
      <c r="I16" s="180">
        <f t="shared" si="2"/>
        <v>240</v>
      </c>
      <c r="J16" s="180">
        <f t="shared" si="3"/>
        <v>768000</v>
      </c>
      <c r="K16" s="180">
        <f t="shared" si="4"/>
        <v>360000</v>
      </c>
      <c r="L16" s="143"/>
      <c r="M16" s="42">
        <f t="shared" si="5"/>
        <v>1128000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89</v>
      </c>
      <c r="E20" s="36">
        <f t="shared" ref="E20:L20" si="6">E21</f>
        <v>89</v>
      </c>
      <c r="F20" s="36"/>
      <c r="G20" s="36">
        <f t="shared" si="6"/>
        <v>1777</v>
      </c>
      <c r="H20" s="36">
        <f t="shared" si="6"/>
        <v>1777</v>
      </c>
      <c r="I20" s="36">
        <f t="shared" si="6"/>
        <v>1885</v>
      </c>
      <c r="J20" s="36">
        <f t="shared" si="6"/>
        <v>6032000</v>
      </c>
      <c r="K20" s="36">
        <f t="shared" si="6"/>
        <v>0</v>
      </c>
      <c r="L20" s="36">
        <f t="shared" si="6"/>
        <v>0</v>
      </c>
      <c r="M20" s="37">
        <f>M21</f>
        <v>6032000</v>
      </c>
    </row>
    <row r="21" spans="1:13">
      <c r="A21" s="10"/>
      <c r="B21" s="24" t="s">
        <v>19</v>
      </c>
      <c r="C21" s="197"/>
      <c r="D21" s="197">
        <v>89</v>
      </c>
      <c r="E21" s="197">
        <f>D21</f>
        <v>89</v>
      </c>
      <c r="F21" s="197"/>
      <c r="G21" s="197">
        <v>1777</v>
      </c>
      <c r="H21" s="180">
        <f>G21</f>
        <v>1777</v>
      </c>
      <c r="I21" s="180">
        <v>1885</v>
      </c>
      <c r="J21" s="180">
        <f>3200*I21</f>
        <v>6032000</v>
      </c>
      <c r="K21" s="180"/>
      <c r="L21" s="143"/>
      <c r="M21" s="42">
        <f>J21+K21</f>
        <v>6032000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1</v>
      </c>
      <c r="E24" s="36">
        <f t="shared" ref="E24:L24" si="8">E25</f>
        <v>1</v>
      </c>
      <c r="F24" s="36"/>
      <c r="G24" s="36">
        <f t="shared" si="8"/>
        <v>28</v>
      </c>
      <c r="H24" s="36">
        <f t="shared" si="8"/>
        <v>28</v>
      </c>
      <c r="I24" s="36">
        <f t="shared" si="8"/>
        <v>29</v>
      </c>
      <c r="J24" s="36">
        <f t="shared" si="8"/>
        <v>92800</v>
      </c>
      <c r="K24" s="36">
        <f t="shared" si="8"/>
        <v>44800</v>
      </c>
      <c r="L24" s="36">
        <f t="shared" si="8"/>
        <v>0</v>
      </c>
      <c r="M24" s="37">
        <f>M25</f>
        <v>137600</v>
      </c>
    </row>
    <row r="25" spans="1:13">
      <c r="A25" s="16"/>
      <c r="B25" s="23" t="s">
        <v>10</v>
      </c>
      <c r="C25" s="197"/>
      <c r="D25" s="197">
        <v>1</v>
      </c>
      <c r="E25" s="197">
        <f>D25</f>
        <v>1</v>
      </c>
      <c r="F25" s="197"/>
      <c r="G25" s="197">
        <f>E25*28</f>
        <v>28</v>
      </c>
      <c r="H25" s="180">
        <f>G25</f>
        <v>28</v>
      </c>
      <c r="I25" s="180">
        <f>H25+E25</f>
        <v>29</v>
      </c>
      <c r="J25" s="180">
        <f>3200*I25</f>
        <v>92800</v>
      </c>
      <c r="K25" s="180">
        <f>1600*H25</f>
        <v>44800</v>
      </c>
      <c r="L25" s="143"/>
      <c r="M25" s="42">
        <f>J25+K25</f>
        <v>137600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7</v>
      </c>
      <c r="E28" s="36">
        <f>SUM(E29:E31)</f>
        <v>10</v>
      </c>
      <c r="F28" s="36">
        <f>F29</f>
        <v>76</v>
      </c>
      <c r="G28" s="37">
        <f>G30+G31</f>
        <v>162</v>
      </c>
      <c r="H28" s="37">
        <f>SUM(H29:H31)</f>
        <v>238</v>
      </c>
      <c r="I28" s="36">
        <f t="shared" ref="I28:M28" si="10">SUM(I29:I31)</f>
        <v>248</v>
      </c>
      <c r="J28" s="36">
        <f t="shared" si="10"/>
        <v>793600</v>
      </c>
      <c r="K28" s="36">
        <f t="shared" si="10"/>
        <v>380800</v>
      </c>
      <c r="L28" s="36">
        <f t="shared" si="10"/>
        <v>0</v>
      </c>
      <c r="M28" s="37">
        <f t="shared" si="10"/>
        <v>1217600</v>
      </c>
    </row>
    <row r="29" spans="1:13">
      <c r="A29" s="12"/>
      <c r="B29" s="1" t="s">
        <v>3</v>
      </c>
      <c r="C29" s="197">
        <v>3</v>
      </c>
      <c r="D29" s="197"/>
      <c r="E29" s="197">
        <f>C29</f>
        <v>3</v>
      </c>
      <c r="F29" s="197">
        <v>76</v>
      </c>
      <c r="G29" s="197"/>
      <c r="H29" s="180">
        <f>F29</f>
        <v>76</v>
      </c>
      <c r="I29" s="180">
        <f>H29+E29</f>
        <v>79</v>
      </c>
      <c r="J29" s="180">
        <f>3200*I29</f>
        <v>252800</v>
      </c>
      <c r="K29" s="180">
        <f>1600*H29</f>
        <v>121600</v>
      </c>
      <c r="L29" s="143"/>
      <c r="M29" s="42">
        <f>J29+K29</f>
        <v>374400</v>
      </c>
    </row>
    <row r="30" spans="1:13">
      <c r="A30" s="12"/>
      <c r="B30" s="1" t="s">
        <v>11</v>
      </c>
      <c r="C30" s="197"/>
      <c r="D30" s="197">
        <v>6</v>
      </c>
      <c r="E30" s="197">
        <f>D30</f>
        <v>6</v>
      </c>
      <c r="F30" s="197"/>
      <c r="G30" s="180">
        <v>147</v>
      </c>
      <c r="H30" s="180">
        <f>G30</f>
        <v>147</v>
      </c>
      <c r="I30" s="180">
        <f>H30+E30</f>
        <v>153</v>
      </c>
      <c r="J30" s="180">
        <f>3200*I30</f>
        <v>489600</v>
      </c>
      <c r="K30" s="180">
        <f>1600*H30</f>
        <v>235200</v>
      </c>
      <c r="L30" s="143"/>
      <c r="M30" s="42">
        <f>J30+K30+M73</f>
        <v>768000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197"/>
      <c r="D33" s="197">
        <v>34</v>
      </c>
      <c r="E33" s="197">
        <f>D33</f>
        <v>34</v>
      </c>
      <c r="F33" s="197"/>
      <c r="G33" s="197">
        <f>E33*15</f>
        <v>510</v>
      </c>
      <c r="H33" s="180">
        <f>G33</f>
        <v>510</v>
      </c>
      <c r="I33" s="180">
        <f>H33+E33</f>
        <v>544</v>
      </c>
      <c r="J33" s="180">
        <f>3200*I33</f>
        <v>1740800</v>
      </c>
      <c r="K33" s="180"/>
      <c r="L33" s="143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7</v>
      </c>
      <c r="D34" s="36">
        <f>D36+D37</f>
        <v>12</v>
      </c>
      <c r="E34" s="36">
        <f>C34+D34</f>
        <v>19</v>
      </c>
      <c r="F34" s="36">
        <f>F35</f>
        <v>178</v>
      </c>
      <c r="G34" s="36">
        <f>G36+G37</f>
        <v>318</v>
      </c>
      <c r="H34" s="37">
        <f>SUM(H35:H37)</f>
        <v>496</v>
      </c>
      <c r="I34" s="37">
        <f>SUM(I35:I37)</f>
        <v>516</v>
      </c>
      <c r="J34" s="37">
        <f>SUM(J35:J37)</f>
        <v>1722400</v>
      </c>
      <c r="K34" s="37">
        <f>SUM(K35:K37)</f>
        <v>657600</v>
      </c>
      <c r="L34" s="36">
        <f t="shared" ref="L34" si="12">L36+L37</f>
        <v>0</v>
      </c>
      <c r="M34" s="37">
        <f>SUM(M35:M37)</f>
        <v>2423200</v>
      </c>
    </row>
    <row r="35" spans="1:13">
      <c r="A35" s="12"/>
      <c r="B35" s="1" t="s">
        <v>3</v>
      </c>
      <c r="C35" s="197">
        <v>7</v>
      </c>
      <c r="D35" s="197"/>
      <c r="E35" s="197">
        <f>C35</f>
        <v>7</v>
      </c>
      <c r="F35" s="197">
        <v>178</v>
      </c>
      <c r="G35" s="197"/>
      <c r="H35" s="180">
        <f>F35</f>
        <v>178</v>
      </c>
      <c r="I35" s="180">
        <f>H35+E35</f>
        <v>185</v>
      </c>
      <c r="J35" s="180">
        <f>3200*I35</f>
        <v>592000</v>
      </c>
      <c r="K35" s="180">
        <f>1600*H35</f>
        <v>284800</v>
      </c>
      <c r="L35" s="143"/>
      <c r="M35" s="42">
        <f>J35+K35</f>
        <v>876800</v>
      </c>
    </row>
    <row r="36" spans="1:13">
      <c r="A36" s="13"/>
      <c r="B36" s="1" t="s">
        <v>12</v>
      </c>
      <c r="C36" s="197"/>
      <c r="D36" s="197">
        <v>9</v>
      </c>
      <c r="E36" s="197">
        <f>D36</f>
        <v>9</v>
      </c>
      <c r="F36" s="197"/>
      <c r="G36" s="197">
        <v>233</v>
      </c>
      <c r="H36" s="180">
        <f>G36</f>
        <v>233</v>
      </c>
      <c r="I36" s="180">
        <f>H36+E36</f>
        <v>242</v>
      </c>
      <c r="J36" s="180">
        <f>3200*I36</f>
        <v>774400</v>
      </c>
      <c r="K36" s="180">
        <f>1600*H36</f>
        <v>372800</v>
      </c>
      <c r="L36" s="143"/>
      <c r="M36" s="42">
        <f>J36+K36+M74</f>
        <v>1190400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25</v>
      </c>
      <c r="E38" s="36">
        <f t="shared" ref="E38:M38" si="13">E39+E40</f>
        <v>25</v>
      </c>
      <c r="F38" s="36">
        <f t="shared" si="13"/>
        <v>0</v>
      </c>
      <c r="G38" s="36">
        <f t="shared" si="13"/>
        <v>401</v>
      </c>
      <c r="H38" s="36">
        <f t="shared" si="13"/>
        <v>401</v>
      </c>
      <c r="I38" s="36">
        <f t="shared" si="13"/>
        <v>426</v>
      </c>
      <c r="J38" s="36">
        <f t="shared" si="13"/>
        <v>1704000</v>
      </c>
      <c r="K38" s="36">
        <f t="shared" si="13"/>
        <v>0</v>
      </c>
      <c r="L38" s="36">
        <f t="shared" si="13"/>
        <v>0</v>
      </c>
      <c r="M38" s="36">
        <f t="shared" si="13"/>
        <v>1704000</v>
      </c>
    </row>
    <row r="39" spans="1:13">
      <c r="A39" s="13"/>
      <c r="B39" s="201" t="s">
        <v>197</v>
      </c>
      <c r="C39" s="197"/>
      <c r="D39" s="197">
        <v>25</v>
      </c>
      <c r="E39" s="197">
        <f>D39</f>
        <v>25</v>
      </c>
      <c r="F39" s="197"/>
      <c r="G39" s="197">
        <v>401</v>
      </c>
      <c r="H39" s="180">
        <f>G39</f>
        <v>401</v>
      </c>
      <c r="I39" s="180">
        <f>H39+E39</f>
        <v>426</v>
      </c>
      <c r="J39" s="180">
        <f>4000*I39</f>
        <v>1704000</v>
      </c>
      <c r="K39" s="180"/>
      <c r="L39" s="143"/>
      <c r="M39" s="42">
        <f>J39+K39</f>
        <v>1704000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3</v>
      </c>
      <c r="E41" s="36">
        <f t="shared" ref="E41:L41" si="14">E42+E43</f>
        <v>3</v>
      </c>
      <c r="F41" s="36"/>
      <c r="G41" s="36">
        <f t="shared" si="14"/>
        <v>126</v>
      </c>
      <c r="H41" s="36">
        <f t="shared" si="14"/>
        <v>126</v>
      </c>
      <c r="I41" s="36">
        <f t="shared" si="14"/>
        <v>132</v>
      </c>
      <c r="J41" s="36">
        <f t="shared" si="14"/>
        <v>567600</v>
      </c>
      <c r="K41" s="36">
        <f t="shared" si="14"/>
        <v>189000</v>
      </c>
      <c r="L41" s="36">
        <f t="shared" si="14"/>
        <v>0</v>
      </c>
      <c r="M41" s="37">
        <f>M42+M43</f>
        <v>756600</v>
      </c>
    </row>
    <row r="42" spans="1:13">
      <c r="A42" s="9"/>
      <c r="B42" s="24" t="s">
        <v>13</v>
      </c>
      <c r="C42" s="197"/>
      <c r="D42" s="197">
        <v>3</v>
      </c>
      <c r="E42" s="197">
        <f>D42</f>
        <v>3</v>
      </c>
      <c r="F42" s="197"/>
      <c r="G42" s="197">
        <v>126</v>
      </c>
      <c r="H42" s="180">
        <f>G42</f>
        <v>126</v>
      </c>
      <c r="I42" s="180">
        <f>H42+E42*2</f>
        <v>132</v>
      </c>
      <c r="J42" s="180">
        <f>4300*I42</f>
        <v>567600</v>
      </c>
      <c r="K42" s="180">
        <f>1500*H42</f>
        <v>189000</v>
      </c>
      <c r="L42" s="143"/>
      <c r="M42" s="42">
        <f>J42+K42</f>
        <v>756600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v>28</v>
      </c>
      <c r="H51" s="180">
        <f>G51</f>
        <v>28</v>
      </c>
      <c r="I51" s="180">
        <f>H51+E51</f>
        <v>29</v>
      </c>
      <c r="J51" s="180">
        <f>4000*I51</f>
        <v>116000</v>
      </c>
      <c r="K51" s="180"/>
      <c r="L51" s="93"/>
      <c r="M51" s="42">
        <f>J51+K51</f>
        <v>116000</v>
      </c>
    </row>
    <row r="52" spans="1:13">
      <c r="A52" s="13"/>
      <c r="B52" s="95" t="s">
        <v>18</v>
      </c>
      <c r="C52" s="197"/>
      <c r="D52" s="197">
        <v>4</v>
      </c>
      <c r="E52" s="197">
        <f>D52</f>
        <v>4</v>
      </c>
      <c r="F52" s="197"/>
      <c r="G52" s="92">
        <v>73</v>
      </c>
      <c r="H52" s="180">
        <f>G52</f>
        <v>73</v>
      </c>
      <c r="I52" s="180">
        <f>H52+E52</f>
        <v>77</v>
      </c>
      <c r="J52" s="180">
        <f>4000*I52</f>
        <v>308000</v>
      </c>
      <c r="K52" s="180"/>
      <c r="L52" s="143"/>
      <c r="M52" s="42">
        <f>J52+K52</f>
        <v>308000</v>
      </c>
    </row>
    <row r="53" spans="1:13">
      <c r="A53" s="35">
        <v>15</v>
      </c>
      <c r="B53" s="40" t="s">
        <v>153</v>
      </c>
      <c r="C53" s="36"/>
      <c r="D53" s="36">
        <f>D54</f>
        <v>1</v>
      </c>
      <c r="E53" s="36">
        <f t="shared" ref="E53:L53" si="18">E54</f>
        <v>1</v>
      </c>
      <c r="F53" s="36"/>
      <c r="G53" s="36">
        <f t="shared" si="18"/>
        <v>44</v>
      </c>
      <c r="H53" s="36">
        <f t="shared" si="18"/>
        <v>44</v>
      </c>
      <c r="I53" s="36">
        <f t="shared" si="18"/>
        <v>46</v>
      </c>
      <c r="J53" s="36">
        <f t="shared" si="18"/>
        <v>257140</v>
      </c>
      <c r="K53" s="36">
        <f t="shared" si="18"/>
        <v>140800</v>
      </c>
      <c r="L53" s="36">
        <f t="shared" si="18"/>
        <v>0</v>
      </c>
      <c r="M53" s="37">
        <f>M54</f>
        <v>397940</v>
      </c>
    </row>
    <row r="54" spans="1:13">
      <c r="A54" s="14"/>
      <c r="B54" s="74" t="s">
        <v>154</v>
      </c>
      <c r="C54" s="28"/>
      <c r="D54" s="28">
        <v>1</v>
      </c>
      <c r="E54" s="28">
        <f>D54</f>
        <v>1</v>
      </c>
      <c r="F54" s="28"/>
      <c r="G54" s="28">
        <v>44</v>
      </c>
      <c r="H54" s="30">
        <f>G54</f>
        <v>44</v>
      </c>
      <c r="I54" s="30">
        <f>H54+E54*2</f>
        <v>46</v>
      </c>
      <c r="J54" s="180">
        <f>5590*I54</f>
        <v>257140</v>
      </c>
      <c r="K54" s="180">
        <f>3200*H54</f>
        <v>140800</v>
      </c>
      <c r="L54" s="45"/>
      <c r="M54" s="42">
        <f>J54+K54</f>
        <v>397940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7">
        <f>M61+M62</f>
        <v>362780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5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3</v>
      </c>
      <c r="E71" s="105">
        <f t="shared" si="24"/>
        <v>3</v>
      </c>
      <c r="F71" s="105">
        <f t="shared" si="24"/>
        <v>0</v>
      </c>
      <c r="G71" s="105">
        <f t="shared" si="24"/>
        <v>123</v>
      </c>
      <c r="H71" s="106">
        <f t="shared" si="24"/>
        <v>123</v>
      </c>
      <c r="I71" s="106">
        <f t="shared" si="24"/>
        <v>129</v>
      </c>
      <c r="J71" s="106">
        <f t="shared" si="24"/>
        <v>721110</v>
      </c>
      <c r="K71" s="106">
        <f t="shared" si="24"/>
        <v>393600</v>
      </c>
      <c r="L71" s="105">
        <f t="shared" si="24"/>
        <v>0</v>
      </c>
      <c r="M71" s="106">
        <f>M72</f>
        <v>1114710</v>
      </c>
    </row>
    <row r="72" spans="1:13">
      <c r="A72" s="14"/>
      <c r="B72" s="130" t="s">
        <v>185</v>
      </c>
      <c r="C72" s="103"/>
      <c r="D72" s="103">
        <v>3</v>
      </c>
      <c r="E72" s="103">
        <f>D72</f>
        <v>3</v>
      </c>
      <c r="F72" s="103"/>
      <c r="G72" s="103">
        <f>E72*41</f>
        <v>123</v>
      </c>
      <c r="H72" s="104">
        <f>G72</f>
        <v>123</v>
      </c>
      <c r="I72" s="104">
        <f>H72+E72*2</f>
        <v>129</v>
      </c>
      <c r="J72" s="180">
        <f>5590*I72</f>
        <v>721110</v>
      </c>
      <c r="K72" s="180">
        <f>3200*H72</f>
        <v>393600</v>
      </c>
      <c r="L72" s="45"/>
      <c r="M72" s="42">
        <f>J72+K72</f>
        <v>1114710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>
        <v>1</v>
      </c>
      <c r="M73" s="52">
        <f>43200*L73</f>
        <v>43200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37</v>
      </c>
      <c r="D75" s="41">
        <f>D8+D13+D20+D22+D24+D26+D28+D32+D34+D38+D41+D44+D48+D50+D53+D55+D57+D60+D65+D67+D69+D71</f>
        <v>221</v>
      </c>
      <c r="E75" s="41">
        <f>E8+E13+E20+E22+E24+E26+E28+E32+E34+E38+E41+E44+E48+E50+E53+E55+E57+E60+E63+E65+E67+E69+E71</f>
        <v>258</v>
      </c>
      <c r="F75" s="41">
        <f>F8+F13+F28+F34+F63</f>
        <v>692</v>
      </c>
      <c r="G75" s="41">
        <f>G8+G13+G20+G22+G24+G26+G28+G32+G34+G38+G41+G44+G48+G50+G53+G55+G57+G60+G65+G67+G69+G71</f>
        <v>4394</v>
      </c>
      <c r="H75" s="41">
        <f>H8+H13+H20+H22+H24+H26+H28+H32+H34+H38+H41+H44+H48+H50+H53+H55+H57+H60+H63+H65+H67+H69+H71</f>
        <v>5086</v>
      </c>
      <c r="I75" s="41">
        <f>I8+I13+I20+I22+I24+I26+I28+I32+I34+I38+I41+I44+I48+I50+I53+I55+I57+I60+I63+I65+I67+I69+I71</f>
        <v>5378</v>
      </c>
      <c r="J75" s="41">
        <f>J8+J13+J20+J22+J24+J26+J28+J32+J34+J38+J41+J44+J48+J50+J53+J55+J57+J60+J63+J65+J67+J69+J71</f>
        <v>18929290</v>
      </c>
      <c r="K75" s="41">
        <f>K8+K13+K20+K22+K24+K26+K28+K32+K34+K38+K41+K44+K48+K50+K53+K55+K57+K60+K63+K65+K67+K69+K71</f>
        <v>3907600</v>
      </c>
      <c r="L75" s="41"/>
      <c r="M75" s="41">
        <f>M8+M13+M20+M22+M24+M26+M28+M32+M34+M38+M41+M44+M48+M50+M53+M55+M57+M60+M63+M76+M77+M65+M67+M69+M71</f>
        <v>22953290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0"/>
  <sheetViews>
    <sheetView topLeftCell="B52" workbookViewId="0">
      <selection activeCell="H64" sqref="H64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7</v>
      </c>
      <c r="E8" s="33">
        <f>SUM(E9:E12)</f>
        <v>8</v>
      </c>
      <c r="F8" s="33">
        <f>F9</f>
        <v>24</v>
      </c>
      <c r="G8" s="33">
        <f>G10+G11+G12</f>
        <v>208</v>
      </c>
      <c r="H8" s="34">
        <f>SUM(H9:H12)</f>
        <v>232</v>
      </c>
      <c r="I8" s="34">
        <f>SUM(I9:I12)</f>
        <v>241</v>
      </c>
      <c r="J8" s="34">
        <f>SUM(J9:J12)</f>
        <v>831200</v>
      </c>
      <c r="K8" s="34">
        <f>SUM(K9:K12)</f>
        <v>256000</v>
      </c>
      <c r="L8" s="34">
        <f>L9+L10+L11+L12</f>
        <v>0</v>
      </c>
      <c r="M8" s="34">
        <f>SUM(M9:M12)</f>
        <v>1087200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5</v>
      </c>
      <c r="E10" s="197">
        <f>D10</f>
        <v>5</v>
      </c>
      <c r="F10" s="197"/>
      <c r="G10" s="197">
        <v>136</v>
      </c>
      <c r="H10" s="180">
        <f>G10</f>
        <v>136</v>
      </c>
      <c r="I10" s="180">
        <f>H10+E10</f>
        <v>141</v>
      </c>
      <c r="J10" s="180">
        <f>3200*I10</f>
        <v>451200</v>
      </c>
      <c r="K10" s="180">
        <f>1600*H10</f>
        <v>217600</v>
      </c>
      <c r="L10" s="143"/>
      <c r="M10" s="42">
        <f t="shared" si="0"/>
        <v>668800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2</v>
      </c>
      <c r="E12" s="197">
        <f>D12</f>
        <v>2</v>
      </c>
      <c r="F12" s="197"/>
      <c r="G12" s="197">
        <v>72</v>
      </c>
      <c r="H12" s="180">
        <f>G12</f>
        <v>72</v>
      </c>
      <c r="I12" s="180">
        <v>75</v>
      </c>
      <c r="J12" s="180">
        <f>4000*I12</f>
        <v>300000</v>
      </c>
      <c r="K12" s="180"/>
      <c r="L12" s="143"/>
      <c r="M12" s="42">
        <f t="shared" si="0"/>
        <v>300000</v>
      </c>
    </row>
    <row r="13" spans="1:13">
      <c r="A13" s="35">
        <v>2</v>
      </c>
      <c r="B13" s="32" t="s">
        <v>21</v>
      </c>
      <c r="C13" s="36">
        <f>C14</f>
        <v>25</v>
      </c>
      <c r="D13" s="36">
        <f>D15+D16+D17+D18+D19</f>
        <v>35</v>
      </c>
      <c r="E13" s="36">
        <f>SUM(E14:E19)</f>
        <v>60</v>
      </c>
      <c r="F13" s="36">
        <f>F14</f>
        <v>375</v>
      </c>
      <c r="G13" s="36">
        <f>G15+G16+G17+G18+G19</f>
        <v>525</v>
      </c>
      <c r="H13" s="37">
        <f>SUM(H14:H19)</f>
        <v>900</v>
      </c>
      <c r="I13" s="37">
        <f>SUM(I14:I19)</f>
        <v>960</v>
      </c>
      <c r="J13" s="37">
        <f>SUM(J14:J19)</f>
        <v>3072000</v>
      </c>
      <c r="K13" s="37">
        <f>SUM(K14:K19)</f>
        <v>1440000</v>
      </c>
      <c r="L13" s="44">
        <f>L14+L15+L16+L17+L18+L19</f>
        <v>0</v>
      </c>
      <c r="M13" s="37">
        <f>SUM(M14:M19)</f>
        <v>4512000</v>
      </c>
    </row>
    <row r="14" spans="1:13">
      <c r="A14" s="12"/>
      <c r="B14" s="1" t="s">
        <v>3</v>
      </c>
      <c r="C14" s="197">
        <v>25</v>
      </c>
      <c r="D14" s="197"/>
      <c r="E14" s="197">
        <f>C14</f>
        <v>25</v>
      </c>
      <c r="F14" s="197">
        <f>C14*15</f>
        <v>375</v>
      </c>
      <c r="G14" s="197"/>
      <c r="H14" s="180">
        <f>F14</f>
        <v>375</v>
      </c>
      <c r="I14" s="180">
        <f t="shared" ref="I14:I19" si="2">H14+E14</f>
        <v>400</v>
      </c>
      <c r="J14" s="180">
        <f>3200*I14</f>
        <v>1280000</v>
      </c>
      <c r="K14" s="180">
        <f>H14*1600</f>
        <v>600000</v>
      </c>
      <c r="L14" s="143"/>
      <c r="M14" s="42">
        <f>J14+K14</f>
        <v>1880000</v>
      </c>
    </row>
    <row r="15" spans="1:13">
      <c r="A15" s="12"/>
      <c r="B15" s="1" t="s">
        <v>6</v>
      </c>
      <c r="C15" s="197"/>
      <c r="D15" s="197">
        <v>12</v>
      </c>
      <c r="E15" s="197">
        <f>D15</f>
        <v>12</v>
      </c>
      <c r="F15" s="197"/>
      <c r="G15" s="197">
        <f>D15*15</f>
        <v>180</v>
      </c>
      <c r="H15" s="180">
        <f>G15</f>
        <v>180</v>
      </c>
      <c r="I15" s="180">
        <f t="shared" si="2"/>
        <v>192</v>
      </c>
      <c r="J15" s="180">
        <f t="shared" ref="J15:J19" si="3">3200*I15</f>
        <v>614400</v>
      </c>
      <c r="K15" s="180">
        <f t="shared" ref="K15:K19" si="4">H15*1600</f>
        <v>288000</v>
      </c>
      <c r="L15" s="143"/>
      <c r="M15" s="42">
        <f t="shared" ref="M15:M19" si="5">J15+K15</f>
        <v>902400</v>
      </c>
    </row>
    <row r="16" spans="1:13">
      <c r="A16" s="12"/>
      <c r="B16" s="1" t="s">
        <v>5</v>
      </c>
      <c r="C16" s="197"/>
      <c r="D16" s="197">
        <v>20</v>
      </c>
      <c r="E16" s="197">
        <f>D16</f>
        <v>20</v>
      </c>
      <c r="F16" s="197"/>
      <c r="G16" s="197">
        <f>D16*15</f>
        <v>300</v>
      </c>
      <c r="H16" s="180">
        <f>G16</f>
        <v>300</v>
      </c>
      <c r="I16" s="180">
        <f t="shared" si="2"/>
        <v>320</v>
      </c>
      <c r="J16" s="180">
        <f t="shared" si="3"/>
        <v>1024000</v>
      </c>
      <c r="K16" s="180">
        <f t="shared" si="4"/>
        <v>480000</v>
      </c>
      <c r="L16" s="143"/>
      <c r="M16" s="42">
        <f t="shared" si="5"/>
        <v>1504000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82</v>
      </c>
      <c r="E20" s="36">
        <f t="shared" ref="E20:L20" si="6">E21</f>
        <v>82</v>
      </c>
      <c r="F20" s="36"/>
      <c r="G20" s="36">
        <f t="shared" si="6"/>
        <v>1680</v>
      </c>
      <c r="H20" s="36">
        <f t="shared" si="6"/>
        <v>1680</v>
      </c>
      <c r="I20" s="36">
        <f t="shared" si="6"/>
        <v>1781</v>
      </c>
      <c r="J20" s="36">
        <f t="shared" si="6"/>
        <v>5699200</v>
      </c>
      <c r="K20" s="36">
        <f t="shared" si="6"/>
        <v>0</v>
      </c>
      <c r="L20" s="36">
        <f t="shared" si="6"/>
        <v>0</v>
      </c>
      <c r="M20" s="37">
        <f>M21</f>
        <v>5699200</v>
      </c>
    </row>
    <row r="21" spans="1:13">
      <c r="A21" s="10"/>
      <c r="B21" s="24" t="s">
        <v>19</v>
      </c>
      <c r="C21" s="197"/>
      <c r="D21" s="197">
        <v>82</v>
      </c>
      <c r="E21" s="197">
        <f>D21</f>
        <v>82</v>
      </c>
      <c r="F21" s="197"/>
      <c r="G21" s="197">
        <v>1680</v>
      </c>
      <c r="H21" s="180">
        <f>G21</f>
        <v>1680</v>
      </c>
      <c r="I21" s="180">
        <v>1781</v>
      </c>
      <c r="J21" s="180">
        <f>3200*I21</f>
        <v>5699200</v>
      </c>
      <c r="K21" s="180"/>
      <c r="L21" s="143"/>
      <c r="M21" s="42">
        <f>J21+K21</f>
        <v>5699200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28</v>
      </c>
      <c r="H22" s="36">
        <f t="shared" si="7"/>
        <v>28</v>
      </c>
      <c r="I22" s="36">
        <f t="shared" si="7"/>
        <v>29</v>
      </c>
      <c r="J22" s="36">
        <f t="shared" si="7"/>
        <v>92800</v>
      </c>
      <c r="K22" s="36">
        <f t="shared" si="7"/>
        <v>44800</v>
      </c>
      <c r="L22" s="36">
        <f t="shared" si="7"/>
        <v>0</v>
      </c>
      <c r="M22" s="37">
        <f>M23</f>
        <v>137600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28</v>
      </c>
      <c r="H23" s="180">
        <f>G23</f>
        <v>28</v>
      </c>
      <c r="I23" s="180">
        <f>H23+E23</f>
        <v>29</v>
      </c>
      <c r="J23" s="180">
        <f>3200*I23</f>
        <v>92800</v>
      </c>
      <c r="K23" s="180">
        <f>1600*H23</f>
        <v>44800</v>
      </c>
      <c r="L23" s="143"/>
      <c r="M23" s="42">
        <f>J23+K23</f>
        <v>137600</v>
      </c>
    </row>
    <row r="24" spans="1:13">
      <c r="A24" s="35">
        <v>5</v>
      </c>
      <c r="B24" s="32" t="s">
        <v>24</v>
      </c>
      <c r="C24" s="36"/>
      <c r="D24" s="36">
        <f>D25</f>
        <v>2</v>
      </c>
      <c r="E24" s="36">
        <f t="shared" ref="E24:L24" si="8">E25</f>
        <v>2</v>
      </c>
      <c r="F24" s="36"/>
      <c r="G24" s="36">
        <f t="shared" si="8"/>
        <v>54</v>
      </c>
      <c r="H24" s="36">
        <f t="shared" si="8"/>
        <v>54</v>
      </c>
      <c r="I24" s="36">
        <f t="shared" si="8"/>
        <v>56</v>
      </c>
      <c r="J24" s="36">
        <f t="shared" si="8"/>
        <v>179200</v>
      </c>
      <c r="K24" s="36">
        <f t="shared" si="8"/>
        <v>86400</v>
      </c>
      <c r="L24" s="36">
        <f t="shared" si="8"/>
        <v>0</v>
      </c>
      <c r="M24" s="37">
        <f>M25</f>
        <v>265600</v>
      </c>
    </row>
    <row r="25" spans="1:13">
      <c r="A25" s="16"/>
      <c r="B25" s="23" t="s">
        <v>10</v>
      </c>
      <c r="C25" s="197"/>
      <c r="D25" s="197">
        <v>2</v>
      </c>
      <c r="E25" s="197">
        <f>D25</f>
        <v>2</v>
      </c>
      <c r="F25" s="197"/>
      <c r="G25" s="197">
        <v>54</v>
      </c>
      <c r="H25" s="180">
        <f>G25</f>
        <v>54</v>
      </c>
      <c r="I25" s="180">
        <f>H25+E25</f>
        <v>56</v>
      </c>
      <c r="J25" s="180">
        <f>3200*I25</f>
        <v>179200</v>
      </c>
      <c r="K25" s="180">
        <f>1600*H25</f>
        <v>86400</v>
      </c>
      <c r="L25" s="143"/>
      <c r="M25" s="42">
        <f>J25+K25</f>
        <v>265600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8</v>
      </c>
      <c r="E28" s="36">
        <f>SUM(E29:E31)</f>
        <v>11</v>
      </c>
      <c r="F28" s="36">
        <f>F29</f>
        <v>76</v>
      </c>
      <c r="G28" s="37">
        <f>G30+G31</f>
        <v>195</v>
      </c>
      <c r="H28" s="37">
        <f>SUM(H29:H31)</f>
        <v>271</v>
      </c>
      <c r="I28" s="36">
        <f t="shared" ref="I28:M28" si="10">SUM(I29:I31)</f>
        <v>282</v>
      </c>
      <c r="J28" s="36">
        <f t="shared" si="10"/>
        <v>902400</v>
      </c>
      <c r="K28" s="36">
        <f t="shared" si="10"/>
        <v>433600</v>
      </c>
      <c r="L28" s="36">
        <f t="shared" si="10"/>
        <v>0</v>
      </c>
      <c r="M28" s="37">
        <f t="shared" si="10"/>
        <v>1336000</v>
      </c>
    </row>
    <row r="29" spans="1:13">
      <c r="A29" s="12"/>
      <c r="B29" s="1" t="s">
        <v>3</v>
      </c>
      <c r="C29" s="197">
        <v>3</v>
      </c>
      <c r="D29" s="197"/>
      <c r="E29" s="197">
        <f>C29</f>
        <v>3</v>
      </c>
      <c r="F29" s="197">
        <v>76</v>
      </c>
      <c r="G29" s="197"/>
      <c r="H29" s="180">
        <f>F29</f>
        <v>76</v>
      </c>
      <c r="I29" s="180">
        <f>H29+E29</f>
        <v>79</v>
      </c>
      <c r="J29" s="180">
        <f>3200*I29</f>
        <v>252800</v>
      </c>
      <c r="K29" s="180">
        <f>1600*H29</f>
        <v>121600</v>
      </c>
      <c r="L29" s="143"/>
      <c r="M29" s="42">
        <f>J29+K29</f>
        <v>374400</v>
      </c>
    </row>
    <row r="30" spans="1:13">
      <c r="A30" s="12"/>
      <c r="B30" s="1" t="s">
        <v>11</v>
      </c>
      <c r="C30" s="197"/>
      <c r="D30" s="197">
        <v>7</v>
      </c>
      <c r="E30" s="197">
        <f>D30</f>
        <v>7</v>
      </c>
      <c r="F30" s="197"/>
      <c r="G30" s="180">
        <v>180</v>
      </c>
      <c r="H30" s="180">
        <f>G30</f>
        <v>180</v>
      </c>
      <c r="I30" s="180">
        <f>H30+E30</f>
        <v>187</v>
      </c>
      <c r="J30" s="180">
        <f>3200*I30</f>
        <v>598400</v>
      </c>
      <c r="K30" s="180">
        <f>1600*H30</f>
        <v>288000</v>
      </c>
      <c r="L30" s="143"/>
      <c r="M30" s="42">
        <f>J30+K30+M73</f>
        <v>886400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35</v>
      </c>
      <c r="E32" s="36">
        <f t="shared" ref="E32:L32" si="11">E33</f>
        <v>35</v>
      </c>
      <c r="F32" s="36"/>
      <c r="G32" s="36">
        <f t="shared" si="11"/>
        <v>525</v>
      </c>
      <c r="H32" s="36">
        <f t="shared" si="11"/>
        <v>525</v>
      </c>
      <c r="I32" s="37">
        <f>I33</f>
        <v>560</v>
      </c>
      <c r="J32" s="36">
        <f t="shared" si="11"/>
        <v>1792000</v>
      </c>
      <c r="K32" s="36">
        <f t="shared" si="11"/>
        <v>0</v>
      </c>
      <c r="L32" s="36">
        <f t="shared" si="11"/>
        <v>0</v>
      </c>
      <c r="M32" s="37">
        <f>M33</f>
        <v>1792000</v>
      </c>
    </row>
    <row r="33" spans="1:13">
      <c r="A33" s="10"/>
      <c r="B33" s="24" t="s">
        <v>19</v>
      </c>
      <c r="C33" s="197"/>
      <c r="D33" s="197">
        <v>35</v>
      </c>
      <c r="E33" s="197">
        <f>D33</f>
        <v>35</v>
      </c>
      <c r="F33" s="197"/>
      <c r="G33" s="197">
        <f>E33*15</f>
        <v>525</v>
      </c>
      <c r="H33" s="180">
        <f>G33</f>
        <v>525</v>
      </c>
      <c r="I33" s="180">
        <f>H33+E33</f>
        <v>560</v>
      </c>
      <c r="J33" s="180">
        <f>3200*I33</f>
        <v>1792000</v>
      </c>
      <c r="K33" s="180"/>
      <c r="L33" s="143"/>
      <c r="M33" s="42">
        <f>J33+K33</f>
        <v>1792000</v>
      </c>
    </row>
    <row r="34" spans="1:13">
      <c r="A34" s="35">
        <v>9</v>
      </c>
      <c r="B34" s="32" t="s">
        <v>27</v>
      </c>
      <c r="C34" s="36">
        <f>C35</f>
        <v>6</v>
      </c>
      <c r="D34" s="36">
        <f>D36+D37</f>
        <v>12</v>
      </c>
      <c r="E34" s="36">
        <f>C34+D34</f>
        <v>18</v>
      </c>
      <c r="F34" s="36">
        <f>F35</f>
        <v>160</v>
      </c>
      <c r="G34" s="36">
        <f>G36+G37</f>
        <v>316</v>
      </c>
      <c r="H34" s="37">
        <f>SUM(H35:H37)</f>
        <v>476</v>
      </c>
      <c r="I34" s="37">
        <f>SUM(I35:I37)</f>
        <v>495</v>
      </c>
      <c r="J34" s="37">
        <f>SUM(J35:J37)</f>
        <v>1655200</v>
      </c>
      <c r="K34" s="37">
        <f>SUM(K35:K37)</f>
        <v>625600</v>
      </c>
      <c r="L34" s="36">
        <f t="shared" ref="L34" si="12">L36+L37</f>
        <v>0</v>
      </c>
      <c r="M34" s="37">
        <f>SUM(M35:M37)</f>
        <v>2324000</v>
      </c>
    </row>
    <row r="35" spans="1:13">
      <c r="A35" s="12"/>
      <c r="B35" s="1" t="s">
        <v>3</v>
      </c>
      <c r="C35" s="197">
        <v>6</v>
      </c>
      <c r="D35" s="197"/>
      <c r="E35" s="197">
        <f>C35</f>
        <v>6</v>
      </c>
      <c r="F35" s="197">
        <v>160</v>
      </c>
      <c r="G35" s="197"/>
      <c r="H35" s="180">
        <f>F35</f>
        <v>160</v>
      </c>
      <c r="I35" s="180">
        <f>H35+E35</f>
        <v>166</v>
      </c>
      <c r="J35" s="180">
        <f>3200*I35</f>
        <v>531200</v>
      </c>
      <c r="K35" s="180">
        <f>1600*H35</f>
        <v>256000</v>
      </c>
      <c r="L35" s="143"/>
      <c r="M35" s="42">
        <f>J35+K35</f>
        <v>787200</v>
      </c>
    </row>
    <row r="36" spans="1:13">
      <c r="A36" s="13"/>
      <c r="B36" s="1" t="s">
        <v>12</v>
      </c>
      <c r="C36" s="197"/>
      <c r="D36" s="197">
        <v>9</v>
      </c>
      <c r="E36" s="197">
        <f>D36</f>
        <v>9</v>
      </c>
      <c r="F36" s="197"/>
      <c r="G36" s="197">
        <v>231</v>
      </c>
      <c r="H36" s="180">
        <f>G36</f>
        <v>231</v>
      </c>
      <c r="I36" s="180">
        <f>H36+E36</f>
        <v>240</v>
      </c>
      <c r="J36" s="180">
        <f>3200*I36</f>
        <v>768000</v>
      </c>
      <c r="K36" s="180">
        <f>1600*H36</f>
        <v>369600</v>
      </c>
      <c r="L36" s="143"/>
      <c r="M36" s="42">
        <f>J36+K36+M74</f>
        <v>1180800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28</v>
      </c>
      <c r="E38" s="36">
        <f t="shared" ref="E38:M38" si="13">E39+E40</f>
        <v>28</v>
      </c>
      <c r="F38" s="36">
        <f t="shared" si="13"/>
        <v>0</v>
      </c>
      <c r="G38" s="36">
        <f t="shared" si="13"/>
        <v>446</v>
      </c>
      <c r="H38" s="36">
        <f t="shared" si="13"/>
        <v>446</v>
      </c>
      <c r="I38" s="36">
        <f t="shared" si="13"/>
        <v>474</v>
      </c>
      <c r="J38" s="36">
        <f t="shared" si="13"/>
        <v>1896000</v>
      </c>
      <c r="K38" s="36">
        <f t="shared" si="13"/>
        <v>0</v>
      </c>
      <c r="L38" s="36">
        <f t="shared" si="13"/>
        <v>0</v>
      </c>
      <c r="M38" s="36">
        <f t="shared" si="13"/>
        <v>1896000</v>
      </c>
    </row>
    <row r="39" spans="1:13">
      <c r="A39" s="13"/>
      <c r="B39" s="201" t="s">
        <v>197</v>
      </c>
      <c r="C39" s="197"/>
      <c r="D39" s="197">
        <v>28</v>
      </c>
      <c r="E39" s="197">
        <f>D39</f>
        <v>28</v>
      </c>
      <c r="F39" s="197"/>
      <c r="G39" s="197">
        <v>446</v>
      </c>
      <c r="H39" s="180">
        <f>G39</f>
        <v>446</v>
      </c>
      <c r="I39" s="180">
        <f>H39+E39</f>
        <v>474</v>
      </c>
      <c r="J39" s="180">
        <f>4000*I39</f>
        <v>1896000</v>
      </c>
      <c r="K39" s="180"/>
      <c r="L39" s="143"/>
      <c r="M39" s="42">
        <f>J39+K39</f>
        <v>1896000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5</v>
      </c>
      <c r="E41" s="36">
        <f t="shared" ref="E41:L41" si="14">E42+E43</f>
        <v>5</v>
      </c>
      <c r="F41" s="36"/>
      <c r="G41" s="36">
        <f t="shared" si="14"/>
        <v>214</v>
      </c>
      <c r="H41" s="36">
        <f t="shared" si="14"/>
        <v>214</v>
      </c>
      <c r="I41" s="36">
        <f t="shared" si="14"/>
        <v>224</v>
      </c>
      <c r="J41" s="36">
        <f t="shared" si="14"/>
        <v>963200</v>
      </c>
      <c r="K41" s="36">
        <f t="shared" si="14"/>
        <v>321000</v>
      </c>
      <c r="L41" s="36">
        <f t="shared" si="14"/>
        <v>0</v>
      </c>
      <c r="M41" s="37">
        <f>M42+M43</f>
        <v>1284200</v>
      </c>
    </row>
    <row r="42" spans="1:13">
      <c r="A42" s="9"/>
      <c r="B42" s="24" t="s">
        <v>13</v>
      </c>
      <c r="C42" s="197"/>
      <c r="D42" s="197">
        <v>4</v>
      </c>
      <c r="E42" s="197">
        <f>D42</f>
        <v>4</v>
      </c>
      <c r="F42" s="197"/>
      <c r="G42" s="197">
        <v>170</v>
      </c>
      <c r="H42" s="180">
        <f>G42</f>
        <v>170</v>
      </c>
      <c r="I42" s="180">
        <f>H42+E42*2</f>
        <v>178</v>
      </c>
      <c r="J42" s="180">
        <f>4300*I42</f>
        <v>765400</v>
      </c>
      <c r="K42" s="180">
        <f>1500*H42</f>
        <v>255000</v>
      </c>
      <c r="L42" s="143"/>
      <c r="M42" s="42">
        <f>J42+K42</f>
        <v>1020400</v>
      </c>
    </row>
    <row r="43" spans="1:13">
      <c r="A43" s="9"/>
      <c r="B43" s="24" t="s">
        <v>14</v>
      </c>
      <c r="C43" s="197"/>
      <c r="D43" s="197">
        <v>1</v>
      </c>
      <c r="E43" s="197">
        <f>D43</f>
        <v>1</v>
      </c>
      <c r="F43" s="197"/>
      <c r="G43" s="197">
        <f>E43*44</f>
        <v>44</v>
      </c>
      <c r="H43" s="180">
        <f>G43</f>
        <v>44</v>
      </c>
      <c r="I43" s="180">
        <f>H43+E43*2</f>
        <v>46</v>
      </c>
      <c r="J43" s="180">
        <f>4300*I43</f>
        <v>197800</v>
      </c>
      <c r="K43" s="180">
        <f>1500*H43</f>
        <v>66000</v>
      </c>
      <c r="L43" s="143"/>
      <c r="M43" s="42">
        <f>J43+K43</f>
        <v>263800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7</v>
      </c>
      <c r="E50" s="36">
        <f t="shared" ref="E50:L50" si="17">E51+E52</f>
        <v>7</v>
      </c>
      <c r="F50" s="36"/>
      <c r="G50" s="36">
        <f t="shared" si="17"/>
        <v>131</v>
      </c>
      <c r="H50" s="36">
        <f t="shared" si="17"/>
        <v>131</v>
      </c>
      <c r="I50" s="36">
        <f t="shared" si="17"/>
        <v>138</v>
      </c>
      <c r="J50" s="36">
        <f t="shared" si="17"/>
        <v>552000</v>
      </c>
      <c r="K50" s="36">
        <f t="shared" si="17"/>
        <v>0</v>
      </c>
      <c r="L50" s="36">
        <f t="shared" si="17"/>
        <v>0</v>
      </c>
      <c r="M50" s="37">
        <f>M51+M52</f>
        <v>552000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v>28</v>
      </c>
      <c r="H51" s="180">
        <f>G51</f>
        <v>28</v>
      </c>
      <c r="I51" s="180">
        <f>H51+E51</f>
        <v>29</v>
      </c>
      <c r="J51" s="180">
        <f>4000*I51</f>
        <v>116000</v>
      </c>
      <c r="K51" s="180"/>
      <c r="L51" s="93"/>
      <c r="M51" s="42">
        <f>J51+K51</f>
        <v>116000</v>
      </c>
    </row>
    <row r="52" spans="1:13">
      <c r="A52" s="13"/>
      <c r="B52" s="95" t="s">
        <v>18</v>
      </c>
      <c r="C52" s="197"/>
      <c r="D52" s="197">
        <v>6</v>
      </c>
      <c r="E52" s="197">
        <f>D52</f>
        <v>6</v>
      </c>
      <c r="F52" s="197"/>
      <c r="G52" s="92">
        <v>103</v>
      </c>
      <c r="H52" s="180">
        <f>G52</f>
        <v>103</v>
      </c>
      <c r="I52" s="180">
        <f>H52+E52</f>
        <v>109</v>
      </c>
      <c r="J52" s="180">
        <f>4000*I52</f>
        <v>436000</v>
      </c>
      <c r="K52" s="180"/>
      <c r="L52" s="143"/>
      <c r="M52" s="42">
        <f>J52+K52</f>
        <v>436000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0</v>
      </c>
      <c r="E55" s="36">
        <f t="shared" ref="E55:L55" si="19">E56</f>
        <v>0</v>
      </c>
      <c r="F55" s="36"/>
      <c r="G55" s="36">
        <f t="shared" si="19"/>
        <v>0</v>
      </c>
      <c r="H55" s="36">
        <f t="shared" si="19"/>
        <v>0</v>
      </c>
      <c r="I55" s="36">
        <f t="shared" si="19"/>
        <v>0</v>
      </c>
      <c r="J55" s="36">
        <f t="shared" si="19"/>
        <v>0</v>
      </c>
      <c r="K55" s="36">
        <f t="shared" si="19"/>
        <v>0</v>
      </c>
      <c r="L55" s="36">
        <f t="shared" si="19"/>
        <v>0</v>
      </c>
      <c r="M55" s="37">
        <f>M56</f>
        <v>0</v>
      </c>
    </row>
    <row r="56" spans="1:13">
      <c r="A56" s="14"/>
      <c r="B56" s="2" t="s">
        <v>149</v>
      </c>
      <c r="C56" s="28"/>
      <c r="D56" s="28"/>
      <c r="E56" s="28">
        <f>D56</f>
        <v>0</v>
      </c>
      <c r="F56" s="28"/>
      <c r="G56" s="28">
        <f>44*E56</f>
        <v>0</v>
      </c>
      <c r="H56" s="30">
        <f>G56</f>
        <v>0</v>
      </c>
      <c r="I56" s="30">
        <f>H56+E56*2</f>
        <v>0</v>
      </c>
      <c r="J56" s="180">
        <f>6500*I56</f>
        <v>0</v>
      </c>
      <c r="K56" s="180">
        <f>3200*H56</f>
        <v>0</v>
      </c>
      <c r="L56" s="45"/>
      <c r="M56" s="42">
        <f>J56+K56</f>
        <v>0</v>
      </c>
    </row>
    <row r="57" spans="1:13">
      <c r="A57" s="35">
        <v>17</v>
      </c>
      <c r="B57" s="32" t="s">
        <v>143</v>
      </c>
      <c r="C57" s="60"/>
      <c r="D57" s="60">
        <f>SUM(D58:D59)</f>
        <v>2</v>
      </c>
      <c r="E57" s="60">
        <f>SUM(E58:E59)</f>
        <v>2</v>
      </c>
      <c r="F57" s="60"/>
      <c r="G57" s="60">
        <f t="shared" ref="G57:M57" si="20">SUM(G58:G59)</f>
        <v>81</v>
      </c>
      <c r="H57" s="60">
        <f t="shared" si="20"/>
        <v>81</v>
      </c>
      <c r="I57" s="60">
        <f t="shared" si="20"/>
        <v>85</v>
      </c>
      <c r="J57" s="60">
        <f t="shared" si="20"/>
        <v>485000</v>
      </c>
      <c r="K57" s="60">
        <f t="shared" si="20"/>
        <v>164500</v>
      </c>
      <c r="L57" s="60">
        <f t="shared" si="20"/>
        <v>0</v>
      </c>
      <c r="M57" s="60">
        <f t="shared" si="20"/>
        <v>649500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>
        <v>1</v>
      </c>
      <c r="E59" s="28">
        <f>D59</f>
        <v>1</v>
      </c>
      <c r="F59" s="28"/>
      <c r="G59" s="28">
        <f>E59*43</f>
        <v>43</v>
      </c>
      <c r="H59" s="30">
        <f>G59</f>
        <v>43</v>
      </c>
      <c r="I59" s="30">
        <f>H59+E59*2</f>
        <v>45</v>
      </c>
      <c r="J59" s="59">
        <f>5000*I59</f>
        <v>225000</v>
      </c>
      <c r="K59" s="180">
        <f>2500*H59</f>
        <v>107500</v>
      </c>
      <c r="L59" s="45"/>
      <c r="M59" s="42">
        <f>J59+K59</f>
        <v>332500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45</v>
      </c>
      <c r="H60" s="60">
        <f t="shared" ref="H60:L60" si="21">H61+H62</f>
        <v>45</v>
      </c>
      <c r="I60" s="60">
        <f t="shared" si="21"/>
        <v>47</v>
      </c>
      <c r="J60" s="60">
        <f t="shared" si="21"/>
        <v>202100</v>
      </c>
      <c r="K60" s="60">
        <f t="shared" si="21"/>
        <v>112500</v>
      </c>
      <c r="L60" s="60">
        <f t="shared" si="21"/>
        <v>0</v>
      </c>
      <c r="M60" s="97">
        <f>M61+M62</f>
        <v>314600</v>
      </c>
    </row>
    <row r="61" spans="1:13">
      <c r="A61" s="111"/>
      <c r="B61" s="114" t="s">
        <v>168</v>
      </c>
      <c r="C61" s="116"/>
      <c r="D61" s="116">
        <v>1</v>
      </c>
      <c r="E61" s="113">
        <f>D61</f>
        <v>1</v>
      </c>
      <c r="F61" s="116"/>
      <c r="G61" s="116">
        <v>45</v>
      </c>
      <c r="H61" s="117">
        <f>G61</f>
        <v>45</v>
      </c>
      <c r="I61" s="117">
        <f>H61+E61*2</f>
        <v>47</v>
      </c>
      <c r="J61" s="118">
        <f>4300*I61</f>
        <v>202100</v>
      </c>
      <c r="K61" s="117">
        <f>H61*2500</f>
        <v>112500</v>
      </c>
      <c r="L61" s="119"/>
      <c r="M61" s="42">
        <f>J61+K61</f>
        <v>314600</v>
      </c>
    </row>
    <row r="62" spans="1:13">
      <c r="A62" s="14"/>
      <c r="B62" s="112" t="s">
        <v>169</v>
      </c>
      <c r="C62" s="28"/>
      <c r="D62" s="28"/>
      <c r="E62" s="28">
        <f>D62</f>
        <v>0</v>
      </c>
      <c r="F62" s="28"/>
      <c r="G62" s="28">
        <f>E62*40</f>
        <v>0</v>
      </c>
      <c r="H62" s="115">
        <f>G62</f>
        <v>0</v>
      </c>
      <c r="I62" s="30">
        <f>H62+E62*2</f>
        <v>0</v>
      </c>
      <c r="J62" s="59">
        <f>5590*I62</f>
        <v>0</v>
      </c>
      <c r="K62" s="30">
        <f>3200*H62</f>
        <v>0</v>
      </c>
      <c r="L62" s="45"/>
      <c r="M62" s="42">
        <f>J62+K62</f>
        <v>0</v>
      </c>
    </row>
    <row r="63" spans="1:13">
      <c r="A63" s="107">
        <v>19</v>
      </c>
      <c r="B63" s="108" t="s">
        <v>155</v>
      </c>
      <c r="C63" s="105">
        <f>C64</f>
        <v>1</v>
      </c>
      <c r="D63" s="105"/>
      <c r="E63" s="105">
        <f t="shared" ref="E63:L65" si="22">E64</f>
        <v>1</v>
      </c>
      <c r="F63" s="105">
        <f t="shared" si="22"/>
        <v>39</v>
      </c>
      <c r="G63" s="105"/>
      <c r="H63" s="105">
        <f t="shared" si="22"/>
        <v>39</v>
      </c>
      <c r="I63" s="105">
        <f t="shared" si="22"/>
        <v>41</v>
      </c>
      <c r="J63" s="105">
        <f t="shared" si="22"/>
        <v>266500</v>
      </c>
      <c r="K63" s="105">
        <f t="shared" si="22"/>
        <v>124800</v>
      </c>
      <c r="L63" s="105">
        <f t="shared" si="22"/>
        <v>0</v>
      </c>
      <c r="M63" s="106">
        <f>M64</f>
        <v>391300</v>
      </c>
    </row>
    <row r="64" spans="1:13">
      <c r="A64" s="14"/>
      <c r="B64" s="102" t="s">
        <v>152</v>
      </c>
      <c r="C64" s="103">
        <v>1</v>
      </c>
      <c r="D64" s="103"/>
      <c r="E64" s="103">
        <f>C64</f>
        <v>1</v>
      </c>
      <c r="F64" s="103">
        <f>E64*39</f>
        <v>39</v>
      </c>
      <c r="G64" s="103"/>
      <c r="H64" s="104">
        <f>F64</f>
        <v>39</v>
      </c>
      <c r="I64" s="104">
        <f>H64+E64*2</f>
        <v>41</v>
      </c>
      <c r="J64" s="180">
        <f>6500*I64</f>
        <v>266500</v>
      </c>
      <c r="K64" s="180">
        <f>3200*H64</f>
        <v>124800</v>
      </c>
      <c r="L64" s="45"/>
      <c r="M64" s="42">
        <f>J64+K64</f>
        <v>391300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1</v>
      </c>
      <c r="E65" s="105">
        <f>E66</f>
        <v>1</v>
      </c>
      <c r="F65" s="105">
        <f t="shared" si="22"/>
        <v>0</v>
      </c>
      <c r="G65" s="105">
        <f>G66</f>
        <v>40</v>
      </c>
      <c r="H65" s="105">
        <f t="shared" si="22"/>
        <v>40</v>
      </c>
      <c r="I65" s="105">
        <f t="shared" si="22"/>
        <v>42</v>
      </c>
      <c r="J65" s="105">
        <f t="shared" si="22"/>
        <v>234780</v>
      </c>
      <c r="K65" s="105">
        <f t="shared" si="22"/>
        <v>128000</v>
      </c>
      <c r="L65" s="105">
        <f t="shared" si="22"/>
        <v>0</v>
      </c>
      <c r="M65" s="106">
        <f>M66</f>
        <v>362780</v>
      </c>
    </row>
    <row r="66" spans="1:13">
      <c r="A66" s="14"/>
      <c r="B66" s="130" t="s">
        <v>172</v>
      </c>
      <c r="C66" s="103"/>
      <c r="D66" s="103">
        <v>1</v>
      </c>
      <c r="E66" s="103">
        <f>D66</f>
        <v>1</v>
      </c>
      <c r="F66" s="103"/>
      <c r="G66" s="103">
        <f>E66*40</f>
        <v>40</v>
      </c>
      <c r="H66" s="104">
        <f>G66</f>
        <v>40</v>
      </c>
      <c r="I66" s="104">
        <f>H66+E66*2</f>
        <v>42</v>
      </c>
      <c r="J66" s="180">
        <f>5590*I66</f>
        <v>234780</v>
      </c>
      <c r="K66" s="180">
        <f>3200*H66</f>
        <v>128000</v>
      </c>
      <c r="L66" s="45"/>
      <c r="M66" s="42">
        <f>J66+K66</f>
        <v>362780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2</v>
      </c>
      <c r="E71" s="105">
        <f t="shared" si="24"/>
        <v>2</v>
      </c>
      <c r="F71" s="105">
        <f t="shared" si="24"/>
        <v>0</v>
      </c>
      <c r="G71" s="105">
        <f t="shared" si="24"/>
        <v>82</v>
      </c>
      <c r="H71" s="106">
        <f t="shared" si="24"/>
        <v>82</v>
      </c>
      <c r="I71" s="106">
        <f t="shared" si="24"/>
        <v>86</v>
      </c>
      <c r="J71" s="106">
        <f t="shared" si="24"/>
        <v>480740</v>
      </c>
      <c r="K71" s="106">
        <f t="shared" si="24"/>
        <v>262400</v>
      </c>
      <c r="L71" s="105">
        <f t="shared" si="24"/>
        <v>0</v>
      </c>
      <c r="M71" s="106">
        <f>M72</f>
        <v>743140</v>
      </c>
    </row>
    <row r="72" spans="1:13">
      <c r="A72" s="14"/>
      <c r="B72" s="130" t="s">
        <v>185</v>
      </c>
      <c r="C72" s="103"/>
      <c r="D72" s="103">
        <v>2</v>
      </c>
      <c r="E72" s="103">
        <f>D72</f>
        <v>2</v>
      </c>
      <c r="F72" s="103"/>
      <c r="G72" s="103">
        <f>E72*41</f>
        <v>82</v>
      </c>
      <c r="H72" s="104">
        <f>G72</f>
        <v>82</v>
      </c>
      <c r="I72" s="104">
        <f>H72+E72*2</f>
        <v>86</v>
      </c>
      <c r="J72" s="180">
        <f>5590*I72</f>
        <v>480740</v>
      </c>
      <c r="K72" s="180">
        <f>3200*H72</f>
        <v>262400</v>
      </c>
      <c r="L72" s="45"/>
      <c r="M72" s="42">
        <f>J72+K72</f>
        <v>743140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36</v>
      </c>
      <c r="D75" s="41">
        <f>D8+D13+D20+D22+D24+D26+D28+D32+D34+D38+D41+D44+D48+D50+D53+D55+D57+D60+D65+D67+D69+D71</f>
        <v>233</v>
      </c>
      <c r="E75" s="41">
        <f>E8+E13+E20+E22+E24+E26+E28+E32+E34+E38+E41+E44+E48+E50+E53+E55+E57+E60+E63+E65+E67+E69+E71</f>
        <v>269</v>
      </c>
      <c r="F75" s="41">
        <f>F8+F13+F28+F34+F63</f>
        <v>674</v>
      </c>
      <c r="G75" s="41">
        <f>G8+G13+G20+G22+G24+G26+G28+G32+G34+G38+G41+G44+G48+G50+G53+G55+G57+G60+G65+G67+G69+G71</f>
        <v>4730</v>
      </c>
      <c r="H75" s="41">
        <f>H8+H13+H20+H22+H24+H26+H28+H32+H34+H38+H41+H44+H48+H50+H53+H55+H57+H60+H63+H65+H67+H69+H71</f>
        <v>5404</v>
      </c>
      <c r="I75" s="41">
        <f>I8+I13+I20+I22+I24+I26+I28+I32+I34+I38+I41+I44+I48+I50+I53+I55+I57+I60+I63+I65+I67+I69+I71</f>
        <v>5708</v>
      </c>
      <c r="J75" s="41">
        <f>J8+J13+J20+J22+J24+J26+J28+J32+J34+J38+J41+J44+J48+J50+J53+J55+J57+J60+J63+J65+J67+J69+J71</f>
        <v>20103280</v>
      </c>
      <c r="K75" s="41">
        <f>K8+K13+K20+K22+K24+K26+K28+K32+K34+K38+K41+K44+K48+K50+K53+K55+K57+K60+K63+K65+K67+K69+K71</f>
        <v>4298000</v>
      </c>
      <c r="L75" s="41"/>
      <c r="M75" s="41">
        <f>M8+M13+M20+M22+M24+M26+M28+M32+M34+M38+M41+M44+M48+M50+M53+M55+M57+M60+M63+M76+M77+M65+M67+M69+M71</f>
        <v>24474480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>
        <v>2</v>
      </c>
      <c r="M77" s="89">
        <f>15000*L77</f>
        <v>30000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2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0"/>
  <sheetViews>
    <sheetView topLeftCell="A49" workbookViewId="0">
      <selection activeCell="L75" sqref="L75"/>
    </sheetView>
  </sheetViews>
  <sheetFormatPr defaultRowHeight="12.75"/>
  <cols>
    <col min="1" max="1" width="4.28515625" customWidth="1"/>
    <col min="2" max="2" width="36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273" t="s">
        <v>64</v>
      </c>
      <c r="B1" s="273"/>
      <c r="C1" s="273"/>
      <c r="D1" s="274" t="s">
        <v>65</v>
      </c>
      <c r="E1" s="274"/>
      <c r="F1" s="274"/>
      <c r="G1" s="274"/>
      <c r="H1" s="274"/>
      <c r="I1" s="274"/>
      <c r="J1" s="274"/>
      <c r="K1" s="274"/>
      <c r="L1" s="274"/>
      <c r="M1" s="274"/>
    </row>
    <row r="2" spans="1:13">
      <c r="A2" s="274" t="s">
        <v>66</v>
      </c>
      <c r="B2" s="274"/>
      <c r="C2" s="274"/>
      <c r="D2" s="275" t="s">
        <v>67</v>
      </c>
      <c r="E2" s="275"/>
      <c r="F2" s="275"/>
      <c r="G2" s="275"/>
      <c r="H2" s="275"/>
      <c r="I2" s="275"/>
      <c r="J2" s="275"/>
      <c r="K2" s="275"/>
      <c r="L2" s="275"/>
      <c r="M2" s="275"/>
    </row>
    <row r="3" spans="1:13">
      <c r="A3" s="250" t="s">
        <v>68</v>
      </c>
      <c r="B3" s="250"/>
      <c r="C3" s="250"/>
    </row>
    <row r="4" spans="1:13" ht="20.25">
      <c r="A4" s="272" t="s">
        <v>69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3" ht="13.5" thickBot="1">
      <c r="A5" s="265" t="s">
        <v>199</v>
      </c>
      <c r="B5" s="265"/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</row>
    <row r="6" spans="1:13" ht="13.5" customHeight="1" thickTop="1">
      <c r="A6" s="5" t="s">
        <v>0</v>
      </c>
      <c r="B6" s="20" t="s">
        <v>1</v>
      </c>
      <c r="C6" s="266" t="s">
        <v>31</v>
      </c>
      <c r="D6" s="266"/>
      <c r="E6" s="266"/>
      <c r="F6" s="266" t="s">
        <v>33</v>
      </c>
      <c r="G6" s="266"/>
      <c r="H6" s="266"/>
      <c r="I6" s="266"/>
      <c r="J6" s="267" t="s">
        <v>41</v>
      </c>
      <c r="K6" s="267" t="s">
        <v>42</v>
      </c>
      <c r="L6" s="267" t="s">
        <v>43</v>
      </c>
      <c r="M6" s="269" t="s">
        <v>45</v>
      </c>
    </row>
    <row r="7" spans="1:13">
      <c r="A7" s="6" t="s">
        <v>2</v>
      </c>
      <c r="B7" s="21" t="s">
        <v>38</v>
      </c>
      <c r="C7" s="197" t="s">
        <v>35</v>
      </c>
      <c r="D7" s="197" t="s">
        <v>36</v>
      </c>
      <c r="E7" s="197" t="s">
        <v>32</v>
      </c>
      <c r="F7" s="197" t="s">
        <v>34</v>
      </c>
      <c r="G7" s="197" t="s">
        <v>37</v>
      </c>
      <c r="H7" s="27" t="s">
        <v>39</v>
      </c>
      <c r="I7" s="197" t="s">
        <v>40</v>
      </c>
      <c r="J7" s="268"/>
      <c r="K7" s="268"/>
      <c r="L7" s="268"/>
      <c r="M7" s="270"/>
    </row>
    <row r="8" spans="1:13">
      <c r="A8" s="35">
        <v>1</v>
      </c>
      <c r="B8" s="32" t="s">
        <v>20</v>
      </c>
      <c r="C8" s="33">
        <f>C9</f>
        <v>1</v>
      </c>
      <c r="D8" s="33">
        <f>D10+D11+D12</f>
        <v>4</v>
      </c>
      <c r="E8" s="33">
        <f>SUM(E9:E12)</f>
        <v>5</v>
      </c>
      <c r="F8" s="33">
        <f>F9</f>
        <v>24</v>
      </c>
      <c r="G8" s="33">
        <f>G10+G11+G12</f>
        <v>124</v>
      </c>
      <c r="H8" s="34">
        <f>SUM(H9:H12)</f>
        <v>148</v>
      </c>
      <c r="I8" s="34">
        <f>SUM(I9:I12)</f>
        <v>154</v>
      </c>
      <c r="J8" s="34">
        <f>SUM(J9:J12)</f>
        <v>552800</v>
      </c>
      <c r="K8" s="34">
        <f>SUM(K9:K12)</f>
        <v>121600</v>
      </c>
      <c r="L8" s="34">
        <f>L9+L10+L11+L12</f>
        <v>0</v>
      </c>
      <c r="M8" s="34">
        <f>SUM(M9:M12)</f>
        <v>674400</v>
      </c>
    </row>
    <row r="9" spans="1:13">
      <c r="A9" s="8"/>
      <c r="B9" s="1" t="s">
        <v>3</v>
      </c>
      <c r="C9" s="197">
        <v>1</v>
      </c>
      <c r="D9" s="197"/>
      <c r="E9" s="197">
        <f>C9</f>
        <v>1</v>
      </c>
      <c r="F9" s="197">
        <f>E9*24</f>
        <v>24</v>
      </c>
      <c r="G9" s="197"/>
      <c r="H9" s="180">
        <f>F9</f>
        <v>24</v>
      </c>
      <c r="I9" s="180">
        <f>H9+E9</f>
        <v>25</v>
      </c>
      <c r="J9" s="180">
        <f>3200*I9</f>
        <v>80000</v>
      </c>
      <c r="K9" s="180">
        <f>1600*H9</f>
        <v>38400</v>
      </c>
      <c r="L9" s="143"/>
      <c r="M9" s="42">
        <f t="shared" ref="M9:M12" si="0">J9+K9</f>
        <v>118400</v>
      </c>
    </row>
    <row r="10" spans="1:13">
      <c r="A10" s="9"/>
      <c r="B10" s="1" t="s">
        <v>6</v>
      </c>
      <c r="C10" s="197"/>
      <c r="D10" s="197">
        <v>2</v>
      </c>
      <c r="E10" s="197">
        <f>D10</f>
        <v>2</v>
      </c>
      <c r="F10" s="197"/>
      <c r="G10" s="197">
        <v>52</v>
      </c>
      <c r="H10" s="180">
        <f>G10</f>
        <v>52</v>
      </c>
      <c r="I10" s="180">
        <f>H10+E10</f>
        <v>54</v>
      </c>
      <c r="J10" s="180">
        <f>3200*I10</f>
        <v>172800</v>
      </c>
      <c r="K10" s="180">
        <f>1600*H10</f>
        <v>83200</v>
      </c>
      <c r="L10" s="143"/>
      <c r="M10" s="42">
        <f t="shared" si="0"/>
        <v>256000</v>
      </c>
    </row>
    <row r="11" spans="1:13">
      <c r="A11" s="10"/>
      <c r="B11" s="1" t="s">
        <v>5</v>
      </c>
      <c r="C11" s="197"/>
      <c r="D11" s="197"/>
      <c r="E11" s="197">
        <f>D11</f>
        <v>0</v>
      </c>
      <c r="F11" s="197"/>
      <c r="G11" s="197">
        <v>0</v>
      </c>
      <c r="H11" s="180">
        <f>G11</f>
        <v>0</v>
      </c>
      <c r="I11" s="180">
        <f>H11+E11</f>
        <v>0</v>
      </c>
      <c r="J11" s="180">
        <f>3200*I11</f>
        <v>0</v>
      </c>
      <c r="K11" s="180">
        <f t="shared" ref="K11" si="1">1600*H11</f>
        <v>0</v>
      </c>
      <c r="L11" s="143"/>
      <c r="M11" s="42">
        <f t="shared" si="0"/>
        <v>0</v>
      </c>
    </row>
    <row r="12" spans="1:13">
      <c r="A12" s="11"/>
      <c r="B12" s="22" t="s">
        <v>126</v>
      </c>
      <c r="C12" s="197"/>
      <c r="D12" s="197">
        <v>2</v>
      </c>
      <c r="E12" s="197">
        <f>D12</f>
        <v>2</v>
      </c>
      <c r="F12" s="197"/>
      <c r="G12" s="197">
        <v>72</v>
      </c>
      <c r="H12" s="180">
        <f>G12</f>
        <v>72</v>
      </c>
      <c r="I12" s="180">
        <v>75</v>
      </c>
      <c r="J12" s="180">
        <f>4000*I12</f>
        <v>300000</v>
      </c>
      <c r="K12" s="180"/>
      <c r="L12" s="143"/>
      <c r="M12" s="42">
        <f t="shared" si="0"/>
        <v>300000</v>
      </c>
    </row>
    <row r="13" spans="1:13">
      <c r="A13" s="35">
        <v>2</v>
      </c>
      <c r="B13" s="32" t="s">
        <v>21</v>
      </c>
      <c r="C13" s="36">
        <f>C14</f>
        <v>22</v>
      </c>
      <c r="D13" s="36">
        <f>D15+D16+D17+D18+D19</f>
        <v>35</v>
      </c>
      <c r="E13" s="36">
        <f>SUM(E14:E19)</f>
        <v>57</v>
      </c>
      <c r="F13" s="36">
        <f>F14</f>
        <v>330</v>
      </c>
      <c r="G13" s="36">
        <f>G15+G16+G17+G18+G19</f>
        <v>525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4">
        <f>L14+L15+L16+L17+L18+L19</f>
        <v>0</v>
      </c>
      <c r="M13" s="37">
        <f>SUM(M14:M19)</f>
        <v>4286400</v>
      </c>
    </row>
    <row r="14" spans="1:13">
      <c r="A14" s="12"/>
      <c r="B14" s="1" t="s">
        <v>3</v>
      </c>
      <c r="C14" s="197">
        <v>22</v>
      </c>
      <c r="D14" s="197"/>
      <c r="E14" s="197">
        <f>C14</f>
        <v>22</v>
      </c>
      <c r="F14" s="197">
        <f>C14*15</f>
        <v>330</v>
      </c>
      <c r="G14" s="197"/>
      <c r="H14" s="180">
        <f>F14</f>
        <v>330</v>
      </c>
      <c r="I14" s="180">
        <f t="shared" ref="I14:I19" si="2">H14+E14</f>
        <v>352</v>
      </c>
      <c r="J14" s="180">
        <f>3200*I14</f>
        <v>1126400</v>
      </c>
      <c r="K14" s="180">
        <f>H14*1600</f>
        <v>528000</v>
      </c>
      <c r="L14" s="143"/>
      <c r="M14" s="42">
        <f>J14+K14</f>
        <v>1654400</v>
      </c>
    </row>
    <row r="15" spans="1:13">
      <c r="A15" s="12"/>
      <c r="B15" s="1" t="s">
        <v>6</v>
      </c>
      <c r="C15" s="197"/>
      <c r="D15" s="197">
        <v>12</v>
      </c>
      <c r="E15" s="197">
        <f>D15</f>
        <v>12</v>
      </c>
      <c r="F15" s="197"/>
      <c r="G15" s="197">
        <f>D15*15</f>
        <v>180</v>
      </c>
      <c r="H15" s="180">
        <f>G15</f>
        <v>180</v>
      </c>
      <c r="I15" s="180">
        <f t="shared" si="2"/>
        <v>192</v>
      </c>
      <c r="J15" s="180">
        <f t="shared" ref="J15:J19" si="3">3200*I15</f>
        <v>614400</v>
      </c>
      <c r="K15" s="180">
        <f t="shared" ref="K15:K19" si="4">H15*1600</f>
        <v>288000</v>
      </c>
      <c r="L15" s="143"/>
      <c r="M15" s="42">
        <f t="shared" ref="M15:M19" si="5">J15+K15</f>
        <v>902400</v>
      </c>
    </row>
    <row r="16" spans="1:13">
      <c r="A16" s="12"/>
      <c r="B16" s="1" t="s">
        <v>5</v>
      </c>
      <c r="C16" s="197"/>
      <c r="D16" s="197">
        <v>20</v>
      </c>
      <c r="E16" s="197">
        <f>D16</f>
        <v>20</v>
      </c>
      <c r="F16" s="197"/>
      <c r="G16" s="197">
        <f>D16*15</f>
        <v>300</v>
      </c>
      <c r="H16" s="180">
        <f>G16</f>
        <v>300</v>
      </c>
      <c r="I16" s="180">
        <f t="shared" si="2"/>
        <v>320</v>
      </c>
      <c r="J16" s="180">
        <f t="shared" si="3"/>
        <v>1024000</v>
      </c>
      <c r="K16" s="180">
        <f t="shared" si="4"/>
        <v>480000</v>
      </c>
      <c r="L16" s="143"/>
      <c r="M16" s="42">
        <f t="shared" si="5"/>
        <v>1504000</v>
      </c>
    </row>
    <row r="17" spans="1:13">
      <c r="A17" s="12"/>
      <c r="B17" s="2" t="s">
        <v>7</v>
      </c>
      <c r="C17" s="197"/>
      <c r="D17" s="197">
        <v>1</v>
      </c>
      <c r="E17" s="197">
        <f>D17</f>
        <v>1</v>
      </c>
      <c r="F17" s="197"/>
      <c r="G17" s="197">
        <f>D17*15</f>
        <v>15</v>
      </c>
      <c r="H17" s="180">
        <f>G17</f>
        <v>15</v>
      </c>
      <c r="I17" s="180">
        <f t="shared" si="2"/>
        <v>16</v>
      </c>
      <c r="J17" s="180">
        <f t="shared" si="3"/>
        <v>51200</v>
      </c>
      <c r="K17" s="180">
        <f t="shared" si="4"/>
        <v>24000</v>
      </c>
      <c r="L17" s="143"/>
      <c r="M17" s="42">
        <f t="shared" si="5"/>
        <v>75200</v>
      </c>
    </row>
    <row r="18" spans="1:13">
      <c r="A18" s="13"/>
      <c r="B18" s="2" t="s">
        <v>8</v>
      </c>
      <c r="C18" s="197"/>
      <c r="D18" s="197">
        <v>1</v>
      </c>
      <c r="E18" s="197">
        <f>D18</f>
        <v>1</v>
      </c>
      <c r="F18" s="197"/>
      <c r="G18" s="197">
        <f>D18*15</f>
        <v>15</v>
      </c>
      <c r="H18" s="180">
        <f>G18</f>
        <v>15</v>
      </c>
      <c r="I18" s="180">
        <f t="shared" si="2"/>
        <v>16</v>
      </c>
      <c r="J18" s="180">
        <f t="shared" si="3"/>
        <v>51200</v>
      </c>
      <c r="K18" s="180">
        <f t="shared" si="4"/>
        <v>24000</v>
      </c>
      <c r="L18" s="143"/>
      <c r="M18" s="42">
        <f t="shared" si="5"/>
        <v>75200</v>
      </c>
    </row>
    <row r="19" spans="1:13">
      <c r="A19" s="14"/>
      <c r="B19" s="23" t="s">
        <v>4</v>
      </c>
      <c r="C19" s="197"/>
      <c r="D19" s="197">
        <v>1</v>
      </c>
      <c r="E19" s="197">
        <f>D19</f>
        <v>1</v>
      </c>
      <c r="F19" s="197"/>
      <c r="G19" s="197">
        <f>D19*15</f>
        <v>15</v>
      </c>
      <c r="H19" s="180">
        <f>G19</f>
        <v>15</v>
      </c>
      <c r="I19" s="180">
        <f t="shared" si="2"/>
        <v>16</v>
      </c>
      <c r="J19" s="180">
        <f t="shared" si="3"/>
        <v>51200</v>
      </c>
      <c r="K19" s="180">
        <f t="shared" si="4"/>
        <v>24000</v>
      </c>
      <c r="L19" s="143"/>
      <c r="M19" s="42">
        <f t="shared" si="5"/>
        <v>75200</v>
      </c>
    </row>
    <row r="20" spans="1:13">
      <c r="A20" s="35">
        <v>3</v>
      </c>
      <c r="B20" s="32" t="s">
        <v>22</v>
      </c>
      <c r="C20" s="36"/>
      <c r="D20" s="36">
        <f>D21</f>
        <v>88</v>
      </c>
      <c r="E20" s="36">
        <f t="shared" ref="E20:L20" si="6">E21</f>
        <v>88</v>
      </c>
      <c r="F20" s="36"/>
      <c r="G20" s="36">
        <f t="shared" si="6"/>
        <v>1702</v>
      </c>
      <c r="H20" s="36">
        <f t="shared" si="6"/>
        <v>1702</v>
      </c>
      <c r="I20" s="36">
        <f t="shared" si="6"/>
        <v>1807</v>
      </c>
      <c r="J20" s="36">
        <f t="shared" si="6"/>
        <v>5782400</v>
      </c>
      <c r="K20" s="36">
        <f t="shared" si="6"/>
        <v>0</v>
      </c>
      <c r="L20" s="36">
        <f t="shared" si="6"/>
        <v>0</v>
      </c>
      <c r="M20" s="37">
        <f>M21</f>
        <v>5782400</v>
      </c>
    </row>
    <row r="21" spans="1:13">
      <c r="A21" s="10"/>
      <c r="B21" s="24" t="s">
        <v>19</v>
      </c>
      <c r="C21" s="197"/>
      <c r="D21" s="197">
        <v>88</v>
      </c>
      <c r="E21" s="197">
        <f>D21</f>
        <v>88</v>
      </c>
      <c r="F21" s="197"/>
      <c r="G21" s="197">
        <v>1702</v>
      </c>
      <c r="H21" s="180">
        <f>G21</f>
        <v>1702</v>
      </c>
      <c r="I21" s="180">
        <v>1807</v>
      </c>
      <c r="J21" s="180">
        <f>3200*I21</f>
        <v>5782400</v>
      </c>
      <c r="K21" s="180"/>
      <c r="L21" s="143"/>
      <c r="M21" s="42">
        <f>J21+K21</f>
        <v>5782400</v>
      </c>
    </row>
    <row r="22" spans="1:13">
      <c r="A22" s="35">
        <v>4</v>
      </c>
      <c r="B22" s="32" t="s">
        <v>23</v>
      </c>
      <c r="C22" s="36"/>
      <c r="D22" s="36">
        <f>D23</f>
        <v>1</v>
      </c>
      <c r="E22" s="36">
        <f t="shared" ref="E22:L22" si="7">E23</f>
        <v>1</v>
      </c>
      <c r="F22" s="36"/>
      <c r="G22" s="36">
        <f t="shared" si="7"/>
        <v>32</v>
      </c>
      <c r="H22" s="36">
        <f t="shared" si="7"/>
        <v>32</v>
      </c>
      <c r="I22" s="36">
        <f t="shared" si="7"/>
        <v>34</v>
      </c>
      <c r="J22" s="36">
        <f t="shared" si="7"/>
        <v>108800</v>
      </c>
      <c r="K22" s="36">
        <f t="shared" si="7"/>
        <v>51200</v>
      </c>
      <c r="L22" s="36">
        <f t="shared" si="7"/>
        <v>0</v>
      </c>
      <c r="M22" s="37">
        <f>M23</f>
        <v>160000</v>
      </c>
    </row>
    <row r="23" spans="1:13">
      <c r="A23" s="15"/>
      <c r="B23" s="3" t="s">
        <v>9</v>
      </c>
      <c r="C23" s="197"/>
      <c r="D23" s="197">
        <v>1</v>
      </c>
      <c r="E23" s="197">
        <f>D23</f>
        <v>1</v>
      </c>
      <c r="F23" s="197"/>
      <c r="G23" s="197">
        <v>32</v>
      </c>
      <c r="H23" s="180">
        <f>G23</f>
        <v>32</v>
      </c>
      <c r="I23" s="180">
        <v>34</v>
      </c>
      <c r="J23" s="180">
        <f>3200*I23</f>
        <v>108800</v>
      </c>
      <c r="K23" s="180">
        <f>1600*H23</f>
        <v>51200</v>
      </c>
      <c r="L23" s="143"/>
      <c r="M23" s="42">
        <f>J23+K23</f>
        <v>160000</v>
      </c>
    </row>
    <row r="24" spans="1:13">
      <c r="A24" s="35">
        <v>5</v>
      </c>
      <c r="B24" s="32" t="s">
        <v>24</v>
      </c>
      <c r="C24" s="36"/>
      <c r="D24" s="36">
        <f>D25</f>
        <v>2</v>
      </c>
      <c r="E24" s="36">
        <f t="shared" ref="E24:L24" si="8">E25</f>
        <v>2</v>
      </c>
      <c r="F24" s="36"/>
      <c r="G24" s="36">
        <f t="shared" si="8"/>
        <v>54</v>
      </c>
      <c r="H24" s="36">
        <f t="shared" si="8"/>
        <v>54</v>
      </c>
      <c r="I24" s="36">
        <f t="shared" si="8"/>
        <v>56</v>
      </c>
      <c r="J24" s="36">
        <f t="shared" si="8"/>
        <v>179200</v>
      </c>
      <c r="K24" s="36">
        <f t="shared" si="8"/>
        <v>86400</v>
      </c>
      <c r="L24" s="36">
        <f t="shared" si="8"/>
        <v>0</v>
      </c>
      <c r="M24" s="37">
        <f>M25</f>
        <v>265600</v>
      </c>
    </row>
    <row r="25" spans="1:13">
      <c r="A25" s="16"/>
      <c r="B25" s="23" t="s">
        <v>10</v>
      </c>
      <c r="C25" s="197"/>
      <c r="D25" s="197">
        <v>2</v>
      </c>
      <c r="E25" s="197">
        <f>D25</f>
        <v>2</v>
      </c>
      <c r="F25" s="197"/>
      <c r="G25" s="197">
        <v>54</v>
      </c>
      <c r="H25" s="180">
        <f>G25</f>
        <v>54</v>
      </c>
      <c r="I25" s="180">
        <f>H25+E25</f>
        <v>56</v>
      </c>
      <c r="J25" s="180">
        <f>3200*I25</f>
        <v>179200</v>
      </c>
      <c r="K25" s="180">
        <f>1600*H25</f>
        <v>86400</v>
      </c>
      <c r="L25" s="143"/>
      <c r="M25" s="42">
        <f>J25+K25</f>
        <v>265600</v>
      </c>
    </row>
    <row r="26" spans="1:13">
      <c r="A26" s="38">
        <v>6</v>
      </c>
      <c r="B26" s="32" t="s">
        <v>25</v>
      </c>
      <c r="C26" s="36"/>
      <c r="D26" s="36">
        <f>D27</f>
        <v>1</v>
      </c>
      <c r="E26" s="36">
        <f t="shared" ref="E26:L26" si="9">E27</f>
        <v>1</v>
      </c>
      <c r="F26" s="36"/>
      <c r="G26" s="36">
        <f t="shared" si="9"/>
        <v>24</v>
      </c>
      <c r="H26" s="36">
        <f t="shared" si="9"/>
        <v>24</v>
      </c>
      <c r="I26" s="36">
        <f t="shared" si="9"/>
        <v>25</v>
      </c>
      <c r="J26" s="36">
        <f t="shared" si="9"/>
        <v>80000</v>
      </c>
      <c r="K26" s="36">
        <f t="shared" si="9"/>
        <v>38400</v>
      </c>
      <c r="L26" s="36">
        <f t="shared" si="9"/>
        <v>0</v>
      </c>
      <c r="M26" s="37">
        <f>M27</f>
        <v>118400</v>
      </c>
    </row>
    <row r="27" spans="1:13">
      <c r="A27" s="15"/>
      <c r="B27" s="3" t="s">
        <v>10</v>
      </c>
      <c r="C27" s="197"/>
      <c r="D27" s="197">
        <v>1</v>
      </c>
      <c r="E27" s="197">
        <f>D27</f>
        <v>1</v>
      </c>
      <c r="F27" s="197"/>
      <c r="G27" s="197">
        <f>E27*24</f>
        <v>24</v>
      </c>
      <c r="H27" s="180">
        <f>G27</f>
        <v>24</v>
      </c>
      <c r="I27" s="180">
        <f>H27+E27</f>
        <v>25</v>
      </c>
      <c r="J27" s="180">
        <f>3200*I27</f>
        <v>80000</v>
      </c>
      <c r="K27" s="180">
        <f>1600*H27</f>
        <v>38400</v>
      </c>
      <c r="L27" s="143"/>
      <c r="M27" s="42">
        <f>J27+K27</f>
        <v>118400</v>
      </c>
    </row>
    <row r="28" spans="1:13">
      <c r="A28" s="35">
        <v>7</v>
      </c>
      <c r="B28" s="32" t="s">
        <v>26</v>
      </c>
      <c r="C28" s="36">
        <f>C29</f>
        <v>3</v>
      </c>
      <c r="D28" s="36">
        <f>D30+D31</f>
        <v>10</v>
      </c>
      <c r="E28" s="36">
        <f>SUM(E29:E31)</f>
        <v>13</v>
      </c>
      <c r="F28" s="36">
        <f>F29</f>
        <v>76</v>
      </c>
      <c r="G28" s="37">
        <f>G30+G31</f>
        <v>247</v>
      </c>
      <c r="H28" s="37">
        <f>SUM(H29:H31)</f>
        <v>323</v>
      </c>
      <c r="I28" s="36">
        <f t="shared" ref="I28:M28" si="10">SUM(I29:I31)</f>
        <v>336</v>
      </c>
      <c r="J28" s="36">
        <f t="shared" si="10"/>
        <v>1075200</v>
      </c>
      <c r="K28" s="36">
        <f t="shared" si="10"/>
        <v>516800</v>
      </c>
      <c r="L28" s="36">
        <f t="shared" si="10"/>
        <v>0</v>
      </c>
      <c r="M28" s="37">
        <f t="shared" si="10"/>
        <v>1592000</v>
      </c>
    </row>
    <row r="29" spans="1:13">
      <c r="A29" s="12"/>
      <c r="B29" s="1" t="s">
        <v>3</v>
      </c>
      <c r="C29" s="197">
        <v>3</v>
      </c>
      <c r="D29" s="197"/>
      <c r="E29" s="197">
        <f>C29</f>
        <v>3</v>
      </c>
      <c r="F29" s="197">
        <v>76</v>
      </c>
      <c r="G29" s="197"/>
      <c r="H29" s="180">
        <f>F29</f>
        <v>76</v>
      </c>
      <c r="I29" s="180">
        <f>H29+E29</f>
        <v>79</v>
      </c>
      <c r="J29" s="180">
        <f>3200*I29</f>
        <v>252800</v>
      </c>
      <c r="K29" s="180">
        <f>1600*H29</f>
        <v>121600</v>
      </c>
      <c r="L29" s="143"/>
      <c r="M29" s="42">
        <f>J29+K29</f>
        <v>374400</v>
      </c>
    </row>
    <row r="30" spans="1:13">
      <c r="A30" s="12"/>
      <c r="B30" s="1" t="s">
        <v>11</v>
      </c>
      <c r="C30" s="197"/>
      <c r="D30" s="197">
        <v>9</v>
      </c>
      <c r="E30" s="197">
        <f>D30</f>
        <v>9</v>
      </c>
      <c r="F30" s="197"/>
      <c r="G30" s="180">
        <v>232</v>
      </c>
      <c r="H30" s="180">
        <f>G30</f>
        <v>232</v>
      </c>
      <c r="I30" s="180">
        <f>H30+E30</f>
        <v>241</v>
      </c>
      <c r="J30" s="180">
        <f>3200*I30</f>
        <v>771200</v>
      </c>
      <c r="K30" s="180">
        <f>1600*H30</f>
        <v>371200</v>
      </c>
      <c r="L30" s="143"/>
      <c r="M30" s="42">
        <f>J30+K30+M73</f>
        <v>1142400</v>
      </c>
    </row>
    <row r="31" spans="1:13">
      <c r="A31" s="14"/>
      <c r="B31" s="132" t="s">
        <v>193</v>
      </c>
      <c r="C31" s="197"/>
      <c r="D31" s="197">
        <v>1</v>
      </c>
      <c r="E31" s="197">
        <f>D31</f>
        <v>1</v>
      </c>
      <c r="F31" s="197"/>
      <c r="G31" s="180">
        <f>E31*15</f>
        <v>15</v>
      </c>
      <c r="H31" s="180">
        <f>G31</f>
        <v>15</v>
      </c>
      <c r="I31" s="180">
        <f>H31+E31</f>
        <v>16</v>
      </c>
      <c r="J31" s="180">
        <f>3200*I31</f>
        <v>51200</v>
      </c>
      <c r="K31" s="180">
        <f>1600*H31</f>
        <v>24000</v>
      </c>
      <c r="L31" s="143"/>
      <c r="M31" s="42">
        <f>J31+K31</f>
        <v>75200</v>
      </c>
    </row>
    <row r="32" spans="1:13">
      <c r="A32" s="35">
        <v>8</v>
      </c>
      <c r="B32" s="32" t="s">
        <v>144</v>
      </c>
      <c r="C32" s="36"/>
      <c r="D32" s="36">
        <f>D33</f>
        <v>34</v>
      </c>
      <c r="E32" s="36">
        <f t="shared" ref="E32:L32" si="11">E33</f>
        <v>34</v>
      </c>
      <c r="F32" s="36"/>
      <c r="G32" s="36">
        <f t="shared" si="11"/>
        <v>510</v>
      </c>
      <c r="H32" s="36">
        <f t="shared" si="11"/>
        <v>510</v>
      </c>
      <c r="I32" s="37">
        <f>I33</f>
        <v>544</v>
      </c>
      <c r="J32" s="36">
        <f t="shared" si="11"/>
        <v>1740800</v>
      </c>
      <c r="K32" s="36">
        <f t="shared" si="11"/>
        <v>0</v>
      </c>
      <c r="L32" s="36">
        <f t="shared" si="11"/>
        <v>0</v>
      </c>
      <c r="M32" s="37">
        <f>M33</f>
        <v>1740800</v>
      </c>
    </row>
    <row r="33" spans="1:13">
      <c r="A33" s="10"/>
      <c r="B33" s="24" t="s">
        <v>19</v>
      </c>
      <c r="C33" s="197"/>
      <c r="D33" s="197">
        <v>34</v>
      </c>
      <c r="E33" s="197">
        <f>D33</f>
        <v>34</v>
      </c>
      <c r="F33" s="197"/>
      <c r="G33" s="197">
        <f>E33*15</f>
        <v>510</v>
      </c>
      <c r="H33" s="180">
        <f>G33</f>
        <v>510</v>
      </c>
      <c r="I33" s="180">
        <f>H33+E33</f>
        <v>544</v>
      </c>
      <c r="J33" s="180">
        <f>3200*I33</f>
        <v>1740800</v>
      </c>
      <c r="K33" s="180"/>
      <c r="L33" s="143"/>
      <c r="M33" s="42">
        <f>J33+K33</f>
        <v>1740800</v>
      </c>
    </row>
    <row r="34" spans="1:13">
      <c r="A34" s="35">
        <v>9</v>
      </c>
      <c r="B34" s="32" t="s">
        <v>27</v>
      </c>
      <c r="C34" s="36">
        <f>C35</f>
        <v>9</v>
      </c>
      <c r="D34" s="36">
        <f>D36+D37</f>
        <v>13</v>
      </c>
      <c r="E34" s="36">
        <f>C34+D34</f>
        <v>22</v>
      </c>
      <c r="F34" s="36">
        <f>F35</f>
        <v>233</v>
      </c>
      <c r="G34" s="36">
        <f>G36+G37</f>
        <v>348</v>
      </c>
      <c r="H34" s="37">
        <f>SUM(H35:H37)</f>
        <v>581</v>
      </c>
      <c r="I34" s="37">
        <f>SUM(I35:I37)</f>
        <v>604</v>
      </c>
      <c r="J34" s="37">
        <f>SUM(J35:J37)</f>
        <v>2004000</v>
      </c>
      <c r="K34" s="37">
        <f>SUM(K35:K37)</f>
        <v>793600</v>
      </c>
      <c r="L34" s="36">
        <f t="shared" ref="L34" si="12">L36+L37</f>
        <v>0</v>
      </c>
      <c r="M34" s="37">
        <f>SUM(M35:M37)</f>
        <v>2840800</v>
      </c>
    </row>
    <row r="35" spans="1:13">
      <c r="A35" s="12"/>
      <c r="B35" s="1" t="s">
        <v>3</v>
      </c>
      <c r="C35" s="197">
        <v>9</v>
      </c>
      <c r="D35" s="197"/>
      <c r="E35" s="197">
        <f>C35</f>
        <v>9</v>
      </c>
      <c r="F35" s="197">
        <v>233</v>
      </c>
      <c r="G35" s="197"/>
      <c r="H35" s="180">
        <f>F35</f>
        <v>233</v>
      </c>
      <c r="I35" s="180">
        <f>H35+E35</f>
        <v>242</v>
      </c>
      <c r="J35" s="180">
        <f>3200*I35</f>
        <v>774400</v>
      </c>
      <c r="K35" s="180">
        <f>1600*H35</f>
        <v>372800</v>
      </c>
      <c r="L35" s="143"/>
      <c r="M35" s="42">
        <f>J35+K35</f>
        <v>1147200</v>
      </c>
    </row>
    <row r="36" spans="1:13">
      <c r="A36" s="13"/>
      <c r="B36" s="1" t="s">
        <v>12</v>
      </c>
      <c r="C36" s="197"/>
      <c r="D36" s="197">
        <v>10</v>
      </c>
      <c r="E36" s="197">
        <f>D36</f>
        <v>10</v>
      </c>
      <c r="F36" s="197"/>
      <c r="G36" s="197">
        <v>263</v>
      </c>
      <c r="H36" s="180">
        <f>G36</f>
        <v>263</v>
      </c>
      <c r="I36" s="180">
        <f>H36+E36</f>
        <v>273</v>
      </c>
      <c r="J36" s="180">
        <f>3200*I36</f>
        <v>873600</v>
      </c>
      <c r="K36" s="180">
        <f>1600*H36</f>
        <v>420800</v>
      </c>
      <c r="L36" s="143"/>
      <c r="M36" s="42">
        <f>J36+K36+M74</f>
        <v>1337600</v>
      </c>
    </row>
    <row r="37" spans="1:13">
      <c r="A37" s="13"/>
      <c r="B37" s="201" t="s">
        <v>198</v>
      </c>
      <c r="C37" s="197"/>
      <c r="D37" s="197">
        <v>3</v>
      </c>
      <c r="E37" s="197">
        <f>D37</f>
        <v>3</v>
      </c>
      <c r="F37" s="197"/>
      <c r="G37" s="197">
        <v>85</v>
      </c>
      <c r="H37" s="180">
        <f>G37</f>
        <v>85</v>
      </c>
      <c r="I37" s="180">
        <v>89</v>
      </c>
      <c r="J37" s="180">
        <f>4000*I37</f>
        <v>356000</v>
      </c>
      <c r="K37" s="180"/>
      <c r="L37" s="143"/>
      <c r="M37" s="42">
        <f>J37+K37</f>
        <v>356000</v>
      </c>
    </row>
    <row r="38" spans="1:13">
      <c r="A38" s="35">
        <v>10</v>
      </c>
      <c r="B38" s="32" t="s">
        <v>28</v>
      </c>
      <c r="C38" s="36"/>
      <c r="D38" s="36">
        <f>D39+D40</f>
        <v>26</v>
      </c>
      <c r="E38" s="36">
        <f t="shared" ref="E38:M38" si="13">E39+E40</f>
        <v>26</v>
      </c>
      <c r="F38" s="36">
        <f t="shared" si="13"/>
        <v>0</v>
      </c>
      <c r="G38" s="36">
        <f t="shared" si="13"/>
        <v>416</v>
      </c>
      <c r="H38" s="36">
        <f t="shared" si="13"/>
        <v>416</v>
      </c>
      <c r="I38" s="36">
        <f t="shared" si="13"/>
        <v>442</v>
      </c>
      <c r="J38" s="36">
        <f t="shared" si="13"/>
        <v>1768000</v>
      </c>
      <c r="K38" s="36">
        <f t="shared" si="13"/>
        <v>0</v>
      </c>
      <c r="L38" s="36">
        <f t="shared" si="13"/>
        <v>0</v>
      </c>
      <c r="M38" s="36">
        <f t="shared" si="13"/>
        <v>1768000</v>
      </c>
    </row>
    <row r="39" spans="1:13">
      <c r="A39" s="13"/>
      <c r="B39" s="201" t="s">
        <v>197</v>
      </c>
      <c r="C39" s="197"/>
      <c r="D39" s="197">
        <v>26</v>
      </c>
      <c r="E39" s="197">
        <f>D39</f>
        <v>26</v>
      </c>
      <c r="F39" s="197"/>
      <c r="G39" s="197">
        <v>416</v>
      </c>
      <c r="H39" s="180">
        <f>G39</f>
        <v>416</v>
      </c>
      <c r="I39" s="180">
        <f>H39+E39</f>
        <v>442</v>
      </c>
      <c r="J39" s="180">
        <f>4000*I39</f>
        <v>1768000</v>
      </c>
      <c r="K39" s="180"/>
      <c r="L39" s="143"/>
      <c r="M39" s="42">
        <f>J39+K39</f>
        <v>1768000</v>
      </c>
    </row>
    <row r="40" spans="1:13">
      <c r="A40" s="14"/>
      <c r="B40" s="182"/>
      <c r="C40" s="197"/>
      <c r="D40" s="197"/>
      <c r="E40" s="197"/>
      <c r="F40" s="197"/>
      <c r="G40" s="197"/>
      <c r="H40" s="180"/>
      <c r="I40" s="180"/>
      <c r="J40" s="180"/>
      <c r="K40" s="180"/>
      <c r="L40" s="143"/>
      <c r="M40" s="183"/>
    </row>
    <row r="41" spans="1:13">
      <c r="A41" s="35">
        <v>11</v>
      </c>
      <c r="B41" s="32" t="s">
        <v>44</v>
      </c>
      <c r="C41" s="36"/>
      <c r="D41" s="36">
        <f>D42+D43</f>
        <v>2</v>
      </c>
      <c r="E41" s="36">
        <f t="shared" ref="E41:L41" si="14">E42+E43</f>
        <v>2</v>
      </c>
      <c r="F41" s="36"/>
      <c r="G41" s="36">
        <f t="shared" si="14"/>
        <v>89</v>
      </c>
      <c r="H41" s="36">
        <f t="shared" si="14"/>
        <v>89</v>
      </c>
      <c r="I41" s="36">
        <f t="shared" si="14"/>
        <v>93</v>
      </c>
      <c r="J41" s="36">
        <f t="shared" si="14"/>
        <v>399900</v>
      </c>
      <c r="K41" s="36">
        <f t="shared" si="14"/>
        <v>133500</v>
      </c>
      <c r="L41" s="36">
        <f t="shared" si="14"/>
        <v>0</v>
      </c>
      <c r="M41" s="37">
        <f>M42+M43</f>
        <v>533400</v>
      </c>
    </row>
    <row r="42" spans="1:13">
      <c r="A42" s="9"/>
      <c r="B42" s="24" t="s">
        <v>13</v>
      </c>
      <c r="C42" s="197"/>
      <c r="D42" s="197">
        <v>2</v>
      </c>
      <c r="E42" s="197">
        <f>D42</f>
        <v>2</v>
      </c>
      <c r="F42" s="197"/>
      <c r="G42" s="197">
        <v>89</v>
      </c>
      <c r="H42" s="180">
        <f>G42</f>
        <v>89</v>
      </c>
      <c r="I42" s="180">
        <f>H42+E42*2</f>
        <v>93</v>
      </c>
      <c r="J42" s="180">
        <f>4300*I42</f>
        <v>399900</v>
      </c>
      <c r="K42" s="180">
        <f>1500*H42</f>
        <v>133500</v>
      </c>
      <c r="L42" s="143"/>
      <c r="M42" s="42">
        <f>J42+K42</f>
        <v>533400</v>
      </c>
    </row>
    <row r="43" spans="1:13">
      <c r="A43" s="9"/>
      <c r="B43" s="24" t="s">
        <v>14</v>
      </c>
      <c r="C43" s="197"/>
      <c r="D43" s="197"/>
      <c r="E43" s="197">
        <f>D43</f>
        <v>0</v>
      </c>
      <c r="F43" s="197"/>
      <c r="G43" s="197">
        <f>E43*44</f>
        <v>0</v>
      </c>
      <c r="H43" s="180">
        <f>G43</f>
        <v>0</v>
      </c>
      <c r="I43" s="180">
        <f>H43+E43*2</f>
        <v>0</v>
      </c>
      <c r="J43" s="180">
        <f>4300*I43</f>
        <v>0</v>
      </c>
      <c r="K43" s="180">
        <f>1500*H43</f>
        <v>0</v>
      </c>
      <c r="L43" s="143"/>
      <c r="M43" s="42">
        <f>J43+K43</f>
        <v>0</v>
      </c>
    </row>
    <row r="44" spans="1:13">
      <c r="A44" s="35">
        <v>12</v>
      </c>
      <c r="B44" s="39" t="s">
        <v>46</v>
      </c>
      <c r="C44" s="36"/>
      <c r="D44" s="36">
        <f>D45+D46+D47</f>
        <v>2</v>
      </c>
      <c r="E44" s="36">
        <f t="shared" ref="E44:L44" si="15">E45+E46+E47</f>
        <v>2</v>
      </c>
      <c r="F44" s="36"/>
      <c r="G44" s="36">
        <f t="shared" si="15"/>
        <v>80</v>
      </c>
      <c r="H44" s="36">
        <f t="shared" si="15"/>
        <v>80</v>
      </c>
      <c r="I44" s="36">
        <f t="shared" si="15"/>
        <v>84</v>
      </c>
      <c r="J44" s="37">
        <f>J45+J46+J47</f>
        <v>469560</v>
      </c>
      <c r="K44" s="37">
        <f>K45+K46+K47</f>
        <v>120000</v>
      </c>
      <c r="L44" s="36">
        <f t="shared" si="15"/>
        <v>0</v>
      </c>
      <c r="M44" s="37">
        <f>M45+M46+M47</f>
        <v>589560</v>
      </c>
    </row>
    <row r="45" spans="1:13">
      <c r="A45" s="17"/>
      <c r="B45" s="25" t="s">
        <v>13</v>
      </c>
      <c r="C45" s="197"/>
      <c r="D45" s="197">
        <v>1</v>
      </c>
      <c r="E45" s="197">
        <f>D45</f>
        <v>1</v>
      </c>
      <c r="F45" s="197"/>
      <c r="G45" s="197">
        <f>D45*40</f>
        <v>40</v>
      </c>
      <c r="H45" s="180">
        <f>G45</f>
        <v>40</v>
      </c>
      <c r="I45" s="197">
        <f>E45*42</f>
        <v>42</v>
      </c>
      <c r="J45" s="180">
        <f>5590*I45</f>
        <v>234780</v>
      </c>
      <c r="K45" s="180">
        <f>1500*H45</f>
        <v>60000</v>
      </c>
      <c r="L45" s="143"/>
      <c r="M45" s="42">
        <f>J45+K45</f>
        <v>294780</v>
      </c>
    </row>
    <row r="46" spans="1:13">
      <c r="A46" s="18"/>
      <c r="B46" s="24" t="s">
        <v>15</v>
      </c>
      <c r="C46" s="197"/>
      <c r="D46" s="197">
        <v>1</v>
      </c>
      <c r="E46" s="197">
        <f>D46</f>
        <v>1</v>
      </c>
      <c r="F46" s="197"/>
      <c r="G46" s="197">
        <f>D46*40</f>
        <v>40</v>
      </c>
      <c r="H46" s="180">
        <f>G46</f>
        <v>40</v>
      </c>
      <c r="I46" s="197">
        <f>E46*42</f>
        <v>42</v>
      </c>
      <c r="J46" s="180">
        <f>5590*I46</f>
        <v>234780</v>
      </c>
      <c r="K46" s="180">
        <f>1500*H46</f>
        <v>60000</v>
      </c>
      <c r="L46" s="143"/>
      <c r="M46" s="42">
        <f>J46+K46</f>
        <v>294780</v>
      </c>
    </row>
    <row r="47" spans="1:13">
      <c r="A47" s="9"/>
      <c r="B47" s="22" t="s">
        <v>170</v>
      </c>
      <c r="C47" s="197"/>
      <c r="D47" s="197"/>
      <c r="E47" s="197">
        <f>D47</f>
        <v>0</v>
      </c>
      <c r="F47" s="197"/>
      <c r="G47" s="197">
        <f>E47*38</f>
        <v>0</v>
      </c>
      <c r="H47" s="180">
        <f>G47</f>
        <v>0</v>
      </c>
      <c r="I47" s="180">
        <f>H47+E47*2</f>
        <v>0</v>
      </c>
      <c r="J47" s="180">
        <f>5590*I47</f>
        <v>0</v>
      </c>
      <c r="K47" s="180">
        <f>3200*H47</f>
        <v>0</v>
      </c>
      <c r="L47" s="143"/>
      <c r="M47" s="42">
        <f>J47+K47</f>
        <v>0</v>
      </c>
    </row>
    <row r="48" spans="1:13">
      <c r="A48" s="35">
        <v>13</v>
      </c>
      <c r="B48" s="32" t="s">
        <v>29</v>
      </c>
      <c r="C48" s="36"/>
      <c r="D48" s="36">
        <f>D49</f>
        <v>2</v>
      </c>
      <c r="E48" s="36">
        <f t="shared" ref="E48:L48" si="16">E49</f>
        <v>2</v>
      </c>
      <c r="F48" s="36"/>
      <c r="G48" s="36">
        <f t="shared" si="16"/>
        <v>56</v>
      </c>
      <c r="H48" s="36">
        <f t="shared" si="16"/>
        <v>56</v>
      </c>
      <c r="I48" s="36">
        <f t="shared" si="16"/>
        <v>58</v>
      </c>
      <c r="J48" s="36">
        <f t="shared" si="16"/>
        <v>249400</v>
      </c>
      <c r="K48" s="36">
        <f t="shared" si="16"/>
        <v>140000</v>
      </c>
      <c r="L48" s="36">
        <f t="shared" si="16"/>
        <v>0</v>
      </c>
      <c r="M48" s="37">
        <f>M49</f>
        <v>389400</v>
      </c>
    </row>
    <row r="49" spans="1:13">
      <c r="A49" s="19"/>
      <c r="B49" s="26" t="s">
        <v>17</v>
      </c>
      <c r="C49" s="197"/>
      <c r="D49" s="197">
        <v>2</v>
      </c>
      <c r="E49" s="197">
        <f>D49</f>
        <v>2</v>
      </c>
      <c r="F49" s="197"/>
      <c r="G49" s="197">
        <f>D49*28</f>
        <v>56</v>
      </c>
      <c r="H49" s="180">
        <f>G49</f>
        <v>56</v>
      </c>
      <c r="I49" s="180">
        <f>H49+E49</f>
        <v>58</v>
      </c>
      <c r="J49" s="180">
        <f>4300*I49</f>
        <v>249400</v>
      </c>
      <c r="K49" s="180">
        <f>2500*H49</f>
        <v>140000</v>
      </c>
      <c r="L49" s="143"/>
      <c r="M49" s="42">
        <f>J49+K49</f>
        <v>389400</v>
      </c>
    </row>
    <row r="50" spans="1:13">
      <c r="A50" s="35">
        <v>14</v>
      </c>
      <c r="B50" s="32" t="s">
        <v>30</v>
      </c>
      <c r="C50" s="36"/>
      <c r="D50" s="36">
        <f>D51+D52</f>
        <v>5</v>
      </c>
      <c r="E50" s="36">
        <f t="shared" ref="E50:L50" si="17">E51+E52</f>
        <v>5</v>
      </c>
      <c r="F50" s="36"/>
      <c r="G50" s="36">
        <f t="shared" si="17"/>
        <v>101</v>
      </c>
      <c r="H50" s="36">
        <f t="shared" si="17"/>
        <v>101</v>
      </c>
      <c r="I50" s="36">
        <f t="shared" si="17"/>
        <v>106</v>
      </c>
      <c r="J50" s="36">
        <f t="shared" si="17"/>
        <v>424000</v>
      </c>
      <c r="K50" s="36">
        <f t="shared" si="17"/>
        <v>0</v>
      </c>
      <c r="L50" s="36">
        <f t="shared" si="17"/>
        <v>0</v>
      </c>
      <c r="M50" s="37">
        <f>M51+M52</f>
        <v>424000</v>
      </c>
    </row>
    <row r="51" spans="1:13">
      <c r="A51" s="91"/>
      <c r="B51" s="94" t="s">
        <v>139</v>
      </c>
      <c r="C51" s="92"/>
      <c r="D51" s="92">
        <v>1</v>
      </c>
      <c r="E51" s="197">
        <f>D51</f>
        <v>1</v>
      </c>
      <c r="F51" s="92"/>
      <c r="G51" s="92">
        <v>28</v>
      </c>
      <c r="H51" s="180">
        <f>G51</f>
        <v>28</v>
      </c>
      <c r="I51" s="180">
        <f>H51+E51</f>
        <v>29</v>
      </c>
      <c r="J51" s="180">
        <f>4000*I51</f>
        <v>116000</v>
      </c>
      <c r="K51" s="180"/>
      <c r="L51" s="93"/>
      <c r="M51" s="42">
        <f>J51+K51</f>
        <v>116000</v>
      </c>
    </row>
    <row r="52" spans="1:13">
      <c r="A52" s="13"/>
      <c r="B52" s="95" t="s">
        <v>18</v>
      </c>
      <c r="C52" s="197"/>
      <c r="D52" s="197">
        <v>4</v>
      </c>
      <c r="E52" s="197">
        <f>D52</f>
        <v>4</v>
      </c>
      <c r="F52" s="197"/>
      <c r="G52" s="92">
        <v>73</v>
      </c>
      <c r="H52" s="180">
        <f>G52</f>
        <v>73</v>
      </c>
      <c r="I52" s="180">
        <f>H52+E52</f>
        <v>77</v>
      </c>
      <c r="J52" s="180">
        <f>4000*I52</f>
        <v>308000</v>
      </c>
      <c r="K52" s="180"/>
      <c r="L52" s="143"/>
      <c r="M52" s="42">
        <f>J52+K52</f>
        <v>308000</v>
      </c>
    </row>
    <row r="53" spans="1:13">
      <c r="A53" s="35">
        <v>15</v>
      </c>
      <c r="B53" s="40" t="s">
        <v>153</v>
      </c>
      <c r="C53" s="36"/>
      <c r="D53" s="36">
        <f>D54</f>
        <v>0</v>
      </c>
      <c r="E53" s="36">
        <f t="shared" ref="E53:L53" si="18">E54</f>
        <v>0</v>
      </c>
      <c r="F53" s="36"/>
      <c r="G53" s="36">
        <f t="shared" si="18"/>
        <v>0</v>
      </c>
      <c r="H53" s="36">
        <f t="shared" si="18"/>
        <v>0</v>
      </c>
      <c r="I53" s="36">
        <f t="shared" si="18"/>
        <v>0</v>
      </c>
      <c r="J53" s="36">
        <f t="shared" si="18"/>
        <v>0</v>
      </c>
      <c r="K53" s="36">
        <f t="shared" si="18"/>
        <v>0</v>
      </c>
      <c r="L53" s="36">
        <f t="shared" si="18"/>
        <v>0</v>
      </c>
      <c r="M53" s="37">
        <f>M54</f>
        <v>0</v>
      </c>
    </row>
    <row r="54" spans="1:13">
      <c r="A54" s="14"/>
      <c r="B54" s="74" t="s">
        <v>154</v>
      </c>
      <c r="C54" s="28"/>
      <c r="D54" s="28"/>
      <c r="E54" s="28">
        <f>D54</f>
        <v>0</v>
      </c>
      <c r="F54" s="28"/>
      <c r="G54" s="28"/>
      <c r="H54" s="30">
        <f>G54</f>
        <v>0</v>
      </c>
      <c r="I54" s="30">
        <f>H54+E54*2</f>
        <v>0</v>
      </c>
      <c r="J54" s="180">
        <f>5590*I54</f>
        <v>0</v>
      </c>
      <c r="K54" s="180">
        <f>3200*H54</f>
        <v>0</v>
      </c>
      <c r="L54" s="45"/>
      <c r="M54" s="42">
        <f>J54+K54</f>
        <v>0</v>
      </c>
    </row>
    <row r="55" spans="1:13">
      <c r="A55" s="35">
        <v>16</v>
      </c>
      <c r="B55" s="40" t="s">
        <v>148</v>
      </c>
      <c r="C55" s="36"/>
      <c r="D55" s="36">
        <f>D56</f>
        <v>1</v>
      </c>
      <c r="E55" s="36">
        <f t="shared" ref="E55:L55" si="19">E56</f>
        <v>1</v>
      </c>
      <c r="F55" s="36"/>
      <c r="G55" s="36">
        <f t="shared" si="19"/>
        <v>44</v>
      </c>
      <c r="H55" s="36">
        <f t="shared" si="19"/>
        <v>44</v>
      </c>
      <c r="I55" s="36">
        <f t="shared" si="19"/>
        <v>46</v>
      </c>
      <c r="J55" s="36">
        <f t="shared" si="19"/>
        <v>299000</v>
      </c>
      <c r="K55" s="36">
        <f t="shared" si="19"/>
        <v>140800</v>
      </c>
      <c r="L55" s="36">
        <f t="shared" si="19"/>
        <v>0</v>
      </c>
      <c r="M55" s="37">
        <f>M56</f>
        <v>439800</v>
      </c>
    </row>
    <row r="56" spans="1:13">
      <c r="A56" s="14"/>
      <c r="B56" s="2" t="s">
        <v>149</v>
      </c>
      <c r="C56" s="28"/>
      <c r="D56" s="28">
        <v>1</v>
      </c>
      <c r="E56" s="28">
        <f>D56</f>
        <v>1</v>
      </c>
      <c r="F56" s="28"/>
      <c r="G56" s="28">
        <f>44*E56</f>
        <v>44</v>
      </c>
      <c r="H56" s="30">
        <f>G56</f>
        <v>44</v>
      </c>
      <c r="I56" s="30">
        <f>H56+E56*2</f>
        <v>46</v>
      </c>
      <c r="J56" s="180">
        <f>6500*I56</f>
        <v>299000</v>
      </c>
      <c r="K56" s="180">
        <f>3200*H56</f>
        <v>140800</v>
      </c>
      <c r="L56" s="45"/>
      <c r="M56" s="42">
        <f>J56+K56</f>
        <v>439800</v>
      </c>
    </row>
    <row r="57" spans="1:13">
      <c r="A57" s="35">
        <v>17</v>
      </c>
      <c r="B57" s="32" t="s">
        <v>143</v>
      </c>
      <c r="C57" s="60"/>
      <c r="D57" s="60">
        <f>SUM(D58:D59)</f>
        <v>1</v>
      </c>
      <c r="E57" s="60">
        <f>SUM(E58:E59)</f>
        <v>1</v>
      </c>
      <c r="F57" s="60"/>
      <c r="G57" s="60">
        <f t="shared" ref="G57:M57" si="20">SUM(G58:G59)</f>
        <v>38</v>
      </c>
      <c r="H57" s="60">
        <f t="shared" si="20"/>
        <v>38</v>
      </c>
      <c r="I57" s="60">
        <f t="shared" si="20"/>
        <v>40</v>
      </c>
      <c r="J57" s="60">
        <f t="shared" si="20"/>
        <v>260000</v>
      </c>
      <c r="K57" s="60">
        <f t="shared" si="20"/>
        <v>57000</v>
      </c>
      <c r="L57" s="60">
        <f t="shared" si="20"/>
        <v>0</v>
      </c>
      <c r="M57" s="60">
        <f t="shared" si="20"/>
        <v>317000</v>
      </c>
    </row>
    <row r="58" spans="1:13">
      <c r="A58" s="14"/>
      <c r="B58" s="131" t="s">
        <v>84</v>
      </c>
      <c r="C58" s="28"/>
      <c r="D58" s="28">
        <v>1</v>
      </c>
      <c r="E58" s="28">
        <f>D58</f>
        <v>1</v>
      </c>
      <c r="F58" s="28"/>
      <c r="G58" s="28">
        <f>E58*38</f>
        <v>38</v>
      </c>
      <c r="H58" s="30">
        <f>G58</f>
        <v>38</v>
      </c>
      <c r="I58" s="30">
        <f>H58+E58*2</f>
        <v>40</v>
      </c>
      <c r="J58" s="59">
        <f>6500*I58</f>
        <v>260000</v>
      </c>
      <c r="K58" s="180">
        <f>1500*H58</f>
        <v>57000</v>
      </c>
      <c r="L58" s="45"/>
      <c r="M58" s="42">
        <f>J58+K58</f>
        <v>317000</v>
      </c>
    </row>
    <row r="59" spans="1:13">
      <c r="A59" s="14"/>
      <c r="B59" s="132" t="s">
        <v>186</v>
      </c>
      <c r="C59" s="28"/>
      <c r="D59" s="28"/>
      <c r="E59" s="28">
        <f>D59</f>
        <v>0</v>
      </c>
      <c r="F59" s="28"/>
      <c r="G59" s="28">
        <f>E59*43</f>
        <v>0</v>
      </c>
      <c r="H59" s="30">
        <f>G59</f>
        <v>0</v>
      </c>
      <c r="I59" s="30">
        <f>H59+E59*2</f>
        <v>0</v>
      </c>
      <c r="J59" s="59">
        <f>5000*I59</f>
        <v>0</v>
      </c>
      <c r="K59" s="180">
        <f>2500*H59</f>
        <v>0</v>
      </c>
      <c r="L59" s="45"/>
      <c r="M59" s="42">
        <f>J59+K59</f>
        <v>0</v>
      </c>
    </row>
    <row r="60" spans="1:13">
      <c r="A60" s="35">
        <v>18</v>
      </c>
      <c r="B60" s="32" t="s">
        <v>164</v>
      </c>
      <c r="C60" s="60"/>
      <c r="D60" s="60">
        <f>D61+D62</f>
        <v>1</v>
      </c>
      <c r="E60" s="60">
        <f>E61+E62</f>
        <v>1</v>
      </c>
      <c r="F60" s="60"/>
      <c r="G60" s="60">
        <f>G61+G62</f>
        <v>40</v>
      </c>
      <c r="H60" s="60">
        <f t="shared" ref="H60:L60" si="21">H61+H62</f>
        <v>40</v>
      </c>
      <c r="I60" s="60">
        <f t="shared" si="21"/>
        <v>42</v>
      </c>
      <c r="J60" s="60">
        <f t="shared" si="21"/>
        <v>234780</v>
      </c>
      <c r="K60" s="60">
        <f t="shared" si="21"/>
        <v>128000</v>
      </c>
      <c r="L60" s="60">
        <f t="shared" si="21"/>
        <v>0</v>
      </c>
      <c r="M60" s="97">
        <f>M61+M62</f>
        <v>362780</v>
      </c>
    </row>
    <row r="61" spans="1:13">
      <c r="A61" s="111"/>
      <c r="B61" s="114" t="s">
        <v>168</v>
      </c>
      <c r="C61" s="116"/>
      <c r="D61" s="116"/>
      <c r="E61" s="113">
        <f>D61</f>
        <v>0</v>
      </c>
      <c r="F61" s="116"/>
      <c r="G61" s="116"/>
      <c r="H61" s="117">
        <f>G61</f>
        <v>0</v>
      </c>
      <c r="I61" s="117">
        <f>H61+E61*2</f>
        <v>0</v>
      </c>
      <c r="J61" s="118">
        <f>4300*I61</f>
        <v>0</v>
      </c>
      <c r="K61" s="117">
        <f>H61*2500</f>
        <v>0</v>
      </c>
      <c r="L61" s="119"/>
      <c r="M61" s="42">
        <f>J61+K61</f>
        <v>0</v>
      </c>
    </row>
    <row r="62" spans="1:13">
      <c r="A62" s="14"/>
      <c r="B62" s="112" t="s">
        <v>169</v>
      </c>
      <c r="C62" s="28"/>
      <c r="D62" s="28">
        <v>1</v>
      </c>
      <c r="E62" s="28">
        <f>D62</f>
        <v>1</v>
      </c>
      <c r="F62" s="28"/>
      <c r="G62" s="28">
        <f>E62*40</f>
        <v>40</v>
      </c>
      <c r="H62" s="115">
        <f>G62</f>
        <v>40</v>
      </c>
      <c r="I62" s="30">
        <f>H62+E62*2</f>
        <v>42</v>
      </c>
      <c r="J62" s="59">
        <f>5590*I62</f>
        <v>234780</v>
      </c>
      <c r="K62" s="30">
        <f>3200*H62</f>
        <v>128000</v>
      </c>
      <c r="L62" s="45"/>
      <c r="M62" s="42">
        <f>J62+K62</f>
        <v>362780</v>
      </c>
    </row>
    <row r="63" spans="1:13">
      <c r="A63" s="107">
        <v>19</v>
      </c>
      <c r="B63" s="108" t="s">
        <v>155</v>
      </c>
      <c r="C63" s="105">
        <f>C64</f>
        <v>0</v>
      </c>
      <c r="D63" s="105"/>
      <c r="E63" s="105">
        <f t="shared" ref="E63:L65" si="22">E64</f>
        <v>0</v>
      </c>
      <c r="F63" s="105">
        <f t="shared" si="22"/>
        <v>0</v>
      </c>
      <c r="G63" s="105"/>
      <c r="H63" s="105">
        <f t="shared" si="22"/>
        <v>0</v>
      </c>
      <c r="I63" s="105">
        <f t="shared" si="22"/>
        <v>0</v>
      </c>
      <c r="J63" s="105">
        <f t="shared" si="22"/>
        <v>0</v>
      </c>
      <c r="K63" s="105">
        <f t="shared" si="22"/>
        <v>0</v>
      </c>
      <c r="L63" s="105">
        <f t="shared" si="22"/>
        <v>0</v>
      </c>
      <c r="M63" s="106">
        <f>M64</f>
        <v>0</v>
      </c>
    </row>
    <row r="64" spans="1:13">
      <c r="A64" s="14"/>
      <c r="B64" s="102" t="s">
        <v>152</v>
      </c>
      <c r="C64" s="103"/>
      <c r="D64" s="103"/>
      <c r="E64" s="103">
        <f>C64</f>
        <v>0</v>
      </c>
      <c r="F64" s="103">
        <f>E64*39</f>
        <v>0</v>
      </c>
      <c r="G64" s="103"/>
      <c r="H64" s="104">
        <f>F64</f>
        <v>0</v>
      </c>
      <c r="I64" s="104">
        <f>H64+E64*2</f>
        <v>0</v>
      </c>
      <c r="J64" s="180">
        <f>6500*I64</f>
        <v>0</v>
      </c>
      <c r="K64" s="180">
        <f>3200*H64</f>
        <v>0</v>
      </c>
      <c r="L64" s="45"/>
      <c r="M64" s="42">
        <f>J64+K64</f>
        <v>0</v>
      </c>
    </row>
    <row r="65" spans="1:13">
      <c r="A65" s="107">
        <v>20</v>
      </c>
      <c r="B65" s="108" t="s">
        <v>175</v>
      </c>
      <c r="C65" s="105">
        <f>C66</f>
        <v>0</v>
      </c>
      <c r="D65" s="105">
        <f>D66</f>
        <v>0</v>
      </c>
      <c r="E65" s="105">
        <f>E66</f>
        <v>0</v>
      </c>
      <c r="F65" s="105">
        <f t="shared" si="22"/>
        <v>0</v>
      </c>
      <c r="G65" s="105">
        <f>G66</f>
        <v>0</v>
      </c>
      <c r="H65" s="105">
        <f t="shared" si="22"/>
        <v>0</v>
      </c>
      <c r="I65" s="105">
        <f t="shared" si="22"/>
        <v>0</v>
      </c>
      <c r="J65" s="105">
        <f t="shared" si="22"/>
        <v>0</v>
      </c>
      <c r="K65" s="105">
        <f t="shared" si="22"/>
        <v>0</v>
      </c>
      <c r="L65" s="105">
        <f t="shared" si="22"/>
        <v>0</v>
      </c>
      <c r="M65" s="106">
        <f>M66</f>
        <v>0</v>
      </c>
    </row>
    <row r="66" spans="1:13">
      <c r="A66" s="14"/>
      <c r="B66" s="130" t="s">
        <v>172</v>
      </c>
      <c r="C66" s="103"/>
      <c r="D66" s="103"/>
      <c r="E66" s="103">
        <f>D66</f>
        <v>0</v>
      </c>
      <c r="F66" s="103"/>
      <c r="G66" s="103">
        <f>E66*40</f>
        <v>0</v>
      </c>
      <c r="H66" s="104">
        <f>G66</f>
        <v>0</v>
      </c>
      <c r="I66" s="104">
        <f>H66+E66*2</f>
        <v>0</v>
      </c>
      <c r="J66" s="180">
        <f>5590*I66</f>
        <v>0</v>
      </c>
      <c r="K66" s="180">
        <f>3200*H66</f>
        <v>0</v>
      </c>
      <c r="L66" s="45"/>
      <c r="M66" s="42">
        <f>J66+K66</f>
        <v>0</v>
      </c>
    </row>
    <row r="67" spans="1:13">
      <c r="A67" s="107">
        <v>21</v>
      </c>
      <c r="B67" s="108" t="s">
        <v>176</v>
      </c>
      <c r="C67" s="105">
        <f t="shared" ref="C67:L67" si="23">C68</f>
        <v>0</v>
      </c>
      <c r="D67" s="105">
        <f t="shared" si="23"/>
        <v>0</v>
      </c>
      <c r="E67" s="105">
        <f t="shared" si="23"/>
        <v>0</v>
      </c>
      <c r="F67" s="105">
        <f t="shared" si="23"/>
        <v>0</v>
      </c>
      <c r="G67" s="105">
        <f t="shared" si="23"/>
        <v>0</v>
      </c>
      <c r="H67" s="106">
        <f t="shared" si="23"/>
        <v>0</v>
      </c>
      <c r="I67" s="106">
        <f t="shared" si="23"/>
        <v>0</v>
      </c>
      <c r="J67" s="106">
        <f t="shared" si="23"/>
        <v>0</v>
      </c>
      <c r="K67" s="106">
        <f t="shared" si="23"/>
        <v>0</v>
      </c>
      <c r="L67" s="105">
        <f t="shared" si="23"/>
        <v>0</v>
      </c>
      <c r="M67" s="106">
        <f>M68</f>
        <v>0</v>
      </c>
    </row>
    <row r="68" spans="1:13">
      <c r="A68" s="14"/>
      <c r="B68" s="130" t="s">
        <v>177</v>
      </c>
      <c r="C68" s="103"/>
      <c r="D68" s="103"/>
      <c r="E68" s="103">
        <f>D68</f>
        <v>0</v>
      </c>
      <c r="F68" s="103"/>
      <c r="G68" s="103">
        <f>E68*40</f>
        <v>0</v>
      </c>
      <c r="H68" s="104">
        <f>G68</f>
        <v>0</v>
      </c>
      <c r="I68" s="104">
        <f>H68+E68*2</f>
        <v>0</v>
      </c>
      <c r="J68" s="180">
        <f>5590*I68</f>
        <v>0</v>
      </c>
      <c r="K68" s="180">
        <f>3200*H68</f>
        <v>0</v>
      </c>
      <c r="L68" s="45"/>
      <c r="M68" s="42">
        <f>J68+K68</f>
        <v>0</v>
      </c>
    </row>
    <row r="69" spans="1:13">
      <c r="A69" s="107">
        <v>22</v>
      </c>
      <c r="B69" s="108" t="s">
        <v>182</v>
      </c>
      <c r="C69" s="105">
        <f t="shared" ref="C69:L71" si="24">C70</f>
        <v>0</v>
      </c>
      <c r="D69" s="105">
        <f t="shared" si="24"/>
        <v>0</v>
      </c>
      <c r="E69" s="105">
        <f t="shared" si="24"/>
        <v>0</v>
      </c>
      <c r="F69" s="105">
        <f t="shared" si="24"/>
        <v>0</v>
      </c>
      <c r="G69" s="105">
        <f t="shared" si="24"/>
        <v>0</v>
      </c>
      <c r="H69" s="106">
        <f t="shared" si="24"/>
        <v>0</v>
      </c>
      <c r="I69" s="106">
        <f t="shared" si="24"/>
        <v>0</v>
      </c>
      <c r="J69" s="106">
        <f t="shared" si="24"/>
        <v>0</v>
      </c>
      <c r="K69" s="106">
        <f t="shared" si="24"/>
        <v>0</v>
      </c>
      <c r="L69" s="105">
        <f t="shared" si="24"/>
        <v>0</v>
      </c>
      <c r="M69" s="106">
        <f>M70</f>
        <v>0</v>
      </c>
    </row>
    <row r="70" spans="1:13">
      <c r="A70" s="14"/>
      <c r="B70" s="130" t="s">
        <v>184</v>
      </c>
      <c r="C70" s="103"/>
      <c r="D70" s="103"/>
      <c r="E70" s="103">
        <f>D70</f>
        <v>0</v>
      </c>
      <c r="F70" s="103"/>
      <c r="G70" s="103">
        <f>E70*28</f>
        <v>0</v>
      </c>
      <c r="H70" s="104">
        <f>G70</f>
        <v>0</v>
      </c>
      <c r="I70" s="104">
        <f>H70+E70</f>
        <v>0</v>
      </c>
      <c r="J70" s="180">
        <f>3200*I70</f>
        <v>0</v>
      </c>
      <c r="K70" s="180">
        <f>1600*H70</f>
        <v>0</v>
      </c>
      <c r="L70" s="45"/>
      <c r="M70" s="42">
        <f>J70+K70</f>
        <v>0</v>
      </c>
    </row>
    <row r="71" spans="1:13">
      <c r="A71" s="107">
        <v>23</v>
      </c>
      <c r="B71" s="108" t="s">
        <v>183</v>
      </c>
      <c r="C71" s="105">
        <f t="shared" si="24"/>
        <v>0</v>
      </c>
      <c r="D71" s="105">
        <f t="shared" si="24"/>
        <v>1</v>
      </c>
      <c r="E71" s="105">
        <f t="shared" si="24"/>
        <v>1</v>
      </c>
      <c r="F71" s="105">
        <f t="shared" si="24"/>
        <v>0</v>
      </c>
      <c r="G71" s="105">
        <f t="shared" si="24"/>
        <v>41</v>
      </c>
      <c r="H71" s="106">
        <f t="shared" si="24"/>
        <v>41</v>
      </c>
      <c r="I71" s="106">
        <f t="shared" si="24"/>
        <v>43</v>
      </c>
      <c r="J71" s="106">
        <f t="shared" si="24"/>
        <v>240370</v>
      </c>
      <c r="K71" s="106">
        <f t="shared" si="24"/>
        <v>131200</v>
      </c>
      <c r="L71" s="105">
        <f t="shared" si="24"/>
        <v>0</v>
      </c>
      <c r="M71" s="106">
        <f>M72</f>
        <v>371570</v>
      </c>
    </row>
    <row r="72" spans="1:13">
      <c r="A72" s="14"/>
      <c r="B72" s="130" t="s">
        <v>185</v>
      </c>
      <c r="C72" s="103"/>
      <c r="D72" s="103">
        <v>1</v>
      </c>
      <c r="E72" s="103">
        <f>D72</f>
        <v>1</v>
      </c>
      <c r="F72" s="103"/>
      <c r="G72" s="103">
        <f>E72*41</f>
        <v>41</v>
      </c>
      <c r="H72" s="104">
        <f>G72</f>
        <v>41</v>
      </c>
      <c r="I72" s="104">
        <f>H72+E72*2</f>
        <v>43</v>
      </c>
      <c r="J72" s="180">
        <f>5590*I72</f>
        <v>240370</v>
      </c>
      <c r="K72" s="180">
        <f>3200*H72</f>
        <v>131200</v>
      </c>
      <c r="L72" s="45"/>
      <c r="M72" s="42">
        <f>J72+K72</f>
        <v>371570</v>
      </c>
    </row>
    <row r="73" spans="1:13">
      <c r="A73" s="7"/>
      <c r="B73" s="53" t="s">
        <v>130</v>
      </c>
      <c r="C73" s="48"/>
      <c r="D73" s="48"/>
      <c r="E73" s="48"/>
      <c r="F73" s="48"/>
      <c r="G73" s="48"/>
      <c r="H73" s="49"/>
      <c r="I73" s="49"/>
      <c r="J73" s="50"/>
      <c r="K73" s="49"/>
      <c r="L73" s="51"/>
      <c r="M73" s="52">
        <f>43200*L73</f>
        <v>0</v>
      </c>
    </row>
    <row r="74" spans="1:13">
      <c r="A74" s="47"/>
      <c r="B74" s="53" t="s">
        <v>129</v>
      </c>
      <c r="C74" s="48"/>
      <c r="D74" s="48"/>
      <c r="E74" s="48"/>
      <c r="F74" s="48"/>
      <c r="G74" s="48"/>
      <c r="H74" s="49"/>
      <c r="I74" s="49"/>
      <c r="J74" s="50"/>
      <c r="K74" s="49"/>
      <c r="L74" s="51">
        <v>1</v>
      </c>
      <c r="M74" s="52">
        <f>43200*L74</f>
        <v>43200</v>
      </c>
    </row>
    <row r="75" spans="1:13" ht="13.5" thickBot="1">
      <c r="A75" s="46"/>
      <c r="B75" s="41" t="s">
        <v>54</v>
      </c>
      <c r="C75" s="41">
        <f>C8+C13+C28+C34+C63</f>
        <v>35</v>
      </c>
      <c r="D75" s="41">
        <f>D8+D13+D20+D22+D24+D26+D28+D32+D34+D38+D41+D44+D48+D50+D53+D55+D57+D60+D65+D67+D69+D71</f>
        <v>229</v>
      </c>
      <c r="E75" s="41">
        <f>E8+E13+E20+E22+E24+E26+E28+E32+E34+E38+E41+E44+E48+E50+E53+E55+E57+E60+E63+E65+E67+E69+E71</f>
        <v>264</v>
      </c>
      <c r="F75" s="41">
        <f>F8+F13+F28+F34+F63</f>
        <v>663</v>
      </c>
      <c r="G75" s="41">
        <f>G8+G13+G20+G22+G24+G26+G28+G32+G34+G38+G41+G44+G48+G50+G53+G55+G57+G60+G65+G67+G69+G71</f>
        <v>4471</v>
      </c>
      <c r="H75" s="41">
        <f>H8+H13+H20+H22+H24+H26+H28+H32+H34+H38+H41+H44+H48+H50+H53+H55+H57+H60+H63+H65+H67+H69+H71</f>
        <v>5134</v>
      </c>
      <c r="I75" s="41">
        <f>I8+I13+I20+I22+I24+I26+I28+I32+I34+I38+I41+I44+I48+I50+I53+I55+I57+I60+I63+I65+I67+I69+I71</f>
        <v>5426</v>
      </c>
      <c r="J75" s="41">
        <f>J8+J13+J20+J22+J24+J26+J28+J32+J34+J38+J41+J44+J48+J50+J53+J55+J57+J60+J63+J65+J67+J69+J71</f>
        <v>18786610</v>
      </c>
      <c r="K75" s="41">
        <f>K8+K13+K20+K22+K24+K26+K28+K32+K34+K38+K41+K44+K48+K50+K53+K55+K57+K60+K63+K65+K67+K69+K71</f>
        <v>3826500</v>
      </c>
      <c r="L75" s="41"/>
      <c r="M75" s="41">
        <f>M8+M13+M20+M22+M24+M26+M28+M32+M34+M38+M41+M44+M48+M50+M53+M55+M57+M60+M63+M76+M77+M65+M67+M69+M71</f>
        <v>22656310</v>
      </c>
    </row>
    <row r="76" spans="1:13" ht="13.5" thickTop="1">
      <c r="D76" s="271"/>
      <c r="E76" s="271"/>
      <c r="J76" s="81"/>
      <c r="K76" s="88" t="s">
        <v>87</v>
      </c>
      <c r="L76" s="87"/>
      <c r="M76" s="88">
        <f>20000*L76</f>
        <v>0</v>
      </c>
    </row>
    <row r="77" spans="1:13">
      <c r="B77" s="83"/>
      <c r="C77" s="195"/>
      <c r="D77" s="249"/>
      <c r="E77" s="249"/>
      <c r="F77" s="195"/>
      <c r="G77" s="195"/>
      <c r="H77" s="83"/>
      <c r="J77" s="82"/>
      <c r="K77" s="89" t="s">
        <v>88</v>
      </c>
      <c r="L77" s="90"/>
      <c r="M77" s="89">
        <f>15000*L77</f>
        <v>0</v>
      </c>
    </row>
    <row r="78" spans="1:13">
      <c r="B78" s="134"/>
      <c r="C78" s="195"/>
      <c r="D78" s="262"/>
      <c r="E78" s="262"/>
      <c r="F78" s="195"/>
      <c r="G78" s="195"/>
      <c r="H78" s="83"/>
      <c r="K78" s="75" t="s">
        <v>32</v>
      </c>
      <c r="L78" s="196">
        <f>L76+L77</f>
        <v>0</v>
      </c>
    </row>
    <row r="79" spans="1:13">
      <c r="B79" s="134"/>
      <c r="C79" s="195"/>
      <c r="D79" s="264"/>
      <c r="E79" s="264"/>
      <c r="F79" s="135"/>
      <c r="G79" s="135"/>
      <c r="H79" s="84"/>
      <c r="I79" s="79"/>
      <c r="J79" s="136"/>
      <c r="K79" s="83"/>
      <c r="L79" s="195"/>
      <c r="M79" s="83"/>
    </row>
    <row r="80" spans="1:13">
      <c r="B80" s="134"/>
      <c r="C80" s="195"/>
      <c r="D80" s="262"/>
      <c r="E80" s="262"/>
      <c r="F80" s="195"/>
      <c r="G80" s="195"/>
      <c r="H80" s="84"/>
      <c r="I80" s="76"/>
      <c r="J80" s="83"/>
      <c r="K80" s="138"/>
      <c r="L80" s="138"/>
      <c r="M80" s="138"/>
    </row>
    <row r="81" spans="2:13">
      <c r="B81" s="134"/>
      <c r="C81" s="195"/>
      <c r="D81" s="262"/>
      <c r="E81" s="262"/>
      <c r="F81" s="195"/>
      <c r="G81" s="195"/>
      <c r="H81" s="84"/>
      <c r="I81" s="75"/>
      <c r="J81" s="83"/>
      <c r="K81" s="83"/>
      <c r="L81" s="141"/>
      <c r="M81" s="99"/>
    </row>
    <row r="82" spans="2:13">
      <c r="B82" s="134"/>
      <c r="C82" s="195"/>
      <c r="D82" s="262"/>
      <c r="E82" s="262"/>
      <c r="F82" s="195"/>
      <c r="G82" s="195"/>
      <c r="H82" s="84"/>
      <c r="I82" s="76"/>
      <c r="J82" s="83"/>
      <c r="K82" s="83"/>
      <c r="L82" s="195"/>
      <c r="M82" s="99"/>
    </row>
    <row r="83" spans="2:13">
      <c r="B83" s="134"/>
      <c r="C83" s="195"/>
      <c r="D83" s="262"/>
      <c r="E83" s="262"/>
      <c r="F83" s="137"/>
      <c r="G83" s="137"/>
      <c r="H83" s="85"/>
      <c r="I83" s="76"/>
      <c r="J83" s="83"/>
      <c r="K83" s="83"/>
      <c r="L83" s="195"/>
      <c r="M83" s="83"/>
    </row>
    <row r="84" spans="2:13">
      <c r="B84" s="134"/>
      <c r="C84" s="195"/>
      <c r="D84" s="262"/>
      <c r="E84" s="262"/>
      <c r="F84" s="137"/>
      <c r="G84" s="137"/>
      <c r="H84" s="78"/>
      <c r="I84" s="75"/>
      <c r="J84" s="83"/>
      <c r="K84" s="145"/>
      <c r="L84" s="146"/>
      <c r="M84" s="83"/>
    </row>
    <row r="85" spans="2:13">
      <c r="B85" s="134"/>
      <c r="C85" s="195"/>
      <c r="D85" s="263"/>
      <c r="E85" s="263"/>
      <c r="F85" s="138"/>
      <c r="G85" s="138"/>
      <c r="H85" s="86"/>
      <c r="I85" s="77"/>
      <c r="J85" s="147"/>
      <c r="K85" s="148"/>
      <c r="L85" s="149"/>
      <c r="M85" s="99"/>
    </row>
    <row r="86" spans="2:13">
      <c r="B86" s="139"/>
      <c r="C86" s="195"/>
      <c r="D86" s="262"/>
      <c r="E86" s="262"/>
      <c r="F86" s="195"/>
      <c r="G86" s="195"/>
      <c r="H86" s="99"/>
      <c r="J86" s="83"/>
      <c r="K86" s="83"/>
      <c r="L86" s="83"/>
      <c r="M86" s="99"/>
    </row>
    <row r="87" spans="2:13">
      <c r="B87" s="139"/>
      <c r="C87" s="195"/>
      <c r="D87" s="262"/>
      <c r="E87" s="262"/>
      <c r="F87" s="195"/>
      <c r="G87" s="195"/>
      <c r="H87" s="83"/>
      <c r="I87" s="31"/>
      <c r="J87" s="31"/>
    </row>
    <row r="88" spans="2:13">
      <c r="B88" s="140"/>
      <c r="C88" s="141"/>
      <c r="D88" s="262"/>
      <c r="E88" s="262"/>
      <c r="F88" s="195"/>
      <c r="G88" s="195"/>
      <c r="H88" s="83"/>
    </row>
    <row r="89" spans="2:13">
      <c r="B89" s="142"/>
      <c r="C89" s="195"/>
      <c r="D89" s="262"/>
      <c r="E89" s="262"/>
      <c r="F89" s="83"/>
      <c r="G89" s="83"/>
      <c r="H89" s="83"/>
      <c r="J89" s="31"/>
      <c r="M89" s="31"/>
    </row>
    <row r="90" spans="2:13">
      <c r="B90" s="142"/>
      <c r="C90" s="195"/>
      <c r="D90" s="262"/>
      <c r="E90" s="262"/>
      <c r="F90" s="83"/>
      <c r="G90" s="83"/>
      <c r="H90" s="83"/>
      <c r="J90" t="s">
        <v>70</v>
      </c>
    </row>
  </sheetData>
  <mergeCells count="28">
    <mergeCell ref="D90:E90"/>
    <mergeCell ref="A4:M4"/>
    <mergeCell ref="A1:C1"/>
    <mergeCell ref="D1:M1"/>
    <mergeCell ref="A2:C2"/>
    <mergeCell ref="D2:M2"/>
    <mergeCell ref="A3:C3"/>
    <mergeCell ref="D76:E76"/>
    <mergeCell ref="A5:M5"/>
    <mergeCell ref="C6:E6"/>
    <mergeCell ref="F6:I6"/>
    <mergeCell ref="J6:J7"/>
    <mergeCell ref="K6:K7"/>
    <mergeCell ref="L6:L7"/>
    <mergeCell ref="M6:M7"/>
    <mergeCell ref="D88:E88"/>
    <mergeCell ref="D89:E89"/>
    <mergeCell ref="D86:E86"/>
    <mergeCell ref="D87:E87"/>
    <mergeCell ref="D77:E77"/>
    <mergeCell ref="D78:E78"/>
    <mergeCell ref="D83:E83"/>
    <mergeCell ref="D84:E84"/>
    <mergeCell ref="D85:E85"/>
    <mergeCell ref="D79:E79"/>
    <mergeCell ref="D80:E80"/>
    <mergeCell ref="D81:E81"/>
    <mergeCell ref="D82:E82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BC SỞ GTVT </vt:lpstr>
      <vt:lpstr>BÁO CÁO THÁNG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Truong</cp:lastModifiedBy>
  <cp:lastPrinted>2013-04-11T03:52:54Z</cp:lastPrinted>
  <dcterms:created xsi:type="dcterms:W3CDTF">2011-02-18T03:47:25Z</dcterms:created>
  <dcterms:modified xsi:type="dcterms:W3CDTF">2013-04-18T03:29:25Z</dcterms:modified>
</cp:coreProperties>
</file>