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7" i="1"/>
  <c r="L17"/>
  <c r="L18"/>
  <c r="L19"/>
  <c r="L16"/>
  <c r="K16"/>
  <c r="G24"/>
  <c r="G25"/>
  <c r="G26"/>
  <c r="G23"/>
  <c r="I16"/>
  <c r="I17"/>
  <c r="I18"/>
  <c r="I19"/>
  <c r="C33"/>
  <c r="H17"/>
  <c r="H18"/>
  <c r="H19"/>
  <c r="H16"/>
  <c r="C36" l="1"/>
  <c r="C43"/>
  <c r="C29"/>
  <c r="C17"/>
  <c r="D17" s="1"/>
  <c r="E17" s="1"/>
  <c r="C18"/>
  <c r="C19"/>
  <c r="C16"/>
  <c r="J17" l="1"/>
  <c r="F17"/>
  <c r="D24" s="1"/>
  <c r="D19"/>
  <c r="E19" s="1"/>
  <c r="D18"/>
  <c r="E18" s="1"/>
  <c r="D16"/>
  <c r="E16" s="1"/>
  <c r="J19" l="1"/>
  <c r="F19"/>
  <c r="D26" s="1"/>
  <c r="F18"/>
  <c r="D25" s="1"/>
  <c r="J18"/>
  <c r="F16"/>
  <c r="J16"/>
  <c r="G18"/>
  <c r="K18"/>
  <c r="K17"/>
  <c r="G17"/>
  <c r="C32" l="1"/>
  <c r="K19"/>
  <c r="C30"/>
  <c r="C34"/>
  <c r="G19"/>
  <c r="D23"/>
  <c r="E23" s="1"/>
  <c r="G16"/>
  <c r="B26"/>
  <c r="F26"/>
  <c r="E26"/>
  <c r="B25"/>
  <c r="C25"/>
  <c r="F25"/>
  <c r="E25"/>
  <c r="B24"/>
  <c r="C24"/>
  <c r="F24"/>
  <c r="E24"/>
  <c r="C23"/>
  <c r="C28" l="1"/>
  <c r="C26"/>
  <c r="C44" s="1"/>
  <c r="F23"/>
  <c r="I23"/>
  <c r="H26"/>
  <c r="I26"/>
  <c r="I25"/>
  <c r="H25"/>
  <c r="H24"/>
  <c r="I24"/>
  <c r="B23"/>
  <c r="C46" s="1"/>
  <c r="C45"/>
  <c r="C35" l="1"/>
  <c r="C31"/>
  <c r="C38" s="1"/>
  <c r="H23"/>
  <c r="C39"/>
  <c r="C40"/>
  <c r="C47" s="1"/>
  <c r="C41" l="1"/>
  <c r="C42"/>
</calcChain>
</file>

<file path=xl/sharedStrings.xml><?xml version="1.0" encoding="utf-8"?>
<sst xmlns="http://schemas.openxmlformats.org/spreadsheetml/2006/main" count="49" uniqueCount="49">
  <si>
    <t>Q</t>
  </si>
  <si>
    <t>P</t>
  </si>
  <si>
    <t>Tỷ trọng (</t>
  </si>
  <si>
    <t>q</t>
  </si>
  <si>
    <t>Vt</t>
  </si>
  <si>
    <r>
      <t>t</t>
    </r>
    <r>
      <rPr>
        <vertAlign val="subscript"/>
        <sz val="13"/>
        <color theme="1"/>
        <rFont val="Calibri"/>
        <family val="2"/>
        <scheme val="minor"/>
      </rPr>
      <t>xd</t>
    </r>
  </si>
  <si>
    <r>
      <t>T</t>
    </r>
    <r>
      <rPr>
        <vertAlign val="subscript"/>
        <sz val="13"/>
        <color theme="1"/>
        <rFont val="Calibri"/>
        <family val="2"/>
        <scheme val="minor"/>
      </rPr>
      <t>h</t>
    </r>
  </si>
  <si>
    <r>
      <t>T</t>
    </r>
    <r>
      <rPr>
        <vertAlign val="subscript"/>
        <sz val="13"/>
        <color theme="1"/>
        <rFont val="Calibri"/>
        <family val="2"/>
        <scheme val="minor"/>
      </rPr>
      <t>hđ</t>
    </r>
  </si>
  <si>
    <r>
      <t>L</t>
    </r>
    <r>
      <rPr>
        <vertAlign val="subscript"/>
        <sz val="13"/>
        <color theme="1"/>
        <rFont val="Calibri"/>
        <family val="2"/>
        <scheme val="minor"/>
      </rPr>
      <t>hđ</t>
    </r>
  </si>
  <si>
    <t>Lv</t>
  </si>
  <si>
    <t>N</t>
  </si>
  <si>
    <t>Tv</t>
  </si>
  <si>
    <r>
      <t>Z</t>
    </r>
    <r>
      <rPr>
        <i/>
        <vertAlign val="subscript"/>
        <sz val="13"/>
        <color theme="1"/>
        <rFont val="Calibri"/>
        <family val="2"/>
        <scheme val="minor"/>
      </rPr>
      <t>0</t>
    </r>
  </si>
  <si>
    <r>
      <t>Z</t>
    </r>
    <r>
      <rPr>
        <vertAlign val="subscript"/>
        <sz val="11"/>
        <color theme="1"/>
        <rFont val="Calibri"/>
        <family val="2"/>
        <scheme val="minor"/>
      </rPr>
      <t>c</t>
    </r>
  </si>
  <si>
    <t>Beta</t>
  </si>
  <si>
    <r>
      <t>L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=Lh</t>
    </r>
  </si>
  <si>
    <t>Gamma t</t>
  </si>
  <si>
    <t>Tổng Lch</t>
  </si>
  <si>
    <t>Lngd</t>
  </si>
  <si>
    <r>
      <t>A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>vd</t>
    </r>
  </si>
  <si>
    <r>
      <t>A</t>
    </r>
    <r>
      <rPr>
        <vertAlign val="subscript"/>
        <sz val="11"/>
        <color theme="1"/>
        <rFont val="Calibri"/>
        <family val="2"/>
        <scheme val="minor"/>
      </rPr>
      <t>vd</t>
    </r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</si>
  <si>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</si>
  <si>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r>
      <t>Tổng L</t>
    </r>
    <r>
      <rPr>
        <vertAlign val="subscript"/>
        <sz val="11"/>
        <color theme="1"/>
        <rFont val="Calibri"/>
        <family val="2"/>
        <scheme val="minor"/>
      </rPr>
      <t>n</t>
    </r>
  </si>
  <si>
    <t>WQ ngày</t>
  </si>
  <si>
    <t>WQ giờ</t>
  </si>
  <si>
    <t>WQ T/tk</t>
  </si>
  <si>
    <t xml:space="preserve">WP ngày </t>
  </si>
  <si>
    <t>WP giờ</t>
  </si>
  <si>
    <t>WP T/tk</t>
  </si>
  <si>
    <t>Th b/q</t>
  </si>
  <si>
    <t>Vt b/q</t>
  </si>
  <si>
    <t>Lch b/q</t>
  </si>
  <si>
    <t>Beta b/q</t>
  </si>
  <si>
    <t>q b/q</t>
  </si>
  <si>
    <t>Tổng Lch b/q</t>
  </si>
  <si>
    <t>txd b/q</t>
  </si>
  <si>
    <t>Lngd b/q</t>
  </si>
  <si>
    <t>Gamma tb/q</t>
  </si>
  <si>
    <t>WQ b/q ngày</t>
  </si>
  <si>
    <t>WQ b/q giờ</t>
  </si>
  <si>
    <t>WQ b/q tk</t>
  </si>
  <si>
    <t>WP b/q ngày</t>
  </si>
  <si>
    <t>WP b/q giờ</t>
  </si>
  <si>
    <t>WP b/q tk</t>
  </si>
  <si>
    <t xml:space="preserve">Tổng Lch </t>
  </si>
  <si>
    <t>Tổng Ln</t>
  </si>
  <si>
    <t>Tổng Avd</t>
  </si>
  <si>
    <t>Tổng Ac</t>
  </si>
  <si>
    <t>Tổng doanh thu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</si>
</sst>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vertAlign val="subscript"/>
      <sz val="13"/>
      <color theme="1"/>
      <name val="Calibri"/>
      <family val="2"/>
      <scheme val="minor"/>
    </font>
    <font>
      <i/>
      <vertAlign val="subscript"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7"/>
  <sheetViews>
    <sheetView tabSelected="1" topLeftCell="A4" workbookViewId="0">
      <selection activeCell="G24" sqref="G24"/>
    </sheetView>
  </sheetViews>
  <sheetFormatPr defaultRowHeight="15"/>
  <cols>
    <col min="1" max="1" width="6.140625" customWidth="1"/>
    <col min="2" max="2" width="15.42578125" customWidth="1"/>
    <col min="3" max="3" width="16.5703125" customWidth="1"/>
    <col min="7" max="7" width="11.7109375" bestFit="1" customWidth="1"/>
    <col min="8" max="9" width="10.7109375" bestFit="1" customWidth="1"/>
    <col min="10" max="10" width="8" customWidth="1"/>
    <col min="11" max="11" width="9.140625" bestFit="1" customWidth="1"/>
  </cols>
  <sheetData>
    <row r="2" spans="2:12" ht="18">
      <c r="B2" s="2" t="s">
        <v>15</v>
      </c>
      <c r="C2" s="2" t="s">
        <v>0</v>
      </c>
      <c r="D2" s="2" t="s">
        <v>1</v>
      </c>
    </row>
    <row r="3" spans="2:12">
      <c r="B3" s="4">
        <v>18</v>
      </c>
      <c r="C3" s="4">
        <v>180000</v>
      </c>
      <c r="D3" s="4">
        <v>3240000</v>
      </c>
    </row>
    <row r="4" spans="2:12">
      <c r="B4" s="4">
        <v>61</v>
      </c>
      <c r="C4" s="4">
        <v>200000</v>
      </c>
      <c r="D4" s="4">
        <v>12200000</v>
      </c>
    </row>
    <row r="5" spans="2:12">
      <c r="B5" s="4">
        <v>12</v>
      </c>
      <c r="C5" s="4">
        <v>300000</v>
      </c>
      <c r="D5" s="4">
        <v>3600000</v>
      </c>
    </row>
    <row r="6" spans="2:12">
      <c r="B6" s="4">
        <v>8</v>
      </c>
      <c r="C6" s="4">
        <v>100000</v>
      </c>
      <c r="D6" s="4">
        <v>800000</v>
      </c>
    </row>
    <row r="8" spans="2:12" ht="18.75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</row>
    <row r="9" spans="2:12">
      <c r="B9" s="4">
        <v>1.2</v>
      </c>
      <c r="C9" s="4">
        <v>15</v>
      </c>
      <c r="D9" s="4">
        <v>30</v>
      </c>
      <c r="E9" s="4">
        <v>0.16</v>
      </c>
      <c r="F9" s="4">
        <v>8</v>
      </c>
      <c r="G9" s="4">
        <v>0.2</v>
      </c>
      <c r="H9" s="4">
        <v>2</v>
      </c>
    </row>
    <row r="10" spans="2:12">
      <c r="B10" s="4">
        <v>1.5</v>
      </c>
      <c r="C10" s="4">
        <v>10</v>
      </c>
      <c r="D10" s="4">
        <v>40</v>
      </c>
      <c r="E10" s="4">
        <v>0.16</v>
      </c>
      <c r="F10" s="4">
        <v>8</v>
      </c>
      <c r="G10" s="4">
        <v>0.15</v>
      </c>
      <c r="H10" s="4">
        <v>3</v>
      </c>
    </row>
    <row r="11" spans="2:12">
      <c r="B11" s="4">
        <v>1.4</v>
      </c>
      <c r="C11" s="4">
        <v>2.5</v>
      </c>
      <c r="D11" s="4">
        <v>30</v>
      </c>
      <c r="E11" s="4">
        <v>0.5</v>
      </c>
      <c r="F11" s="4">
        <v>8</v>
      </c>
      <c r="G11" s="4">
        <v>0.12</v>
      </c>
      <c r="H11" s="4">
        <v>2</v>
      </c>
    </row>
    <row r="12" spans="2:12">
      <c r="B12" s="4">
        <v>0.8</v>
      </c>
      <c r="C12" s="4">
        <v>2</v>
      </c>
      <c r="D12" s="4">
        <v>25</v>
      </c>
      <c r="E12" s="4">
        <v>0.16</v>
      </c>
      <c r="F12" s="4">
        <v>11</v>
      </c>
      <c r="G12" s="4">
        <v>0.15</v>
      </c>
      <c r="H12" s="4">
        <v>1</v>
      </c>
    </row>
    <row r="14" spans="2:12">
      <c r="B14" s="1"/>
      <c r="C14" s="1"/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</row>
    <row r="15" spans="2:12" ht="18.75">
      <c r="B15" s="2" t="s">
        <v>10</v>
      </c>
      <c r="C15" s="2" t="s">
        <v>9</v>
      </c>
      <c r="D15" s="2" t="s">
        <v>11</v>
      </c>
      <c r="E15" s="3" t="s">
        <v>12</v>
      </c>
      <c r="F15" s="2" t="s">
        <v>13</v>
      </c>
      <c r="G15" s="2" t="s">
        <v>14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</row>
    <row r="16" spans="2:12">
      <c r="B16" s="4">
        <v>1</v>
      </c>
      <c r="C16" s="6">
        <f>B3*2</f>
        <v>36</v>
      </c>
      <c r="D16" s="6">
        <f>C16/D9+E9</f>
        <v>1.3599999999999999</v>
      </c>
      <c r="E16" s="6">
        <f>(F9-G9)/D16</f>
        <v>5.7352941176470589</v>
      </c>
      <c r="F16" s="6">
        <f>E16*B16</f>
        <v>5.7352941176470589</v>
      </c>
      <c r="G16" s="6">
        <f>(F16*B3)/(E16*(C16+H9))</f>
        <v>0.47368421052631582</v>
      </c>
      <c r="H16" s="6">
        <f>C3/(C3/B9)</f>
        <v>1.2</v>
      </c>
      <c r="I16" s="5">
        <f>(C3*B3)/(C9*B9)</f>
        <v>180000</v>
      </c>
      <c r="J16" s="7">
        <f>E16*C16</f>
        <v>206.47058823529412</v>
      </c>
      <c r="K16" s="6">
        <f>I16/(F16*B3)</f>
        <v>1743.5897435897436</v>
      </c>
      <c r="L16" s="5">
        <f>K16/365</f>
        <v>4.7769582016157361</v>
      </c>
    </row>
    <row r="17" spans="1:12">
      <c r="B17" s="4">
        <v>1</v>
      </c>
      <c r="C17" s="6">
        <f t="shared" ref="C17:C19" si="0">B4*2</f>
        <v>122</v>
      </c>
      <c r="D17" s="6">
        <f t="shared" ref="D17:D19" si="1">C17/D10+E10</f>
        <v>3.21</v>
      </c>
      <c r="E17" s="6">
        <f t="shared" ref="E17:E19" si="2">(F10-G10)/D17</f>
        <v>2.4454828660436134</v>
      </c>
      <c r="F17" s="6">
        <f t="shared" ref="F17:F19" si="3">E17*B17</f>
        <v>2.4454828660436134</v>
      </c>
      <c r="G17" s="6">
        <f t="shared" ref="G17:G19" si="4">(F17*B4)/(E17*(C17+H10))</f>
        <v>0.48800000000000004</v>
      </c>
      <c r="H17" s="6">
        <f t="shared" ref="H17:H19" si="5">C4/(C4/B10)</f>
        <v>1.5</v>
      </c>
      <c r="I17" s="5">
        <f t="shared" ref="I17:I19" si="6">(C4*B4)/(C10*B10)</f>
        <v>813333.33333333337</v>
      </c>
      <c r="J17" s="7">
        <f t="shared" ref="J17:J19" si="7">E17*C17</f>
        <v>298.34890965732086</v>
      </c>
      <c r="K17" s="6">
        <f t="shared" ref="K17:K18" si="8">I17/(F17*B4)</f>
        <v>5452.2292993630581</v>
      </c>
      <c r="L17" s="5">
        <f t="shared" ref="L17:L19" si="9">K17/365</f>
        <v>14.937614518802899</v>
      </c>
    </row>
    <row r="18" spans="1:12">
      <c r="B18" s="4">
        <v>1</v>
      </c>
      <c r="C18" s="6">
        <f t="shared" si="0"/>
        <v>24</v>
      </c>
      <c r="D18" s="6">
        <f t="shared" si="1"/>
        <v>1.3</v>
      </c>
      <c r="E18" s="6">
        <f t="shared" si="2"/>
        <v>6.0615384615384613</v>
      </c>
      <c r="F18" s="6">
        <f t="shared" si="3"/>
        <v>6.0615384615384613</v>
      </c>
      <c r="G18" s="6">
        <f t="shared" si="4"/>
        <v>0.46153846153846156</v>
      </c>
      <c r="H18" s="6">
        <f t="shared" si="5"/>
        <v>1.4</v>
      </c>
      <c r="I18" s="5">
        <f t="shared" si="6"/>
        <v>1028571.4285714285</v>
      </c>
      <c r="J18" s="7">
        <f t="shared" si="7"/>
        <v>145.47692307692307</v>
      </c>
      <c r="K18" s="6">
        <f t="shared" si="8"/>
        <v>14140.681653372008</v>
      </c>
      <c r="L18" s="5">
        <f t="shared" si="9"/>
        <v>38.741593570882216</v>
      </c>
    </row>
    <row r="19" spans="1:12">
      <c r="B19" s="4">
        <v>1</v>
      </c>
      <c r="C19" s="6">
        <f t="shared" si="0"/>
        <v>16</v>
      </c>
      <c r="D19" s="6">
        <f t="shared" si="1"/>
        <v>0.8</v>
      </c>
      <c r="E19" s="6">
        <f t="shared" si="2"/>
        <v>13.562499999999998</v>
      </c>
      <c r="F19" s="6">
        <f t="shared" si="3"/>
        <v>13.562499999999998</v>
      </c>
      <c r="G19" s="6">
        <f t="shared" si="4"/>
        <v>0.47058823529411764</v>
      </c>
      <c r="H19" s="6">
        <f t="shared" si="5"/>
        <v>0.8</v>
      </c>
      <c r="I19" s="5">
        <f t="shared" si="6"/>
        <v>500000</v>
      </c>
      <c r="J19" s="7">
        <f t="shared" si="7"/>
        <v>216.99999999999997</v>
      </c>
      <c r="K19" s="6">
        <f>I19/(F19*B6)</f>
        <v>4608.2949308755769</v>
      </c>
      <c r="L19" s="5">
        <f t="shared" si="9"/>
        <v>12.625465564042676</v>
      </c>
    </row>
    <row r="20" spans="1:1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B21" s="1">
        <v>11</v>
      </c>
      <c r="C21" s="1">
        <v>12</v>
      </c>
      <c r="D21" s="1">
        <v>13</v>
      </c>
      <c r="E21" s="1">
        <v>14</v>
      </c>
      <c r="F21" s="1">
        <v>15</v>
      </c>
      <c r="G21" s="1">
        <v>16</v>
      </c>
      <c r="H21" s="1">
        <v>17</v>
      </c>
      <c r="I21" s="1">
        <v>18</v>
      </c>
      <c r="J21" s="4"/>
      <c r="K21" s="4"/>
      <c r="L21" s="4"/>
    </row>
    <row r="22" spans="1:12" ht="18">
      <c r="B22" s="2" t="s">
        <v>21</v>
      </c>
      <c r="C22" s="2" t="s">
        <v>22</v>
      </c>
      <c r="D22" s="2" t="s">
        <v>23</v>
      </c>
      <c r="E22" s="2" t="s">
        <v>24</v>
      </c>
      <c r="F22" s="2" t="s">
        <v>25</v>
      </c>
      <c r="G22" s="2" t="s">
        <v>26</v>
      </c>
      <c r="H22" s="2" t="s">
        <v>27</v>
      </c>
      <c r="I22" s="2" t="s">
        <v>28</v>
      </c>
      <c r="J22" s="4"/>
      <c r="K22" s="4"/>
      <c r="L22" s="4"/>
    </row>
    <row r="23" spans="1:12">
      <c r="B23" s="5">
        <f>L16/0.75</f>
        <v>6.3692776021543152</v>
      </c>
      <c r="C23" s="5">
        <f>K16*J16</f>
        <v>360000</v>
      </c>
      <c r="D23" s="5">
        <f>F16*H16*C9</f>
        <v>103.23529411764706</v>
      </c>
      <c r="E23" s="5">
        <f>D23/F9</f>
        <v>12.904411764705882</v>
      </c>
      <c r="F23" s="5">
        <f>D23/C9</f>
        <v>6.8823529411764701</v>
      </c>
      <c r="G23" s="5">
        <f>D23*B3</f>
        <v>1858.2352941176471</v>
      </c>
      <c r="H23" s="5">
        <f>G23/F9</f>
        <v>232.27941176470588</v>
      </c>
      <c r="I23" s="5">
        <f>G23/C9</f>
        <v>123.88235294117648</v>
      </c>
      <c r="J23" s="4"/>
      <c r="K23" s="4"/>
      <c r="L23" s="4"/>
    </row>
    <row r="24" spans="1:12">
      <c r="B24" s="5">
        <f t="shared" ref="B24:B26" si="10">L17/0.75</f>
        <v>19.916819358403867</v>
      </c>
      <c r="C24" s="5">
        <f t="shared" ref="C24:C26" si="11">K17*J17</f>
        <v>1626666.6666666667</v>
      </c>
      <c r="D24" s="5">
        <f t="shared" ref="D24:D26" si="12">F17*H17*C10</f>
        <v>36.682242990654203</v>
      </c>
      <c r="E24" s="5">
        <f t="shared" ref="E24:E26" si="13">D24/F10</f>
        <v>4.5852803738317753</v>
      </c>
      <c r="F24" s="5">
        <f t="shared" ref="F24:F26" si="14">D24/C10</f>
        <v>3.6682242990654204</v>
      </c>
      <c r="G24" s="5">
        <f t="shared" ref="G24:G26" si="15">D24*B4</f>
        <v>2237.6168224299063</v>
      </c>
      <c r="H24" s="5">
        <f t="shared" ref="H24:H26" si="16">G24/F10</f>
        <v>279.70210280373828</v>
      </c>
      <c r="I24" s="5">
        <f t="shared" ref="I24:I26" si="17">G24/C10</f>
        <v>223.76168224299062</v>
      </c>
      <c r="J24" s="4"/>
      <c r="K24" s="4"/>
      <c r="L24" s="4"/>
    </row>
    <row r="25" spans="1:12">
      <c r="B25" s="5">
        <f t="shared" si="10"/>
        <v>51.655458094509619</v>
      </c>
      <c r="C25" s="5">
        <f t="shared" si="11"/>
        <v>2057142.857142857</v>
      </c>
      <c r="D25" s="5">
        <f t="shared" si="12"/>
        <v>21.215384615384615</v>
      </c>
      <c r="E25" s="5">
        <f t="shared" si="13"/>
        <v>2.6519230769230768</v>
      </c>
      <c r="F25" s="5">
        <f t="shared" si="14"/>
        <v>8.4861538461538455</v>
      </c>
      <c r="G25" s="5">
        <f t="shared" si="15"/>
        <v>254.58461538461538</v>
      </c>
      <c r="H25" s="5">
        <f t="shared" si="16"/>
        <v>31.823076923076922</v>
      </c>
      <c r="I25" s="5">
        <f t="shared" si="17"/>
        <v>101.83384615384615</v>
      </c>
      <c r="J25" s="4"/>
      <c r="K25" s="4"/>
      <c r="L25" s="4"/>
    </row>
    <row r="26" spans="1:12">
      <c r="B26" s="5">
        <f t="shared" si="10"/>
        <v>16.833954085390236</v>
      </c>
      <c r="C26" s="5">
        <f t="shared" si="11"/>
        <v>1000000.0000000001</v>
      </c>
      <c r="D26" s="5">
        <f t="shared" si="12"/>
        <v>21.7</v>
      </c>
      <c r="E26" s="5">
        <f t="shared" si="13"/>
        <v>1.9727272727272727</v>
      </c>
      <c r="F26" s="5">
        <f t="shared" si="14"/>
        <v>10.85</v>
      </c>
      <c r="G26" s="5">
        <f t="shared" si="15"/>
        <v>173.6</v>
      </c>
      <c r="H26" s="5">
        <f t="shared" si="16"/>
        <v>15.781818181818181</v>
      </c>
      <c r="I26" s="5">
        <f t="shared" si="17"/>
        <v>86.8</v>
      </c>
      <c r="J26" s="4"/>
      <c r="K26" s="4"/>
      <c r="L26" s="4"/>
    </row>
    <row r="28" spans="1:12">
      <c r="A28" s="1">
        <v>19</v>
      </c>
      <c r="B28" s="4" t="s">
        <v>29</v>
      </c>
      <c r="C28" s="5">
        <f>(K16*F9+F10*K17+F11*K18+F12*K19)/SUM(K16:K19)</f>
        <v>8.5328577257372107</v>
      </c>
    </row>
    <row r="29" spans="1:12">
      <c r="A29" s="1">
        <v>20</v>
      </c>
      <c r="B29" s="4" t="s">
        <v>30</v>
      </c>
      <c r="C29" s="5">
        <f>SUM(I16:I19)/(I16/D9+I17/D10+I18/D11+I19/D12)</f>
        <v>31.281748375664503</v>
      </c>
    </row>
    <row r="30" spans="1:12">
      <c r="A30" s="1">
        <v>21</v>
      </c>
      <c r="B30" s="4" t="s">
        <v>34</v>
      </c>
      <c r="C30" s="5">
        <f>(I16*F17+I17*F17+I18*F18+I19*F19)/SUM(F16:F19)</f>
        <v>555484.89261100534</v>
      </c>
    </row>
    <row r="31" spans="1:12">
      <c r="A31" s="1">
        <v>22</v>
      </c>
      <c r="B31" s="4" t="s">
        <v>32</v>
      </c>
      <c r="C31" s="5">
        <f>SUM(I16:I19)/SUM(C23:C26)</f>
        <v>0.5</v>
      </c>
    </row>
    <row r="32" spans="1:12">
      <c r="A32" s="1">
        <v>23</v>
      </c>
      <c r="B32" s="4" t="s">
        <v>33</v>
      </c>
      <c r="C32" s="5">
        <f>(F16*C9+F17*C10+F18*C11+F19*C12)/SUM(F16:F19)</f>
        <v>5.4941233787329429</v>
      </c>
    </row>
    <row r="33" spans="1:3">
      <c r="A33" s="1">
        <v>24</v>
      </c>
      <c r="B33" s="4" t="s">
        <v>31</v>
      </c>
      <c r="C33" s="5">
        <f>SUM(D3:D6)/SUM(C3:C6)</f>
        <v>25.435897435897434</v>
      </c>
    </row>
    <row r="34" spans="1:3">
      <c r="A34" s="1">
        <v>25</v>
      </c>
      <c r="B34" s="4" t="s">
        <v>35</v>
      </c>
      <c r="C34" s="5">
        <f>(F16*E9+F17*E10+F18*E11+F19*E12)/SUM(F16:F19)</f>
        <v>0.23412108456474937</v>
      </c>
    </row>
    <row r="35" spans="1:3">
      <c r="A35" s="1">
        <v>26</v>
      </c>
      <c r="B35" s="4" t="s">
        <v>36</v>
      </c>
      <c r="C35" s="5">
        <f>SUM(C23:C26)/SUM(K16:K19)</f>
        <v>194.40544440140516</v>
      </c>
    </row>
    <row r="36" spans="1:3">
      <c r="A36" s="1">
        <v>27</v>
      </c>
      <c r="B36" s="4" t="s">
        <v>37</v>
      </c>
      <c r="C36" s="5">
        <f>SUM(C3:C6)/(C3/H16+C4/H17+C5/H18+C6/H19)</f>
        <v>1.2527724665391968</v>
      </c>
    </row>
    <row r="37" spans="1:3">
      <c r="A37" s="1">
        <v>30</v>
      </c>
      <c r="B37" s="4" t="s">
        <v>38</v>
      </c>
      <c r="C37" s="5">
        <f>(C28*C29*C31*C32*C36)/(C33+(C34*C29*C31))</f>
        <v>31.569422624675237</v>
      </c>
    </row>
    <row r="38" spans="1:3">
      <c r="A38" s="1">
        <v>31</v>
      </c>
      <c r="B38" s="4" t="s">
        <v>39</v>
      </c>
      <c r="C38" s="5">
        <f>C37/C28</f>
        <v>3.6997479202605295</v>
      </c>
    </row>
    <row r="39" spans="1:3">
      <c r="A39" s="1">
        <v>32</v>
      </c>
      <c r="B39" s="4" t="s">
        <v>40</v>
      </c>
      <c r="C39" s="5">
        <f>C37/C32</f>
        <v>5.7460345260677039</v>
      </c>
    </row>
    <row r="40" spans="1:3">
      <c r="A40" s="1">
        <v>33</v>
      </c>
      <c r="B40" s="4" t="s">
        <v>41</v>
      </c>
      <c r="C40" s="5">
        <f>C37*C33</f>
        <v>802.99659599173935</v>
      </c>
    </row>
    <row r="41" spans="1:3">
      <c r="A41" s="1">
        <v>34</v>
      </c>
      <c r="B41" s="4" t="s">
        <v>42</v>
      </c>
      <c r="C41" s="5">
        <f>C40/C28</f>
        <v>94.106408638421669</v>
      </c>
    </row>
    <row r="42" spans="1:3">
      <c r="A42" s="1">
        <v>35</v>
      </c>
      <c r="B42" s="4" t="s">
        <v>43</v>
      </c>
      <c r="C42" s="5">
        <f>C40/C32</f>
        <v>146.15554486818365</v>
      </c>
    </row>
    <row r="43" spans="1:3">
      <c r="A43" s="1">
        <v>36</v>
      </c>
      <c r="B43" s="4" t="s">
        <v>44</v>
      </c>
      <c r="C43" s="5">
        <f>SUM(I16:I19)</f>
        <v>2521904.7619047621</v>
      </c>
    </row>
    <row r="44" spans="1:3">
      <c r="A44" s="1">
        <v>37</v>
      </c>
      <c r="B44" s="4" t="s">
        <v>45</v>
      </c>
      <c r="C44" s="5">
        <f>SUM(C23:C26)</f>
        <v>5043809.5238095243</v>
      </c>
    </row>
    <row r="45" spans="1:3">
      <c r="A45" s="1">
        <v>38</v>
      </c>
      <c r="B45" s="4" t="s">
        <v>46</v>
      </c>
      <c r="C45" s="5">
        <f>SUM(L16:L19)</f>
        <v>71.081631855343531</v>
      </c>
    </row>
    <row r="46" spans="1:3">
      <c r="A46" s="1">
        <v>39</v>
      </c>
      <c r="B46" s="4" t="s">
        <v>47</v>
      </c>
      <c r="C46" s="5">
        <f>SUM(B23:B26)</f>
        <v>94.775509140458027</v>
      </c>
    </row>
    <row r="47" spans="1:3">
      <c r="A47" s="4"/>
      <c r="B47" s="4" t="s">
        <v>48</v>
      </c>
      <c r="C47" s="8">
        <f>C40*365*C45*616</f>
        <v>12833486864.563457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2013-05-08T03:56:54Z</dcterms:modified>
</cp:coreProperties>
</file>