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6" i="1"/>
  <c r="C17"/>
  <c r="I17" s="1"/>
  <c r="C18"/>
  <c r="C15"/>
  <c r="I15"/>
  <c r="B16"/>
  <c r="B17"/>
  <c r="J17" s="1"/>
  <c r="B18"/>
  <c r="G18" s="1"/>
  <c r="B15"/>
  <c r="J15" s="1"/>
  <c r="N22"/>
  <c r="N23"/>
  <c r="N24"/>
  <c r="N21"/>
  <c r="I22"/>
  <c r="I23"/>
  <c r="I24"/>
  <c r="I21"/>
  <c r="I16"/>
  <c r="E16"/>
  <c r="H16" s="1"/>
  <c r="O16" s="1"/>
  <c r="C22" s="1"/>
  <c r="E17"/>
  <c r="E18"/>
  <c r="E15"/>
  <c r="I18"/>
  <c r="J16"/>
  <c r="H15" l="1"/>
  <c r="O15" s="1"/>
  <c r="C21" s="1"/>
  <c r="G17"/>
  <c r="N17" s="1"/>
  <c r="H17"/>
  <c r="O17" s="1"/>
  <c r="C23" s="1"/>
  <c r="H18"/>
  <c r="O18" s="1"/>
  <c r="C24" s="1"/>
  <c r="K17"/>
  <c r="L17" s="1"/>
  <c r="K16"/>
  <c r="L16" s="1"/>
  <c r="K15"/>
  <c r="D38" s="1"/>
  <c r="N18"/>
  <c r="G24" s="1"/>
  <c r="J18"/>
  <c r="K18" s="1"/>
  <c r="L18" s="1"/>
  <c r="G16"/>
  <c r="G15"/>
  <c r="F17" l="1"/>
  <c r="M17" s="1"/>
  <c r="B23" s="1"/>
  <c r="D23" s="1"/>
  <c r="G23"/>
  <c r="K23" s="1"/>
  <c r="D32"/>
  <c r="D33" s="1"/>
  <c r="D39"/>
  <c r="F18"/>
  <c r="M18" s="1"/>
  <c r="B24" s="1"/>
  <c r="D24" s="1"/>
  <c r="L15"/>
  <c r="K24"/>
  <c r="L24"/>
  <c r="B29"/>
  <c r="N16"/>
  <c r="G22" s="1"/>
  <c r="F16"/>
  <c r="M16" s="1"/>
  <c r="N15"/>
  <c r="G21" s="1"/>
  <c r="F15"/>
  <c r="M15" s="1"/>
  <c r="F24" l="1"/>
  <c r="F23"/>
  <c r="D29"/>
  <c r="L23"/>
  <c r="M23" s="1"/>
  <c r="D30"/>
  <c r="B30"/>
  <c r="C30" s="1"/>
  <c r="M24"/>
  <c r="E30"/>
  <c r="H24"/>
  <c r="J24" s="1"/>
  <c r="H30" s="1"/>
  <c r="E24"/>
  <c r="E29"/>
  <c r="C29"/>
  <c r="H23"/>
  <c r="J23" s="1"/>
  <c r="H29" s="1"/>
  <c r="E23"/>
  <c r="K22"/>
  <c r="L22"/>
  <c r="F22"/>
  <c r="B22"/>
  <c r="D22" s="1"/>
  <c r="D28"/>
  <c r="B28"/>
  <c r="L21"/>
  <c r="K21"/>
  <c r="D27"/>
  <c r="B27"/>
  <c r="F21"/>
  <c r="B21"/>
  <c r="D21" s="1"/>
  <c r="M22" l="1"/>
  <c r="M21"/>
  <c r="I30"/>
  <c r="J30" s="1"/>
  <c r="G30"/>
  <c r="F30"/>
  <c r="I29"/>
  <c r="J29" s="1"/>
  <c r="G29"/>
  <c r="F29"/>
  <c r="E28"/>
  <c r="C28"/>
  <c r="H22"/>
  <c r="J22" s="1"/>
  <c r="H28" s="1"/>
  <c r="E22"/>
  <c r="H21"/>
  <c r="J21" s="1"/>
  <c r="H27" s="1"/>
  <c r="E21"/>
  <c r="E27"/>
  <c r="C27"/>
  <c r="D36"/>
  <c r="D34"/>
  <c r="D35" s="1"/>
  <c r="D37"/>
  <c r="I28" l="1"/>
  <c r="J28" s="1"/>
  <c r="G28"/>
  <c r="F28"/>
  <c r="F27"/>
  <c r="G27"/>
  <c r="D40"/>
  <c r="I27"/>
  <c r="J27" s="1"/>
</calcChain>
</file>

<file path=xl/sharedStrings.xml><?xml version="1.0" encoding="utf-8"?>
<sst xmlns="http://schemas.openxmlformats.org/spreadsheetml/2006/main" count="59" uniqueCount="59">
  <si>
    <t>Lt</t>
  </si>
  <si>
    <t>Th</t>
  </si>
  <si>
    <t>Vt</t>
  </si>
  <si>
    <t>qbt</t>
  </si>
  <si>
    <t>Lhđ</t>
  </si>
  <si>
    <t>Lhkb/q</t>
  </si>
  <si>
    <t>T2đbbt</t>
  </si>
  <si>
    <t>T2đbcđ</t>
  </si>
  <si>
    <t>Tdđ</t>
  </si>
  <si>
    <t>Dl</t>
  </si>
  <si>
    <t>Tp</t>
  </si>
  <si>
    <t>alpha t</t>
  </si>
  <si>
    <t>qcđ=qtk</t>
  </si>
  <si>
    <t>Tvcđ</t>
  </si>
  <si>
    <t>Tvbt</t>
  </si>
  <si>
    <t>Zocđ</t>
  </si>
  <si>
    <t>Zobt</t>
  </si>
  <si>
    <t>Thcđ</t>
  </si>
  <si>
    <t>Thbt</t>
  </si>
  <si>
    <t>Zo</t>
  </si>
  <si>
    <t>Avdcđ</t>
  </si>
  <si>
    <t>Avdbt</t>
  </si>
  <si>
    <t>Avd</t>
  </si>
  <si>
    <t>Akh</t>
  </si>
  <si>
    <t>Zc</t>
  </si>
  <si>
    <t>Zcbt</t>
  </si>
  <si>
    <t>Zccđ</t>
  </si>
  <si>
    <t>Tổng qbt</t>
  </si>
  <si>
    <t>Tổng qcđ</t>
  </si>
  <si>
    <t>Tổng QHk</t>
  </si>
  <si>
    <t>Lng</t>
  </si>
  <si>
    <t>Tổng P Hk ngày</t>
  </si>
  <si>
    <t>Lngđ</t>
  </si>
  <si>
    <t>nK</t>
  </si>
  <si>
    <t>Tổng Pnăm</t>
  </si>
  <si>
    <t>Tổng QHk-năm</t>
  </si>
  <si>
    <t>Tổng Lnăm</t>
  </si>
  <si>
    <t>LCHK b/q</t>
  </si>
  <si>
    <t>Bêta</t>
  </si>
  <si>
    <t>Gamma</t>
  </si>
  <si>
    <t>WQngày xe</t>
  </si>
  <si>
    <t>WQgiờ xe</t>
  </si>
  <si>
    <t>WQHk ghế xe</t>
  </si>
  <si>
    <t>WP ngày xe</t>
  </si>
  <si>
    <t>WP giờ</t>
  </si>
  <si>
    <t>WP HK ghế</t>
  </si>
  <si>
    <t>Doanh thu</t>
  </si>
  <si>
    <t>Km dn</t>
  </si>
  <si>
    <t>Km LB</t>
  </si>
  <si>
    <t>Lương</t>
  </si>
  <si>
    <t>Bảo hiểm</t>
  </si>
  <si>
    <t>Nhiên Liệu</t>
  </si>
  <si>
    <t>Nhiên Liệu phụ</t>
  </si>
  <si>
    <t>Sâm lớp</t>
  </si>
  <si>
    <t>CPBDSC</t>
  </si>
  <si>
    <t>Khấu hao</t>
  </si>
  <si>
    <t>Thuế</t>
  </si>
  <si>
    <t>Chi phí khác</t>
  </si>
  <si>
    <t>NHẬP</t>
  </si>
</sst>
</file>

<file path=xl/styles.xml><?xml version="1.0" encoding="utf-8"?>
<styleSheet xmlns="http://schemas.openxmlformats.org/spreadsheetml/2006/main">
  <numFmts count="1">
    <numFmt numFmtId="164" formatCode="#,##0.0"/>
  </numFmts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3" fontId="0" fillId="0" borderId="0" xfId="0" applyNumberFormat="1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40"/>
  <sheetViews>
    <sheetView tabSelected="1" workbookViewId="0">
      <selection activeCell="D16" sqref="D16"/>
    </sheetView>
  </sheetViews>
  <sheetFormatPr defaultRowHeight="15"/>
  <cols>
    <col min="2" max="3" width="9.28515625" bestFit="1" customWidth="1"/>
    <col min="4" max="4" width="14.42578125" bestFit="1" customWidth="1"/>
    <col min="5" max="5" width="10.140625" bestFit="1" customWidth="1"/>
    <col min="6" max="7" width="9.28515625" bestFit="1" customWidth="1"/>
    <col min="8" max="8" width="14.85546875" bestFit="1" customWidth="1"/>
    <col min="10" max="10" width="12.7109375" bestFit="1" customWidth="1"/>
    <col min="11" max="12" width="10.7109375" bestFit="1" customWidth="1"/>
  </cols>
  <sheetData>
    <row r="2" spans="2:15">
      <c r="B2" s="3" t="s">
        <v>0</v>
      </c>
      <c r="C2" s="3" t="s">
        <v>5</v>
      </c>
      <c r="D2" s="3" t="s">
        <v>1</v>
      </c>
      <c r="E2" s="3" t="s">
        <v>2</v>
      </c>
      <c r="F2" s="3" t="s">
        <v>3</v>
      </c>
      <c r="G2" s="3" t="s">
        <v>12</v>
      </c>
    </row>
    <row r="3" spans="2:15">
      <c r="B3" s="3">
        <v>10</v>
      </c>
      <c r="C3" s="3">
        <v>8</v>
      </c>
      <c r="D3" s="3">
        <v>9</v>
      </c>
      <c r="E3" s="3">
        <v>15</v>
      </c>
      <c r="F3" s="3">
        <v>19</v>
      </c>
      <c r="G3" s="3">
        <v>24</v>
      </c>
      <c r="J3" s="11" t="s">
        <v>58</v>
      </c>
      <c r="K3" s="11"/>
      <c r="L3" s="11"/>
    </row>
    <row r="4" spans="2:15">
      <c r="B4" s="3">
        <v>20</v>
      </c>
      <c r="C4" s="3">
        <v>15</v>
      </c>
      <c r="D4" s="3">
        <v>10</v>
      </c>
      <c r="E4" s="3">
        <v>20</v>
      </c>
      <c r="F4" s="3">
        <v>21</v>
      </c>
      <c r="G4" s="3">
        <v>25</v>
      </c>
      <c r="J4" s="11"/>
      <c r="K4" s="11"/>
      <c r="L4" s="11"/>
    </row>
    <row r="5" spans="2:15">
      <c r="B5" s="3">
        <v>30</v>
      </c>
      <c r="C5" s="3">
        <v>20</v>
      </c>
      <c r="D5" s="3">
        <v>11</v>
      </c>
      <c r="E5" s="3">
        <v>40</v>
      </c>
      <c r="F5" s="3">
        <v>23</v>
      </c>
      <c r="G5" s="3">
        <v>25</v>
      </c>
      <c r="J5" s="11"/>
      <c r="K5" s="11"/>
      <c r="L5" s="11"/>
    </row>
    <row r="6" spans="2:15">
      <c r="B6" s="3">
        <v>17</v>
      </c>
      <c r="C6" s="3">
        <v>12</v>
      </c>
      <c r="D6" s="3">
        <v>12</v>
      </c>
      <c r="E6" s="3">
        <v>25</v>
      </c>
      <c r="F6" s="3">
        <v>24</v>
      </c>
      <c r="G6" s="3">
        <v>25</v>
      </c>
      <c r="J6" s="11"/>
      <c r="K6" s="11"/>
      <c r="L6" s="11"/>
    </row>
    <row r="7" spans="2:15">
      <c r="J7" s="11"/>
      <c r="K7" s="11"/>
      <c r="L7" s="11"/>
    </row>
    <row r="8" spans="2:15">
      <c r="B8" s="3" t="s">
        <v>4</v>
      </c>
      <c r="C8" s="3" t="s">
        <v>6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  <c r="J8" s="11"/>
      <c r="K8" s="11"/>
      <c r="L8" s="11"/>
    </row>
    <row r="9" spans="2:15">
      <c r="B9" s="3">
        <v>2</v>
      </c>
      <c r="C9" s="3">
        <v>20</v>
      </c>
      <c r="D9" s="3">
        <v>10</v>
      </c>
      <c r="E9" s="3">
        <v>25</v>
      </c>
      <c r="F9" s="3">
        <v>365</v>
      </c>
      <c r="G9" s="3">
        <v>0</v>
      </c>
      <c r="H9" s="3">
        <v>0.8</v>
      </c>
      <c r="J9" s="11"/>
      <c r="K9" s="11"/>
      <c r="L9" s="11"/>
    </row>
    <row r="10" spans="2:15">
      <c r="B10" s="3">
        <v>3</v>
      </c>
      <c r="C10" s="3">
        <v>30</v>
      </c>
      <c r="D10" s="3">
        <v>15</v>
      </c>
      <c r="E10" s="3">
        <v>30</v>
      </c>
      <c r="F10" s="3">
        <v>365</v>
      </c>
      <c r="G10" s="3">
        <v>0</v>
      </c>
      <c r="H10" s="3">
        <v>0.75</v>
      </c>
      <c r="J10" s="11"/>
      <c r="K10" s="11"/>
      <c r="L10" s="11"/>
    </row>
    <row r="11" spans="2:15">
      <c r="B11" s="3">
        <v>4</v>
      </c>
      <c r="C11" s="3">
        <v>24</v>
      </c>
      <c r="D11" s="3">
        <v>12</v>
      </c>
      <c r="E11" s="3">
        <v>25</v>
      </c>
      <c r="F11" s="3">
        <v>365</v>
      </c>
      <c r="G11" s="3">
        <v>0</v>
      </c>
      <c r="H11" s="3">
        <v>0.8</v>
      </c>
      <c r="J11" s="11"/>
      <c r="K11" s="11"/>
      <c r="L11" s="11"/>
    </row>
    <row r="12" spans="2:15">
      <c r="B12" s="3">
        <v>1</v>
      </c>
      <c r="C12" s="3">
        <v>20</v>
      </c>
      <c r="D12" s="3">
        <v>10</v>
      </c>
      <c r="E12" s="3">
        <v>30</v>
      </c>
      <c r="F12" s="3">
        <v>365</v>
      </c>
      <c r="G12" s="3">
        <v>0</v>
      </c>
      <c r="H12" s="3">
        <v>0.75</v>
      </c>
    </row>
    <row r="13" spans="2:15">
      <c r="C13" s="9">
        <v>1</v>
      </c>
      <c r="D13" s="9"/>
      <c r="E13" s="9"/>
      <c r="F13" s="1">
        <v>2</v>
      </c>
      <c r="G13" s="1">
        <v>3</v>
      </c>
      <c r="H13" s="1">
        <v>4</v>
      </c>
      <c r="I13" s="1">
        <v>6</v>
      </c>
      <c r="J13" s="1">
        <v>5</v>
      </c>
      <c r="K13" s="1"/>
      <c r="L13" s="1">
        <v>7</v>
      </c>
      <c r="M13" s="1">
        <v>8</v>
      </c>
      <c r="N13" s="1">
        <v>9</v>
      </c>
      <c r="O13" s="1">
        <v>10</v>
      </c>
    </row>
    <row r="14" spans="2:15">
      <c r="B14" s="4" t="s">
        <v>13</v>
      </c>
      <c r="C14" s="4" t="s">
        <v>14</v>
      </c>
      <c r="D14" s="4" t="s">
        <v>17</v>
      </c>
      <c r="E14" s="4" t="s">
        <v>18</v>
      </c>
      <c r="F14" s="4" t="s">
        <v>19</v>
      </c>
      <c r="G14" s="4" t="s">
        <v>15</v>
      </c>
      <c r="H14" s="4" t="s">
        <v>16</v>
      </c>
      <c r="I14" s="4" t="s">
        <v>20</v>
      </c>
      <c r="J14" s="4" t="s">
        <v>21</v>
      </c>
      <c r="K14" s="4" t="s">
        <v>22</v>
      </c>
      <c r="L14" s="4" t="s">
        <v>23</v>
      </c>
      <c r="M14" s="4" t="s">
        <v>24</v>
      </c>
      <c r="N14" s="4" t="s">
        <v>26</v>
      </c>
      <c r="O14" s="4" t="s">
        <v>25</v>
      </c>
    </row>
    <row r="15" spans="2:15">
      <c r="B15" s="12">
        <f>((B3*2)/E3)+((D9+E9)/60)</f>
        <v>1.9166666666666665</v>
      </c>
      <c r="C15" s="12">
        <f>((B3*2)/E3)+((C9+E9)/60)</f>
        <v>2.083333333333333</v>
      </c>
      <c r="D15" s="5">
        <v>2</v>
      </c>
      <c r="E15" s="5">
        <f>D3-D15</f>
        <v>7</v>
      </c>
      <c r="F15" s="5">
        <f>G15+H15</f>
        <v>4.4034782608695657</v>
      </c>
      <c r="G15" s="5">
        <f>D15/B15</f>
        <v>1.0434782608695652</v>
      </c>
      <c r="H15" s="5">
        <f>E15/C15</f>
        <v>3.3600000000000003</v>
      </c>
      <c r="I15" s="5">
        <f>C15/(C9/60)</f>
        <v>6.2499999999999991</v>
      </c>
      <c r="J15" s="5">
        <f>B15/(D9/60)</f>
        <v>11.5</v>
      </c>
      <c r="K15" s="5">
        <f>I15+J15</f>
        <v>17.75</v>
      </c>
      <c r="L15" s="5">
        <f>K15/H9</f>
        <v>22.1875</v>
      </c>
      <c r="M15" s="5">
        <f>F15*2</f>
        <v>8.8069565217391315</v>
      </c>
      <c r="N15" s="5">
        <f>G15*2</f>
        <v>2.0869565217391304</v>
      </c>
      <c r="O15" s="5">
        <f>H15*2</f>
        <v>6.7200000000000006</v>
      </c>
    </row>
    <row r="16" spans="2:15">
      <c r="B16" s="12">
        <f t="shared" ref="B16:B18" si="0">((B4*2)/E4)+((D10+E10)/60)</f>
        <v>2.75</v>
      </c>
      <c r="C16" s="12">
        <f t="shared" ref="C16:C18" si="1">((B4*2)/E4)+((C10+E10)/60)</f>
        <v>3</v>
      </c>
      <c r="D16" s="5">
        <v>2</v>
      </c>
      <c r="E16" s="5">
        <f t="shared" ref="E16:E18" si="2">D4-D16</f>
        <v>8</v>
      </c>
      <c r="F16" s="5">
        <f t="shared" ref="F16:F18" si="3">G16+H16</f>
        <v>3.3939393939393936</v>
      </c>
      <c r="G16" s="5">
        <f t="shared" ref="G16:G18" si="4">D16/B16</f>
        <v>0.72727272727272729</v>
      </c>
      <c r="H16" s="5">
        <f t="shared" ref="H16:H18" si="5">E16/C16</f>
        <v>2.6666666666666665</v>
      </c>
      <c r="I16" s="5">
        <f t="shared" ref="I16:I18" si="6">C16/(C10/60)</f>
        <v>6</v>
      </c>
      <c r="J16" s="5">
        <f t="shared" ref="J16:J18" si="7">B16/(D10/60)</f>
        <v>11</v>
      </c>
      <c r="K16" s="5">
        <f t="shared" ref="K16:K18" si="8">I16+J16</f>
        <v>17</v>
      </c>
      <c r="L16" s="5">
        <f t="shared" ref="L16:L18" si="9">K16/H10</f>
        <v>22.666666666666668</v>
      </c>
      <c r="M16" s="5">
        <f t="shared" ref="M16:M18" si="10">F16*2</f>
        <v>6.7878787878787872</v>
      </c>
      <c r="N16" s="5">
        <f t="shared" ref="N16:N18" si="11">G16*2</f>
        <v>1.4545454545454546</v>
      </c>
      <c r="O16" s="5">
        <f t="shared" ref="O16:O18" si="12">H16*2</f>
        <v>5.333333333333333</v>
      </c>
    </row>
    <row r="17" spans="2:15">
      <c r="B17" s="12">
        <f t="shared" si="0"/>
        <v>2.1166666666666667</v>
      </c>
      <c r="C17" s="12">
        <f t="shared" si="1"/>
        <v>2.3166666666666664</v>
      </c>
      <c r="D17" s="5">
        <v>3</v>
      </c>
      <c r="E17" s="5">
        <f t="shared" si="2"/>
        <v>8</v>
      </c>
      <c r="F17" s="5">
        <f t="shared" si="3"/>
        <v>4.8705602447176117</v>
      </c>
      <c r="G17" s="5">
        <f t="shared" si="4"/>
        <v>1.4173228346456692</v>
      </c>
      <c r="H17" s="5">
        <f t="shared" si="5"/>
        <v>3.4532374100719427</v>
      </c>
      <c r="I17" s="5">
        <f t="shared" si="6"/>
        <v>5.7916666666666661</v>
      </c>
      <c r="J17" s="5">
        <f t="shared" si="7"/>
        <v>10.583333333333332</v>
      </c>
      <c r="K17" s="5">
        <f t="shared" si="8"/>
        <v>16.375</v>
      </c>
      <c r="L17" s="5">
        <f t="shared" si="9"/>
        <v>20.46875</v>
      </c>
      <c r="M17" s="5">
        <f t="shared" si="10"/>
        <v>9.7411204894352235</v>
      </c>
      <c r="N17" s="5">
        <f t="shared" si="11"/>
        <v>2.8346456692913384</v>
      </c>
      <c r="O17" s="5">
        <f t="shared" si="12"/>
        <v>6.9064748201438855</v>
      </c>
    </row>
    <row r="18" spans="2:15">
      <c r="B18" s="12">
        <f t="shared" si="0"/>
        <v>2.0266666666666668</v>
      </c>
      <c r="C18" s="12">
        <f t="shared" si="1"/>
        <v>2.1933333333333334</v>
      </c>
      <c r="D18" s="5">
        <v>4</v>
      </c>
      <c r="E18" s="5">
        <f t="shared" si="2"/>
        <v>8</v>
      </c>
      <c r="F18" s="5">
        <f t="shared" si="3"/>
        <v>5.6211006239001762</v>
      </c>
      <c r="G18" s="5">
        <f t="shared" si="4"/>
        <v>1.9736842105263157</v>
      </c>
      <c r="H18" s="5">
        <f t="shared" si="5"/>
        <v>3.6474164133738602</v>
      </c>
      <c r="I18" s="5">
        <f t="shared" si="6"/>
        <v>6.58</v>
      </c>
      <c r="J18" s="5">
        <f t="shared" si="7"/>
        <v>12.160000000000002</v>
      </c>
      <c r="K18" s="5">
        <f t="shared" si="8"/>
        <v>18.740000000000002</v>
      </c>
      <c r="L18" s="5">
        <f t="shared" si="9"/>
        <v>24.986666666666668</v>
      </c>
      <c r="M18" s="5">
        <f t="shared" si="10"/>
        <v>11.242201247800352</v>
      </c>
      <c r="N18" s="5">
        <f t="shared" si="11"/>
        <v>3.9473684210526314</v>
      </c>
      <c r="O18" s="5">
        <f t="shared" si="12"/>
        <v>7.2948328267477205</v>
      </c>
    </row>
    <row r="19" spans="2:15">
      <c r="B19" s="10">
        <v>11</v>
      </c>
      <c r="C19" s="10"/>
      <c r="D19" s="10"/>
      <c r="E19" s="6">
        <v>12</v>
      </c>
      <c r="F19" s="6">
        <v>13</v>
      </c>
      <c r="G19" s="6">
        <v>14</v>
      </c>
      <c r="H19" s="6">
        <v>15</v>
      </c>
      <c r="I19" s="4"/>
      <c r="J19" s="6">
        <v>16</v>
      </c>
      <c r="K19" s="6">
        <v>17</v>
      </c>
      <c r="L19" s="6">
        <v>18</v>
      </c>
      <c r="M19" s="6">
        <v>19</v>
      </c>
      <c r="N19" s="6">
        <v>20</v>
      </c>
      <c r="O19" s="4"/>
    </row>
    <row r="20" spans="2:15">
      <c r="B20" s="4" t="s">
        <v>28</v>
      </c>
      <c r="C20" s="4" t="s">
        <v>27</v>
      </c>
      <c r="D20" s="4" t="s">
        <v>29</v>
      </c>
      <c r="E20" s="4" t="s">
        <v>31</v>
      </c>
      <c r="F20" s="4" t="s">
        <v>30</v>
      </c>
      <c r="G20" s="4" t="s">
        <v>32</v>
      </c>
      <c r="H20" s="4" t="s">
        <v>35</v>
      </c>
      <c r="I20" s="4" t="s">
        <v>33</v>
      </c>
      <c r="J20" s="4" t="s">
        <v>34</v>
      </c>
      <c r="K20" s="4" t="s">
        <v>36</v>
      </c>
      <c r="L20" s="4" t="s">
        <v>37</v>
      </c>
      <c r="M20" s="4" t="s">
        <v>38</v>
      </c>
      <c r="N20" s="4" t="s">
        <v>39</v>
      </c>
      <c r="O20" s="4"/>
    </row>
    <row r="21" spans="2:15">
      <c r="B21" s="5">
        <f>M15*G3</f>
        <v>211.36695652173916</v>
      </c>
      <c r="C21" s="5">
        <f>O15*F3</f>
        <v>127.68</v>
      </c>
      <c r="D21" s="5">
        <f>B21+C21</f>
        <v>339.04695652173916</v>
      </c>
      <c r="E21" s="5">
        <f>D21*C3</f>
        <v>2712.3756521739133</v>
      </c>
      <c r="F21" s="5">
        <f>M15*B3+B9</f>
        <v>90.069565217391315</v>
      </c>
      <c r="G21" s="5">
        <f>(B3*N15+B3*O15)+B9</f>
        <v>90.0695652173913</v>
      </c>
      <c r="H21" s="7">
        <f>D21*F9*K15</f>
        <v>2196600.4695652174</v>
      </c>
      <c r="I21" s="5">
        <f>B3/C3</f>
        <v>1.25</v>
      </c>
      <c r="J21" s="7">
        <f>H21*C3*I21</f>
        <v>21966004.695652172</v>
      </c>
      <c r="K21" s="7">
        <f>G21*K15*F9</f>
        <v>583538.19565217395</v>
      </c>
      <c r="L21" s="7">
        <f>G21*K15*F9*(C3/B3)</f>
        <v>466830.55652173917</v>
      </c>
      <c r="M21" s="5">
        <f>L21/K21</f>
        <v>0.8</v>
      </c>
      <c r="N21" s="5">
        <f>(F3+G3)/2/G3</f>
        <v>0.89583333333333337</v>
      </c>
      <c r="O21" s="5"/>
    </row>
    <row r="22" spans="2:15">
      <c r="B22" s="5">
        <f t="shared" ref="B22:B24" si="13">M16*G4</f>
        <v>169.69696969696969</v>
      </c>
      <c r="C22" s="5">
        <f t="shared" ref="C22:C24" si="14">O16*F4</f>
        <v>112</v>
      </c>
      <c r="D22" s="5">
        <f t="shared" ref="D22:D24" si="15">B22+C22</f>
        <v>281.69696969696969</v>
      </c>
      <c r="E22" s="5">
        <f t="shared" ref="E22:E24" si="16">D22*C4</f>
        <v>4225.454545454545</v>
      </c>
      <c r="F22" s="5">
        <f t="shared" ref="F22:F24" si="17">M16*B4+B10</f>
        <v>138.75757575757575</v>
      </c>
      <c r="G22" s="5">
        <f t="shared" ref="G22:G24" si="18">(B4*N16+B4*O16)+B10</f>
        <v>138.75757575757575</v>
      </c>
      <c r="H22" s="7">
        <f t="shared" ref="H22:H24" si="19">D22*F10*K16</f>
        <v>1747929.696969697</v>
      </c>
      <c r="I22" s="5">
        <f t="shared" ref="I22:I24" si="20">B4/C4</f>
        <v>1.3333333333333333</v>
      </c>
      <c r="J22" s="7">
        <f t="shared" ref="J22:J24" si="21">H22*C4*I22</f>
        <v>34958593.939393938</v>
      </c>
      <c r="K22" s="7">
        <f t="shared" ref="K22:K24" si="22">G22*K16*F10</f>
        <v>860990.75757575757</v>
      </c>
      <c r="L22" s="7">
        <f t="shared" ref="L22:L24" si="23">G22*K16*F10*(C4/B4)</f>
        <v>645743.06818181812</v>
      </c>
      <c r="M22" s="5">
        <f t="shared" ref="M22:M24" si="24">L22/K22</f>
        <v>0.74999999999999989</v>
      </c>
      <c r="N22" s="5">
        <f t="shared" ref="N22:N24" si="25">(F4+G4)/2/G4</f>
        <v>0.92</v>
      </c>
      <c r="O22" s="5"/>
    </row>
    <row r="23" spans="2:15">
      <c r="B23" s="5">
        <f t="shared" si="13"/>
        <v>243.5280122358806</v>
      </c>
      <c r="C23" s="5">
        <f t="shared" si="14"/>
        <v>158.84892086330936</v>
      </c>
      <c r="D23" s="5">
        <f t="shared" si="15"/>
        <v>402.37693309918996</v>
      </c>
      <c r="E23" s="5">
        <f t="shared" si="16"/>
        <v>8047.5386619837991</v>
      </c>
      <c r="F23" s="5">
        <f t="shared" si="17"/>
        <v>296.23361468305671</v>
      </c>
      <c r="G23" s="5">
        <f t="shared" si="18"/>
        <v>296.23361468305671</v>
      </c>
      <c r="H23" s="7">
        <f t="shared" si="19"/>
        <v>2404956.6320172208</v>
      </c>
      <c r="I23" s="5">
        <f t="shared" si="20"/>
        <v>1.5</v>
      </c>
      <c r="J23" s="7">
        <f t="shared" si="21"/>
        <v>72148698.960516632</v>
      </c>
      <c r="K23" s="7">
        <f t="shared" si="22"/>
        <v>1770551.2857587945</v>
      </c>
      <c r="L23" s="7">
        <f t="shared" si="23"/>
        <v>1180367.5238391962</v>
      </c>
      <c r="M23" s="5">
        <f t="shared" si="24"/>
        <v>0.66666666666666663</v>
      </c>
      <c r="N23" s="5">
        <f t="shared" si="25"/>
        <v>0.96</v>
      </c>
      <c r="O23" s="5"/>
    </row>
    <row r="24" spans="2:15">
      <c r="B24" s="5">
        <f t="shared" si="13"/>
        <v>281.05503119500884</v>
      </c>
      <c r="C24" s="5">
        <f t="shared" si="14"/>
        <v>175.07598784194528</v>
      </c>
      <c r="D24" s="5">
        <f t="shared" si="15"/>
        <v>456.13101903695411</v>
      </c>
      <c r="E24" s="5">
        <f t="shared" si="16"/>
        <v>5473.5722284434496</v>
      </c>
      <c r="F24" s="5">
        <f t="shared" si="17"/>
        <v>192.11742121260599</v>
      </c>
      <c r="G24" s="5">
        <f t="shared" si="18"/>
        <v>192.11742121260599</v>
      </c>
      <c r="H24" s="7">
        <f t="shared" si="19"/>
        <v>3119981.78331467</v>
      </c>
      <c r="I24" s="5">
        <f t="shared" si="20"/>
        <v>1.4166666666666667</v>
      </c>
      <c r="J24" s="7">
        <f t="shared" si="21"/>
        <v>53039690.316349395</v>
      </c>
      <c r="K24" s="7">
        <f t="shared" si="22"/>
        <v>1314102.3728363463</v>
      </c>
      <c r="L24" s="7">
        <f t="shared" si="23"/>
        <v>927601.67494330334</v>
      </c>
      <c r="M24" s="5">
        <f t="shared" si="24"/>
        <v>0.70588235294117652</v>
      </c>
      <c r="N24" s="5">
        <f t="shared" si="25"/>
        <v>0.98</v>
      </c>
      <c r="O24" s="5"/>
    </row>
    <row r="25" spans="2:15">
      <c r="B25" s="8">
        <v>21</v>
      </c>
      <c r="C25" s="8">
        <v>22</v>
      </c>
      <c r="D25" s="8">
        <v>23</v>
      </c>
      <c r="E25" s="8">
        <v>24</v>
      </c>
      <c r="F25" s="8">
        <v>25</v>
      </c>
      <c r="G25" s="8">
        <v>26</v>
      </c>
      <c r="H25" s="8">
        <v>27</v>
      </c>
      <c r="I25" s="4"/>
      <c r="J25" s="4"/>
    </row>
    <row r="26" spans="2:15">
      <c r="B26" s="4" t="s">
        <v>40</v>
      </c>
      <c r="C26" s="4" t="s">
        <v>41</v>
      </c>
      <c r="D26" s="4" t="s">
        <v>42</v>
      </c>
      <c r="E26" s="4" t="s">
        <v>43</v>
      </c>
      <c r="F26" s="4" t="s">
        <v>44</v>
      </c>
      <c r="G26" s="4" t="s">
        <v>45</v>
      </c>
      <c r="H26" s="4" t="s">
        <v>46</v>
      </c>
      <c r="I26" s="4" t="s">
        <v>48</v>
      </c>
      <c r="J26" s="4" t="s">
        <v>47</v>
      </c>
    </row>
    <row r="27" spans="2:15">
      <c r="B27" s="5">
        <f>M15*G3*N21</f>
        <v>189.34956521739133</v>
      </c>
      <c r="C27" s="5">
        <f>B27/D3</f>
        <v>21.038840579710147</v>
      </c>
      <c r="D27" s="5">
        <f>M15*G3*N21/G3</f>
        <v>7.8895652173913051</v>
      </c>
      <c r="E27" s="5">
        <f>B27*C3</f>
        <v>1514.7965217391306</v>
      </c>
      <c r="F27" s="5">
        <f>E27/D3</f>
        <v>168.31072463768118</v>
      </c>
      <c r="G27" s="5">
        <f>E27/G3</f>
        <v>63.116521739130441</v>
      </c>
      <c r="H27" s="7">
        <f>500*J21</f>
        <v>10983002347.826086</v>
      </c>
      <c r="I27" s="7">
        <f>H27/K21</f>
        <v>18821.394091523456</v>
      </c>
      <c r="J27" s="7">
        <f>H27/I27</f>
        <v>583538.19565217395</v>
      </c>
    </row>
    <row r="28" spans="2:15">
      <c r="B28" s="5">
        <f t="shared" ref="B28:B30" si="26">M16*G4*N22</f>
        <v>156.12121212121212</v>
      </c>
      <c r="C28" s="5">
        <f t="shared" ref="C28:C30" si="27">B28/D4</f>
        <v>15.612121212121213</v>
      </c>
      <c r="D28" s="5">
        <f t="shared" ref="D28:D30" si="28">M16*G4*N22/G4</f>
        <v>6.2448484848484851</v>
      </c>
      <c r="E28" s="5">
        <f t="shared" ref="E28:E30" si="29">B28*C4</f>
        <v>2341.818181818182</v>
      </c>
      <c r="F28" s="5">
        <f t="shared" ref="F28:F30" si="30">E28/D4</f>
        <v>234.18181818181819</v>
      </c>
      <c r="G28" s="5">
        <f t="shared" ref="G28:G30" si="31">E28/G4</f>
        <v>93.672727272727286</v>
      </c>
      <c r="H28" s="7">
        <f t="shared" ref="H28:H30" si="32">500*J22</f>
        <v>17479296969.696968</v>
      </c>
      <c r="I28" s="7">
        <f t="shared" ref="I28:I30" si="33">H28/K22</f>
        <v>20301.375846254639</v>
      </c>
      <c r="J28" s="7">
        <f t="shared" ref="J28:J30" si="34">H28/I28</f>
        <v>860990.75757575757</v>
      </c>
    </row>
    <row r="29" spans="2:15">
      <c r="B29" s="5">
        <f t="shared" si="26"/>
        <v>233.78689174644535</v>
      </c>
      <c r="C29" s="5">
        <f t="shared" si="27"/>
        <v>21.253353795131396</v>
      </c>
      <c r="D29" s="5">
        <f t="shared" si="28"/>
        <v>9.3514756698578143</v>
      </c>
      <c r="E29" s="5">
        <f t="shared" si="29"/>
        <v>4675.7378349289065</v>
      </c>
      <c r="F29" s="5">
        <f t="shared" si="30"/>
        <v>425.06707590262789</v>
      </c>
      <c r="G29" s="5">
        <f t="shared" si="31"/>
        <v>187.02951339715625</v>
      </c>
      <c r="H29" s="7">
        <f t="shared" si="32"/>
        <v>36074349480.258316</v>
      </c>
      <c r="I29" s="7">
        <f t="shared" si="33"/>
        <v>20374.642502828236</v>
      </c>
      <c r="J29" s="7">
        <f t="shared" si="34"/>
        <v>1770551.2857587945</v>
      </c>
    </row>
    <row r="30" spans="2:15">
      <c r="B30" s="5">
        <f t="shared" si="26"/>
        <v>275.43393057110865</v>
      </c>
      <c r="C30" s="5">
        <f t="shared" si="27"/>
        <v>22.952827547592388</v>
      </c>
      <c r="D30" s="5">
        <f t="shared" si="28"/>
        <v>11.017357222844346</v>
      </c>
      <c r="E30" s="5">
        <f t="shared" si="29"/>
        <v>3305.2071668533035</v>
      </c>
      <c r="F30" s="5">
        <f t="shared" si="30"/>
        <v>275.43393057110865</v>
      </c>
      <c r="G30" s="5">
        <f t="shared" si="31"/>
        <v>132.20828667413215</v>
      </c>
      <c r="H30" s="7">
        <f t="shared" si="32"/>
        <v>26519845158.174698</v>
      </c>
      <c r="I30" s="7">
        <f t="shared" si="33"/>
        <v>20180.9582771961</v>
      </c>
      <c r="J30" s="7">
        <f t="shared" si="34"/>
        <v>1314102.3728363463</v>
      </c>
    </row>
    <row r="32" spans="2:15">
      <c r="B32" t="s">
        <v>49</v>
      </c>
      <c r="D32" s="2">
        <f>4000000*K15*2*12</f>
        <v>1704000000</v>
      </c>
    </row>
    <row r="33" spans="2:4">
      <c r="B33" t="s">
        <v>50</v>
      </c>
      <c r="D33" s="2">
        <f>D32/100*18</f>
        <v>306720000</v>
      </c>
    </row>
    <row r="34" spans="2:4">
      <c r="B34" t="s">
        <v>51</v>
      </c>
      <c r="D34" s="2">
        <f>K21/100*6*23000</f>
        <v>805282710</v>
      </c>
    </row>
    <row r="35" spans="2:4">
      <c r="B35" t="s">
        <v>52</v>
      </c>
      <c r="D35" s="2">
        <f>D34/100*2</f>
        <v>16105654.199999999</v>
      </c>
    </row>
    <row r="36" spans="2:4">
      <c r="B36" t="s">
        <v>53</v>
      </c>
      <c r="D36" s="2">
        <f>K21/55000*600000*6</f>
        <v>38195227.351778656</v>
      </c>
    </row>
    <row r="37" spans="2:4">
      <c r="B37" t="s">
        <v>54</v>
      </c>
      <c r="D37" s="2">
        <f>221*K21</f>
        <v>128961941.23913044</v>
      </c>
    </row>
    <row r="38" spans="2:4">
      <c r="B38" t="s">
        <v>55</v>
      </c>
      <c r="D38" s="2">
        <f>29447*365*K15</f>
        <v>190779751.25</v>
      </c>
    </row>
    <row r="39" spans="2:4">
      <c r="B39" t="s">
        <v>56</v>
      </c>
      <c r="D39" s="2">
        <f>1000*G3*12*K15</f>
        <v>5112000</v>
      </c>
    </row>
    <row r="40" spans="2:4">
      <c r="B40" t="s">
        <v>57</v>
      </c>
      <c r="D40" s="2">
        <f>H27/100*5</f>
        <v>549150117.39130425</v>
      </c>
    </row>
  </sheetData>
  <mergeCells count="3">
    <mergeCell ref="C13:E13"/>
    <mergeCell ref="B19:D19"/>
    <mergeCell ref="J3:L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2013-05-08T09:04:13Z</dcterms:modified>
</cp:coreProperties>
</file>