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7530" tabRatio="838" activeTab="21"/>
  </bookViews>
  <sheets>
    <sheet name="BC SỞ GTVT " sheetId="35" r:id="rId1"/>
    <sheet name="BÁO CÁO THÁNG" sheetId="6" r:id="rId2"/>
    <sheet name="01" sheetId="37" r:id="rId3"/>
    <sheet name="02" sheetId="64" r:id="rId4"/>
    <sheet name="03" sheetId="63" r:id="rId5"/>
    <sheet name="04" sheetId="62" r:id="rId6"/>
    <sheet name="05" sheetId="61" r:id="rId7"/>
    <sheet name="06" sheetId="60" r:id="rId8"/>
    <sheet name="07" sheetId="59" r:id="rId9"/>
    <sheet name="08" sheetId="58" r:id="rId10"/>
    <sheet name="09" sheetId="57" r:id="rId11"/>
    <sheet name="10" sheetId="56" r:id="rId12"/>
    <sheet name="11" sheetId="55" r:id="rId13"/>
    <sheet name="12" sheetId="54" r:id="rId14"/>
    <sheet name="13" sheetId="53" r:id="rId15"/>
    <sheet name="14" sheetId="72" r:id="rId16"/>
    <sheet name="15" sheetId="51" r:id="rId17"/>
    <sheet name="16" sheetId="50" r:id="rId18"/>
    <sheet name="17" sheetId="49" r:id="rId19"/>
    <sheet name="18" sheetId="48" r:id="rId20"/>
    <sheet name="19" sheetId="47" r:id="rId21"/>
    <sheet name="20" sheetId="46" r:id="rId22"/>
    <sheet name="21" sheetId="45" r:id="rId23"/>
    <sheet name="22" sheetId="44" r:id="rId24"/>
    <sheet name="23" sheetId="43" r:id="rId25"/>
    <sheet name="24" sheetId="42" r:id="rId26"/>
    <sheet name="25" sheetId="41" r:id="rId27"/>
    <sheet name="26" sheetId="40" r:id="rId28"/>
    <sheet name="27" sheetId="39" r:id="rId29"/>
    <sheet name="28" sheetId="38" r:id="rId30"/>
    <sheet name="29" sheetId="1" r:id="rId31"/>
    <sheet name="30" sheetId="68" r:id="rId32"/>
    <sheet name="31" sheetId="69" r:id="rId33"/>
    <sheet name="Sheet1" sheetId="71" r:id="rId34"/>
  </sheets>
  <calcPr calcId="124519"/>
</workbook>
</file>

<file path=xl/calcChain.xml><?xml version="1.0" encoding="utf-8"?>
<calcChain xmlns="http://schemas.openxmlformats.org/spreadsheetml/2006/main">
  <c r="D50" i="54"/>
  <c r="K9" i="37"/>
  <c r="D50" i="59"/>
  <c r="G34" i="6" l="1"/>
  <c r="C34"/>
  <c r="N17" i="35"/>
  <c r="N14"/>
  <c r="N12"/>
  <c r="L79" i="6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68"/>
  <c r="M78"/>
  <c r="M77"/>
  <c r="M75"/>
  <c r="M74"/>
  <c r="E73"/>
  <c r="G73" s="1"/>
  <c r="L72"/>
  <c r="F72"/>
  <c r="D72"/>
  <c r="C72"/>
  <c r="E71"/>
  <c r="G71" s="1"/>
  <c r="L70"/>
  <c r="F70"/>
  <c r="E70"/>
  <c r="D70"/>
  <c r="C70"/>
  <c r="E69"/>
  <c r="G69" s="1"/>
  <c r="L68"/>
  <c r="F68"/>
  <c r="E68"/>
  <c r="D68"/>
  <c r="C68"/>
  <c r="G67"/>
  <c r="H67" s="1"/>
  <c r="E67"/>
  <c r="L66"/>
  <c r="G66"/>
  <c r="F66"/>
  <c r="E66"/>
  <c r="D66"/>
  <c r="C66"/>
  <c r="F65"/>
  <c r="H65" s="1"/>
  <c r="E65"/>
  <c r="L64"/>
  <c r="F64"/>
  <c r="E64"/>
  <c r="C64"/>
  <c r="E63"/>
  <c r="G63" s="1"/>
  <c r="H62"/>
  <c r="K62" s="1"/>
  <c r="E62"/>
  <c r="L61"/>
  <c r="E61"/>
  <c r="D61"/>
  <c r="E60"/>
  <c r="G60" s="1"/>
  <c r="H60" s="1"/>
  <c r="E59"/>
  <c r="G59" s="1"/>
  <c r="H59" s="1"/>
  <c r="E58"/>
  <c r="G58" s="1"/>
  <c r="L57"/>
  <c r="E57"/>
  <c r="D57"/>
  <c r="E56"/>
  <c r="G56" s="1"/>
  <c r="L55"/>
  <c r="E55"/>
  <c r="D55"/>
  <c r="H54"/>
  <c r="K54" s="1"/>
  <c r="K53" s="1"/>
  <c r="E54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J46" s="1"/>
  <c r="M46" s="1"/>
  <c r="G45"/>
  <c r="H45" s="1"/>
  <c r="E45"/>
  <c r="I45" s="1"/>
  <c r="L44"/>
  <c r="G44"/>
  <c r="E44"/>
  <c r="D44"/>
  <c r="E43"/>
  <c r="G43" s="1"/>
  <c r="H43" s="1"/>
  <c r="E42"/>
  <c r="G42" s="1"/>
  <c r="L41"/>
  <c r="E41"/>
  <c r="D41"/>
  <c r="E39"/>
  <c r="G39" s="1"/>
  <c r="L38"/>
  <c r="K38"/>
  <c r="F38"/>
  <c r="E38"/>
  <c r="D38"/>
  <c r="J37"/>
  <c r="M37" s="1"/>
  <c r="H37"/>
  <c r="E37"/>
  <c r="H36"/>
  <c r="K36" s="1"/>
  <c r="E36"/>
  <c r="H35"/>
  <c r="K35" s="1"/>
  <c r="K34" s="1"/>
  <c r="E35"/>
  <c r="L34"/>
  <c r="H34"/>
  <c r="G34"/>
  <c r="F34"/>
  <c r="D34"/>
  <c r="C34"/>
  <c r="E34" s="1"/>
  <c r="E33"/>
  <c r="G33" s="1"/>
  <c r="L32"/>
  <c r="K32"/>
  <c r="E32"/>
  <c r="D32"/>
  <c r="E31"/>
  <c r="G31" s="1"/>
  <c r="H30"/>
  <c r="K30" s="1"/>
  <c r="E30"/>
  <c r="H29"/>
  <c r="K29" s="1"/>
  <c r="E29"/>
  <c r="L28"/>
  <c r="F28"/>
  <c r="E28"/>
  <c r="D28"/>
  <c r="C28"/>
  <c r="E27"/>
  <c r="G27" s="1"/>
  <c r="L26"/>
  <c r="E26"/>
  <c r="D26"/>
  <c r="E25"/>
  <c r="G25" s="1"/>
  <c r="L24"/>
  <c r="E24"/>
  <c r="D24"/>
  <c r="E23"/>
  <c r="G23" s="1"/>
  <c r="L22"/>
  <c r="E22"/>
  <c r="D22"/>
  <c r="M21"/>
  <c r="J21"/>
  <c r="H21"/>
  <c r="E21"/>
  <c r="M20"/>
  <c r="L20"/>
  <c r="K20"/>
  <c r="J20"/>
  <c r="I20"/>
  <c r="H20"/>
  <c r="G20"/>
  <c r="E20"/>
  <c r="D20"/>
  <c r="G19"/>
  <c r="H19" s="1"/>
  <c r="E19"/>
  <c r="H18"/>
  <c r="K18" s="1"/>
  <c r="G18"/>
  <c r="E18"/>
  <c r="G17"/>
  <c r="H17" s="1"/>
  <c r="E17"/>
  <c r="H16"/>
  <c r="K16" s="1"/>
  <c r="G16"/>
  <c r="E16"/>
  <c r="G15"/>
  <c r="H15" s="1"/>
  <c r="E15"/>
  <c r="H14"/>
  <c r="K14" s="1"/>
  <c r="F14"/>
  <c r="E14"/>
  <c r="L13"/>
  <c r="G13"/>
  <c r="F13"/>
  <c r="E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G8"/>
  <c r="E8"/>
  <c r="D8"/>
  <c r="D76" s="1"/>
  <c r="C8"/>
  <c r="C76" s="1"/>
  <c r="L79" i="1"/>
  <c r="M78"/>
  <c r="M77"/>
  <c r="M75"/>
  <c r="M74"/>
  <c r="G73"/>
  <c r="H73" s="1"/>
  <c r="E73"/>
  <c r="L72"/>
  <c r="G72"/>
  <c r="F72"/>
  <c r="E72"/>
  <c r="D72"/>
  <c r="C72"/>
  <c r="G71"/>
  <c r="H71" s="1"/>
  <c r="E71"/>
  <c r="L70"/>
  <c r="G70"/>
  <c r="F70"/>
  <c r="E70"/>
  <c r="D70"/>
  <c r="C70"/>
  <c r="G69"/>
  <c r="H69" s="1"/>
  <c r="E69"/>
  <c r="L68"/>
  <c r="G68"/>
  <c r="F68"/>
  <c r="E68"/>
  <c r="D68"/>
  <c r="C68"/>
  <c r="G67"/>
  <c r="H67" s="1"/>
  <c r="E67"/>
  <c r="L66"/>
  <c r="G66"/>
  <c r="F66"/>
  <c r="E66"/>
  <c r="D66"/>
  <c r="C66"/>
  <c r="F65"/>
  <c r="H65" s="1"/>
  <c r="E65"/>
  <c r="L64"/>
  <c r="F64"/>
  <c r="E64"/>
  <c r="C64"/>
  <c r="G63"/>
  <c r="H63" s="1"/>
  <c r="E63"/>
  <c r="H62"/>
  <c r="K62" s="1"/>
  <c r="E62"/>
  <c r="L61"/>
  <c r="G61"/>
  <c r="E61"/>
  <c r="D61"/>
  <c r="G60"/>
  <c r="H60" s="1"/>
  <c r="E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I45"/>
  <c r="J45" s="1"/>
  <c r="G45"/>
  <c r="H45" s="1"/>
  <c r="E45"/>
  <c r="L44"/>
  <c r="G44"/>
  <c r="D44"/>
  <c r="G43"/>
  <c r="H43" s="1"/>
  <c r="E43"/>
  <c r="E42"/>
  <c r="G42" s="1"/>
  <c r="L41"/>
  <c r="E41"/>
  <c r="D41"/>
  <c r="G39"/>
  <c r="H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C76" s="1"/>
  <c r="E33"/>
  <c r="G33" s="1"/>
  <c r="L32"/>
  <c r="K32"/>
  <c r="E32"/>
  <c r="D32"/>
  <c r="E31"/>
  <c r="G31" s="1"/>
  <c r="K30"/>
  <c r="H30"/>
  <c r="E30"/>
  <c r="I30" s="1"/>
  <c r="J30" s="1"/>
  <c r="M30" s="1"/>
  <c r="K29"/>
  <c r="H29"/>
  <c r="E29"/>
  <c r="E28" s="1"/>
  <c r="L28"/>
  <c r="F28"/>
  <c r="D28"/>
  <c r="C28"/>
  <c r="E27"/>
  <c r="G27" s="1"/>
  <c r="L26"/>
  <c r="E26"/>
  <c r="D26"/>
  <c r="E25"/>
  <c r="G25" s="1"/>
  <c r="L24"/>
  <c r="E24"/>
  <c r="D24"/>
  <c r="E23"/>
  <c r="G23" s="1"/>
  <c r="L22"/>
  <c r="E22"/>
  <c r="D22"/>
  <c r="M21"/>
  <c r="J21"/>
  <c r="H21"/>
  <c r="H20" s="1"/>
  <c r="E21"/>
  <c r="M20"/>
  <c r="L20"/>
  <c r="K20"/>
  <c r="J20"/>
  <c r="I20"/>
  <c r="G20"/>
  <c r="E20"/>
  <c r="D20"/>
  <c r="G19"/>
  <c r="H19" s="1"/>
  <c r="E19"/>
  <c r="H18"/>
  <c r="K18" s="1"/>
  <c r="G18"/>
  <c r="E18"/>
  <c r="G17"/>
  <c r="H17" s="1"/>
  <c r="E17"/>
  <c r="H16"/>
  <c r="K16" s="1"/>
  <c r="G16"/>
  <c r="E16"/>
  <c r="G15"/>
  <c r="H15" s="1"/>
  <c r="E15"/>
  <c r="H14"/>
  <c r="K14" s="1"/>
  <c r="F14"/>
  <c r="E14"/>
  <c r="E13" s="1"/>
  <c r="L13"/>
  <c r="F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D76" s="1"/>
  <c r="C8"/>
  <c r="L79" i="38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3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0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1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2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3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4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5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6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E68"/>
  <c r="D68"/>
  <c r="C68"/>
  <c r="E67"/>
  <c r="G67" s="1"/>
  <c r="L66"/>
  <c r="F66"/>
  <c r="E66"/>
  <c r="D66"/>
  <c r="C66"/>
  <c r="E65"/>
  <c r="F65" s="1"/>
  <c r="L64"/>
  <c r="E64"/>
  <c r="C64"/>
  <c r="E63"/>
  <c r="G63" s="1"/>
  <c r="H62"/>
  <c r="K62" s="1"/>
  <c r="E62"/>
  <c r="L61"/>
  <c r="E61"/>
  <c r="D61"/>
  <c r="E60"/>
  <c r="G60" s="1"/>
  <c r="H60" s="1"/>
  <c r="E59"/>
  <c r="G59" s="1"/>
  <c r="H59" s="1"/>
  <c r="E58"/>
  <c r="G58" s="1"/>
  <c r="L57"/>
  <c r="E57"/>
  <c r="D57"/>
  <c r="E56"/>
  <c r="G56" s="1"/>
  <c r="L55"/>
  <c r="E55"/>
  <c r="D55"/>
  <c r="H54"/>
  <c r="K54" s="1"/>
  <c r="K53" s="1"/>
  <c r="E54"/>
  <c r="L53"/>
  <c r="H53"/>
  <c r="G53"/>
  <c r="E53"/>
  <c r="D53"/>
  <c r="E52"/>
  <c r="G52" s="1"/>
  <c r="H52" s="1"/>
  <c r="I52" s="1"/>
  <c r="J52" s="1"/>
  <c r="M52" s="1"/>
  <c r="E51"/>
  <c r="L50"/>
  <c r="K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E44"/>
  <c r="D44"/>
  <c r="G43"/>
  <c r="H43" s="1"/>
  <c r="E43"/>
  <c r="E42"/>
  <c r="G42" s="1"/>
  <c r="L41"/>
  <c r="E41"/>
  <c r="D41"/>
  <c r="E39"/>
  <c r="L38"/>
  <c r="K38"/>
  <c r="F38"/>
  <c r="E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E28" s="1"/>
  <c r="L28"/>
  <c r="F28"/>
  <c r="D28"/>
  <c r="C28"/>
  <c r="E27"/>
  <c r="G27" s="1"/>
  <c r="L26"/>
  <c r="E26"/>
  <c r="D26"/>
  <c r="E25"/>
  <c r="G25" s="1"/>
  <c r="L24"/>
  <c r="E24"/>
  <c r="D24"/>
  <c r="E23"/>
  <c r="G23" s="1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E19"/>
  <c r="G18"/>
  <c r="H18" s="1"/>
  <c r="K18" s="1"/>
  <c r="E18"/>
  <c r="G17"/>
  <c r="H17" s="1"/>
  <c r="E17"/>
  <c r="G16"/>
  <c r="H16" s="1"/>
  <c r="K16" s="1"/>
  <c r="E16"/>
  <c r="G15"/>
  <c r="H15" s="1"/>
  <c r="E15"/>
  <c r="F14"/>
  <c r="H14" s="1"/>
  <c r="K14" s="1"/>
  <c r="E14"/>
  <c r="L13"/>
  <c r="F13"/>
  <c r="E13"/>
  <c r="D13"/>
  <c r="C13"/>
  <c r="E12"/>
  <c r="G12" s="1"/>
  <c r="H11"/>
  <c r="K11" s="1"/>
  <c r="E11"/>
  <c r="H10"/>
  <c r="K10" s="1"/>
  <c r="E10"/>
  <c r="E9"/>
  <c r="F9" s="1"/>
  <c r="L8"/>
  <c r="D8"/>
  <c r="C8"/>
  <c r="L79" i="47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I62" s="1"/>
  <c r="L61"/>
  <c r="E61"/>
  <c r="D61"/>
  <c r="E60"/>
  <c r="G60" s="1"/>
  <c r="H60" s="1"/>
  <c r="G59"/>
  <c r="H59" s="1"/>
  <c r="E59"/>
  <c r="E58"/>
  <c r="G58" s="1"/>
  <c r="L57"/>
  <c r="D57"/>
  <c r="E56"/>
  <c r="G56" s="1"/>
  <c r="L55"/>
  <c r="E55"/>
  <c r="D55"/>
  <c r="H54"/>
  <c r="K54" s="1"/>
  <c r="K53" s="1"/>
  <c r="E54"/>
  <c r="E53" s="1"/>
  <c r="L53"/>
  <c r="G53"/>
  <c r="D53"/>
  <c r="E52"/>
  <c r="G52" s="1"/>
  <c r="H52" s="1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K34" s="1"/>
  <c r="E35"/>
  <c r="L34"/>
  <c r="G34"/>
  <c r="F34"/>
  <c r="D34"/>
  <c r="C34"/>
  <c r="E33"/>
  <c r="G33" s="1"/>
  <c r="L32"/>
  <c r="K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E23"/>
  <c r="G23" s="1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E8"/>
  <c r="D8"/>
  <c r="D76" s="1"/>
  <c r="C8"/>
  <c r="C76" s="1"/>
  <c r="L79" i="48"/>
  <c r="M78"/>
  <c r="M77"/>
  <c r="M75"/>
  <c r="M74"/>
  <c r="E73"/>
  <c r="G73" s="1"/>
  <c r="L72"/>
  <c r="F72"/>
  <c r="E72"/>
  <c r="D72"/>
  <c r="C72"/>
  <c r="E71"/>
  <c r="G71" s="1"/>
  <c r="L70"/>
  <c r="F70"/>
  <c r="D70"/>
  <c r="C70"/>
  <c r="E69"/>
  <c r="G69" s="1"/>
  <c r="L68"/>
  <c r="F68"/>
  <c r="E68"/>
  <c r="D68"/>
  <c r="C68"/>
  <c r="G67"/>
  <c r="H67" s="1"/>
  <c r="E67"/>
  <c r="L66"/>
  <c r="G66"/>
  <c r="F66"/>
  <c r="E66"/>
  <c r="D66"/>
  <c r="C66"/>
  <c r="F65"/>
  <c r="H65" s="1"/>
  <c r="E65"/>
  <c r="L64"/>
  <c r="F64"/>
  <c r="E64"/>
  <c r="C64"/>
  <c r="E63"/>
  <c r="G63" s="1"/>
  <c r="H62"/>
  <c r="K62" s="1"/>
  <c r="E62"/>
  <c r="L61"/>
  <c r="E61"/>
  <c r="D61"/>
  <c r="G60"/>
  <c r="H60" s="1"/>
  <c r="E60"/>
  <c r="E59"/>
  <c r="G59" s="1"/>
  <c r="G58"/>
  <c r="H58" s="1"/>
  <c r="E58"/>
  <c r="L57"/>
  <c r="D57"/>
  <c r="G56"/>
  <c r="H56" s="1"/>
  <c r="E56"/>
  <c r="L55"/>
  <c r="G55"/>
  <c r="E55"/>
  <c r="D55"/>
  <c r="H54"/>
  <c r="K54" s="1"/>
  <c r="K53" s="1"/>
  <c r="E54"/>
  <c r="I54" s="1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E47"/>
  <c r="G47" s="1"/>
  <c r="H47" s="1"/>
  <c r="H46"/>
  <c r="K46" s="1"/>
  <c r="G46"/>
  <c r="E46"/>
  <c r="I46" s="1"/>
  <c r="G45"/>
  <c r="H45" s="1"/>
  <c r="E45"/>
  <c r="I45" s="1"/>
  <c r="J45" s="1"/>
  <c r="L44"/>
  <c r="D44"/>
  <c r="E43"/>
  <c r="G43" s="1"/>
  <c r="H43" s="1"/>
  <c r="E42"/>
  <c r="G42" s="1"/>
  <c r="L41"/>
  <c r="E41"/>
  <c r="D41"/>
  <c r="E39"/>
  <c r="G39" s="1"/>
  <c r="L38"/>
  <c r="K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H30"/>
  <c r="K30" s="1"/>
  <c r="E30"/>
  <c r="I30" s="1"/>
  <c r="J30" s="1"/>
  <c r="H29"/>
  <c r="K29" s="1"/>
  <c r="E29"/>
  <c r="L28"/>
  <c r="F28"/>
  <c r="D28"/>
  <c r="C28"/>
  <c r="E27"/>
  <c r="G27" s="1"/>
  <c r="L26"/>
  <c r="E26"/>
  <c r="D26"/>
  <c r="E25"/>
  <c r="L24"/>
  <c r="E24"/>
  <c r="D24"/>
  <c r="E23"/>
  <c r="G23" s="1"/>
  <c r="L22"/>
  <c r="E22"/>
  <c r="D22"/>
  <c r="J21"/>
  <c r="M21" s="1"/>
  <c r="M20" s="1"/>
  <c r="H21"/>
  <c r="H20" s="1"/>
  <c r="E21"/>
  <c r="E20" s="1"/>
  <c r="L20"/>
  <c r="K20"/>
  <c r="J20"/>
  <c r="I20"/>
  <c r="G20"/>
  <c r="D20"/>
  <c r="G19"/>
  <c r="H19" s="1"/>
  <c r="E19"/>
  <c r="G18"/>
  <c r="H18" s="1"/>
  <c r="K18" s="1"/>
  <c r="E18"/>
  <c r="G17"/>
  <c r="H17" s="1"/>
  <c r="E17"/>
  <c r="G16"/>
  <c r="H16" s="1"/>
  <c r="K16" s="1"/>
  <c r="E16"/>
  <c r="G15"/>
  <c r="H15" s="1"/>
  <c r="E15"/>
  <c r="F14"/>
  <c r="H14" s="1"/>
  <c r="K14" s="1"/>
  <c r="E14"/>
  <c r="E13" s="1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9" i="4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I36" s="1"/>
  <c r="J36" s="1"/>
  <c r="H35"/>
  <c r="K35" s="1"/>
  <c r="E35"/>
  <c r="I35" s="1"/>
  <c r="L34"/>
  <c r="H34"/>
  <c r="G34"/>
  <c r="F34"/>
  <c r="D34"/>
  <c r="C34"/>
  <c r="E34" s="1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G25" s="1"/>
  <c r="L24"/>
  <c r="D24"/>
  <c r="E23"/>
  <c r="G23" s="1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E8"/>
  <c r="D8"/>
  <c r="C8"/>
  <c r="L79" i="50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H34" s="1"/>
  <c r="E37"/>
  <c r="H36"/>
  <c r="K36" s="1"/>
  <c r="E36"/>
  <c r="I36" s="1"/>
  <c r="J36" s="1"/>
  <c r="H35"/>
  <c r="K35" s="1"/>
  <c r="E35"/>
  <c r="I35" s="1"/>
  <c r="L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G25" s="1"/>
  <c r="L24"/>
  <c r="D24"/>
  <c r="E23"/>
  <c r="G23" s="1"/>
  <c r="L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D8"/>
  <c r="D76" s="1"/>
  <c r="C8"/>
  <c r="L79" i="51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K35"/>
  <c r="H35"/>
  <c r="E35"/>
  <c r="I35" s="1"/>
  <c r="L34"/>
  <c r="H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E26"/>
  <c r="D26"/>
  <c r="E25"/>
  <c r="L24"/>
  <c r="D24"/>
  <c r="E23"/>
  <c r="G23" s="1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D8"/>
  <c r="C8"/>
  <c r="L79" i="72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G45"/>
  <c r="H45" s="1"/>
  <c r="K45" s="1"/>
  <c r="E45"/>
  <c r="I45" s="1"/>
  <c r="L44"/>
  <c r="D44"/>
  <c r="E43"/>
  <c r="G43" s="1"/>
  <c r="E42"/>
  <c r="G42" s="1"/>
  <c r="H42" s="1"/>
  <c r="L41"/>
  <c r="D41"/>
  <c r="E39"/>
  <c r="L38"/>
  <c r="K38"/>
  <c r="F38"/>
  <c r="D38"/>
  <c r="J37"/>
  <c r="M37" s="1"/>
  <c r="H37"/>
  <c r="E37"/>
  <c r="H36"/>
  <c r="K36" s="1"/>
  <c r="E36"/>
  <c r="I36" s="1"/>
  <c r="J36" s="1"/>
  <c r="H35"/>
  <c r="K35" s="1"/>
  <c r="E35"/>
  <c r="I35" s="1"/>
  <c r="L34"/>
  <c r="H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L24"/>
  <c r="D24"/>
  <c r="E23"/>
  <c r="G23" s="1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D8"/>
  <c r="D76" s="1"/>
  <c r="C8"/>
  <c r="C76" s="1"/>
  <c r="L79" i="53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H36"/>
  <c r="K36" s="1"/>
  <c r="E36"/>
  <c r="I36" s="1"/>
  <c r="J36" s="1"/>
  <c r="H35"/>
  <c r="K35" s="1"/>
  <c r="E35"/>
  <c r="I35" s="1"/>
  <c r="L34"/>
  <c r="H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G25" s="1"/>
  <c r="L24"/>
  <c r="E24"/>
  <c r="D24"/>
  <c r="E23"/>
  <c r="G23" s="1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D8"/>
  <c r="D76" s="1"/>
  <c r="C8"/>
  <c r="L79" i="54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I62" s="1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G49"/>
  <c r="H49" s="1"/>
  <c r="E49"/>
  <c r="L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I36" s="1"/>
  <c r="J36" s="1"/>
  <c r="H35"/>
  <c r="K35" s="1"/>
  <c r="E35"/>
  <c r="I35" s="1"/>
  <c r="L34"/>
  <c r="H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G25" s="1"/>
  <c r="L24"/>
  <c r="D24"/>
  <c r="E23"/>
  <c r="G23" s="1"/>
  <c r="L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D8"/>
  <c r="D76" s="1"/>
  <c r="C8"/>
  <c r="L79" i="55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E53" s="1"/>
  <c r="L53"/>
  <c r="G53"/>
  <c r="D53"/>
  <c r="E52"/>
  <c r="G52" s="1"/>
  <c r="H52" s="1"/>
  <c r="I52" s="1"/>
  <c r="J52" s="1"/>
  <c r="M52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I36" s="1"/>
  <c r="J36" s="1"/>
  <c r="H35"/>
  <c r="K35" s="1"/>
  <c r="E35"/>
  <c r="I35" s="1"/>
  <c r="L34"/>
  <c r="H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L24"/>
  <c r="E24"/>
  <c r="D24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E13" s="1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D8"/>
  <c r="D76" s="1"/>
  <c r="C8"/>
  <c r="L79" i="56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H34" s="1"/>
  <c r="E37"/>
  <c r="H36"/>
  <c r="K36" s="1"/>
  <c r="E36"/>
  <c r="I36" s="1"/>
  <c r="J36" s="1"/>
  <c r="H35"/>
  <c r="K35" s="1"/>
  <c r="E35"/>
  <c r="L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L24"/>
  <c r="D24"/>
  <c r="E23"/>
  <c r="G23" s="1"/>
  <c r="L22"/>
  <c r="D22"/>
  <c r="J21"/>
  <c r="M21" s="1"/>
  <c r="M20" s="1"/>
  <c r="H21"/>
  <c r="E21"/>
  <c r="L20"/>
  <c r="K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D8"/>
  <c r="D76" s="1"/>
  <c r="C8"/>
  <c r="C76" s="1"/>
  <c r="L79" i="57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C64"/>
  <c r="E63"/>
  <c r="G63" s="1"/>
  <c r="H62"/>
  <c r="K62" s="1"/>
  <c r="E62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H36"/>
  <c r="K36" s="1"/>
  <c r="E36"/>
  <c r="I36" s="1"/>
  <c r="J36" s="1"/>
  <c r="H35"/>
  <c r="K35" s="1"/>
  <c r="E35"/>
  <c r="I35" s="1"/>
  <c r="L34"/>
  <c r="H34"/>
  <c r="G34"/>
  <c r="F34"/>
  <c r="D34"/>
  <c r="C34"/>
  <c r="E33"/>
  <c r="G33" s="1"/>
  <c r="L32"/>
  <c r="K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E27"/>
  <c r="G27" s="1"/>
  <c r="L26"/>
  <c r="D26"/>
  <c r="E25"/>
  <c r="G25" s="1"/>
  <c r="L24"/>
  <c r="D24"/>
  <c r="E23"/>
  <c r="G23" s="1"/>
  <c r="L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D8"/>
  <c r="C8"/>
  <c r="L79" i="58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E53" s="1"/>
  <c r="L53"/>
  <c r="G53"/>
  <c r="D53"/>
  <c r="E52"/>
  <c r="H52" s="1"/>
  <c r="I52" s="1"/>
  <c r="J52" s="1"/>
  <c r="M52" s="1"/>
  <c r="E5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I36" s="1"/>
  <c r="J36" s="1"/>
  <c r="H35"/>
  <c r="K35" s="1"/>
  <c r="E35"/>
  <c r="L34"/>
  <c r="H34"/>
  <c r="G34"/>
  <c r="F34"/>
  <c r="D34"/>
  <c r="C34"/>
  <c r="E33"/>
  <c r="G33" s="1"/>
  <c r="L32"/>
  <c r="K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E27"/>
  <c r="G27" s="1"/>
  <c r="L26"/>
  <c r="D26"/>
  <c r="E25"/>
  <c r="G25" s="1"/>
  <c r="L24"/>
  <c r="D24"/>
  <c r="E23"/>
  <c r="G23" s="1"/>
  <c r="L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D8"/>
  <c r="C8"/>
  <c r="L79" i="5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L50"/>
  <c r="K50"/>
  <c r="G49"/>
  <c r="H49" s="1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H35"/>
  <c r="E35"/>
  <c r="I35" s="1"/>
  <c r="L34"/>
  <c r="H34"/>
  <c r="G34"/>
  <c r="F34"/>
  <c r="D34"/>
  <c r="C34"/>
  <c r="E33"/>
  <c r="G33" s="1"/>
  <c r="L32"/>
  <c r="K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E27"/>
  <c r="G27" s="1"/>
  <c r="L26"/>
  <c r="D26"/>
  <c r="H25"/>
  <c r="E25"/>
  <c r="L24"/>
  <c r="E24"/>
  <c r="D24"/>
  <c r="G23"/>
  <c r="H23" s="1"/>
  <c r="E23"/>
  <c r="L22"/>
  <c r="E22"/>
  <c r="D22"/>
  <c r="J21"/>
  <c r="M21" s="1"/>
  <c r="M20" s="1"/>
  <c r="H21"/>
  <c r="E21"/>
  <c r="E20" s="1"/>
  <c r="L20"/>
  <c r="K20"/>
  <c r="J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9" i="60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D27" i="6" s="1"/>
  <c r="C68" i="60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D61"/>
  <c r="E60"/>
  <c r="G60" s="1"/>
  <c r="H60" s="1"/>
  <c r="G59"/>
  <c r="H59" s="1"/>
  <c r="E59"/>
  <c r="E58"/>
  <c r="G58" s="1"/>
  <c r="L57"/>
  <c r="D57"/>
  <c r="E56"/>
  <c r="G56" s="1"/>
  <c r="L55"/>
  <c r="E55"/>
  <c r="D55"/>
  <c r="H54"/>
  <c r="K54" s="1"/>
  <c r="K53" s="1"/>
  <c r="E54"/>
  <c r="E53" s="1"/>
  <c r="L53"/>
  <c r="G53"/>
  <c r="D53"/>
  <c r="E52"/>
  <c r="G52" s="1"/>
  <c r="H52" s="1"/>
  <c r="I52" s="1"/>
  <c r="J52" s="1"/>
  <c r="M52" s="1"/>
  <c r="E5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G42"/>
  <c r="H42" s="1"/>
  <c r="E42"/>
  <c r="L41"/>
  <c r="D41"/>
  <c r="E39"/>
  <c r="L38"/>
  <c r="K38"/>
  <c r="F38"/>
  <c r="D38"/>
  <c r="J37"/>
  <c r="M37" s="1"/>
  <c r="H37"/>
  <c r="H34" s="1"/>
  <c r="E37"/>
  <c r="K36"/>
  <c r="H36"/>
  <c r="E36"/>
  <c r="I36" s="1"/>
  <c r="J36" s="1"/>
  <c r="H35"/>
  <c r="K35" s="1"/>
  <c r="E35"/>
  <c r="L34"/>
  <c r="G34"/>
  <c r="F34"/>
  <c r="D34"/>
  <c r="C34"/>
  <c r="G33"/>
  <c r="H33" s="1"/>
  <c r="E33"/>
  <c r="L32"/>
  <c r="K32"/>
  <c r="E32"/>
  <c r="D32"/>
  <c r="E31"/>
  <c r="H30"/>
  <c r="K30" s="1"/>
  <c r="E30"/>
  <c r="H29"/>
  <c r="K29" s="1"/>
  <c r="E29"/>
  <c r="E28" s="1"/>
  <c r="L28"/>
  <c r="F28"/>
  <c r="D28"/>
  <c r="C28"/>
  <c r="E27"/>
  <c r="G27" s="1"/>
  <c r="L26"/>
  <c r="D26"/>
  <c r="E25"/>
  <c r="L24"/>
  <c r="D24"/>
  <c r="E23"/>
  <c r="G23" s="1"/>
  <c r="L22"/>
  <c r="D22"/>
  <c r="J21"/>
  <c r="M21" s="1"/>
  <c r="M20" s="1"/>
  <c r="H21"/>
  <c r="H20" s="1"/>
  <c r="E21"/>
  <c r="L20"/>
  <c r="K20"/>
  <c r="I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E9"/>
  <c r="F9" s="1"/>
  <c r="H9" s="1"/>
  <c r="L8"/>
  <c r="D8"/>
  <c r="C8"/>
  <c r="M78" i="61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D44"/>
  <c r="E43"/>
  <c r="G43" s="1"/>
  <c r="G42"/>
  <c r="H42" s="1"/>
  <c r="E42"/>
  <c r="L41"/>
  <c r="D41"/>
  <c r="E39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G25"/>
  <c r="H25" s="1"/>
  <c r="E25"/>
  <c r="L24"/>
  <c r="G24"/>
  <c r="E24"/>
  <c r="D24"/>
  <c r="E23"/>
  <c r="G23" s="1"/>
  <c r="L22"/>
  <c r="D22"/>
  <c r="J21"/>
  <c r="M21" s="1"/>
  <c r="M20" s="1"/>
  <c r="H21"/>
  <c r="H20" s="1"/>
  <c r="E21"/>
  <c r="L20"/>
  <c r="K20"/>
  <c r="J20"/>
  <c r="I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F9"/>
  <c r="H9" s="1"/>
  <c r="E9"/>
  <c r="L8"/>
  <c r="D8"/>
  <c r="C8"/>
  <c r="C76" s="1"/>
  <c r="L79" i="62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K35"/>
  <c r="H35"/>
  <c r="E35"/>
  <c r="I35" s="1"/>
  <c r="L34"/>
  <c r="G34"/>
  <c r="F34"/>
  <c r="D34"/>
  <c r="C34"/>
  <c r="E33"/>
  <c r="G33" s="1"/>
  <c r="L32"/>
  <c r="K32"/>
  <c r="E32"/>
  <c r="D32"/>
  <c r="E31"/>
  <c r="H30"/>
  <c r="K30" s="1"/>
  <c r="E30"/>
  <c r="H29"/>
  <c r="K29" s="1"/>
  <c r="E29"/>
  <c r="L28"/>
  <c r="F28"/>
  <c r="E28"/>
  <c r="D28"/>
  <c r="C28"/>
  <c r="E27"/>
  <c r="G27" s="1"/>
  <c r="L26"/>
  <c r="D26"/>
  <c r="E25"/>
  <c r="G25" s="1"/>
  <c r="L24"/>
  <c r="D24"/>
  <c r="G23"/>
  <c r="H23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D13"/>
  <c r="C13"/>
  <c r="E12"/>
  <c r="G12" s="1"/>
  <c r="K11"/>
  <c r="H11"/>
  <c r="E11"/>
  <c r="I11" s="1"/>
  <c r="J11" s="1"/>
  <c r="M11" s="1"/>
  <c r="H10"/>
  <c r="K10" s="1"/>
  <c r="E10"/>
  <c r="F9"/>
  <c r="H9" s="1"/>
  <c r="E9"/>
  <c r="L8"/>
  <c r="E8"/>
  <c r="D8"/>
  <c r="C8"/>
  <c r="L79" i="63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E53" s="1"/>
  <c r="L53"/>
  <c r="G53"/>
  <c r="D53"/>
  <c r="E52"/>
  <c r="G52" s="1"/>
  <c r="H52" s="1"/>
  <c r="I52" s="1"/>
  <c r="J52" s="1"/>
  <c r="M52" s="1"/>
  <c r="E5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H30"/>
  <c r="K30" s="1"/>
  <c r="E30"/>
  <c r="H29"/>
  <c r="K29" s="1"/>
  <c r="E29"/>
  <c r="L28"/>
  <c r="F28"/>
  <c r="D28"/>
  <c r="C28"/>
  <c r="E27"/>
  <c r="G27" s="1"/>
  <c r="L26"/>
  <c r="D26"/>
  <c r="E25"/>
  <c r="G25" s="1"/>
  <c r="L24"/>
  <c r="D24"/>
  <c r="E23"/>
  <c r="G23" s="1"/>
  <c r="L22"/>
  <c r="D22"/>
  <c r="J21"/>
  <c r="M21" s="1"/>
  <c r="M20" s="1"/>
  <c r="H21"/>
  <c r="H20" s="1"/>
  <c r="E21"/>
  <c r="L20"/>
  <c r="K20"/>
  <c r="J20"/>
  <c r="I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E13" s="1"/>
  <c r="F14"/>
  <c r="H14" s="1"/>
  <c r="E14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9" i="64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E42"/>
  <c r="G42" s="1"/>
  <c r="H42" s="1"/>
  <c r="L41"/>
  <c r="D41"/>
  <c r="E39"/>
  <c r="L38"/>
  <c r="K38"/>
  <c r="F38"/>
  <c r="D38"/>
  <c r="J37"/>
  <c r="M37" s="1"/>
  <c r="H37"/>
  <c r="E37"/>
  <c r="H36"/>
  <c r="K36" s="1"/>
  <c r="E36"/>
  <c r="H35"/>
  <c r="K35" s="1"/>
  <c r="E35"/>
  <c r="L34"/>
  <c r="G34"/>
  <c r="F34"/>
  <c r="D34"/>
  <c r="C34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H25"/>
  <c r="E25"/>
  <c r="L24"/>
  <c r="E24"/>
  <c r="D24"/>
  <c r="G23"/>
  <c r="H23" s="1"/>
  <c r="E23"/>
  <c r="L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D13"/>
  <c r="C13"/>
  <c r="E12"/>
  <c r="K11"/>
  <c r="H11"/>
  <c r="E11"/>
  <c r="I11" s="1"/>
  <c r="J11" s="1"/>
  <c r="M11" s="1"/>
  <c r="K10"/>
  <c r="H10"/>
  <c r="E10"/>
  <c r="I10" s="1"/>
  <c r="J10" s="1"/>
  <c r="E9"/>
  <c r="F9" s="1"/>
  <c r="H9" s="1"/>
  <c r="L8"/>
  <c r="E8"/>
  <c r="D8"/>
  <c r="C8"/>
  <c r="C38" i="6"/>
  <c r="C39"/>
  <c r="C36"/>
  <c r="C35"/>
  <c r="K56" i="35"/>
  <c r="H56" i="6"/>
  <c r="E66" i="35"/>
  <c r="E43"/>
  <c r="E41"/>
  <c r="E40"/>
  <c r="E37"/>
  <c r="E35"/>
  <c r="E34"/>
  <c r="E33"/>
  <c r="E31"/>
  <c r="E30"/>
  <c r="E28"/>
  <c r="E29"/>
  <c r="E26"/>
  <c r="E24"/>
  <c r="E22"/>
  <c r="D53"/>
  <c r="E53"/>
  <c r="F53"/>
  <c r="C53"/>
  <c r="F29" i="6"/>
  <c r="F28"/>
  <c r="F27"/>
  <c r="F26"/>
  <c r="G25"/>
  <c r="D25"/>
  <c r="F24"/>
  <c r="D28"/>
  <c r="D22"/>
  <c r="H55" i="35"/>
  <c r="L55" s="1"/>
  <c r="D57" i="37"/>
  <c r="H21"/>
  <c r="M59"/>
  <c r="M60"/>
  <c r="K60"/>
  <c r="J60"/>
  <c r="I60"/>
  <c r="E60"/>
  <c r="H60"/>
  <c r="G60"/>
  <c r="L57"/>
  <c r="E20" i="35"/>
  <c r="E13"/>
  <c r="E14"/>
  <c r="E15"/>
  <c r="E16"/>
  <c r="E17"/>
  <c r="E18"/>
  <c r="E12"/>
  <c r="E22" i="6"/>
  <c r="E50" i="46" l="1"/>
  <c r="G44"/>
  <c r="H39"/>
  <c r="G38"/>
  <c r="H34"/>
  <c r="E34"/>
  <c r="J20"/>
  <c r="D76"/>
  <c r="G13"/>
  <c r="C76"/>
  <c r="H12"/>
  <c r="I12" s="1"/>
  <c r="J12" s="1"/>
  <c r="M12" s="1"/>
  <c r="G8"/>
  <c r="E8"/>
  <c r="E57" i="47"/>
  <c r="E50"/>
  <c r="K49"/>
  <c r="K48" s="1"/>
  <c r="H48"/>
  <c r="H34"/>
  <c r="I35"/>
  <c r="J35" s="1"/>
  <c r="E34"/>
  <c r="H33"/>
  <c r="G32"/>
  <c r="H23"/>
  <c r="G22"/>
  <c r="J20"/>
  <c r="H71" i="48"/>
  <c r="G70"/>
  <c r="H73"/>
  <c r="G72"/>
  <c r="E70"/>
  <c r="H69"/>
  <c r="G68"/>
  <c r="H63"/>
  <c r="G61"/>
  <c r="H51"/>
  <c r="G50"/>
  <c r="G44"/>
  <c r="H39"/>
  <c r="G38"/>
  <c r="D76"/>
  <c r="E34"/>
  <c r="E32"/>
  <c r="M30"/>
  <c r="E28"/>
  <c r="C76"/>
  <c r="I62" i="49"/>
  <c r="E50"/>
  <c r="K49"/>
  <c r="K48" s="1"/>
  <c r="H48"/>
  <c r="M36"/>
  <c r="K34"/>
  <c r="H33"/>
  <c r="G32"/>
  <c r="H31"/>
  <c r="G28"/>
  <c r="H27"/>
  <c r="G26"/>
  <c r="E26"/>
  <c r="H25"/>
  <c r="G24"/>
  <c r="E24"/>
  <c r="H23"/>
  <c r="G22"/>
  <c r="J20"/>
  <c r="D76"/>
  <c r="C76"/>
  <c r="I10"/>
  <c r="J10" s="1"/>
  <c r="M10" s="1"/>
  <c r="I62" i="50"/>
  <c r="E61"/>
  <c r="E50"/>
  <c r="K34"/>
  <c r="M36"/>
  <c r="E34"/>
  <c r="C76"/>
  <c r="H33"/>
  <c r="G32"/>
  <c r="H31"/>
  <c r="G28"/>
  <c r="H27"/>
  <c r="G26"/>
  <c r="E26"/>
  <c r="H25"/>
  <c r="G24"/>
  <c r="E24"/>
  <c r="H23"/>
  <c r="G22"/>
  <c r="E22"/>
  <c r="J20"/>
  <c r="M10"/>
  <c r="E8"/>
  <c r="D76" i="51"/>
  <c r="E50"/>
  <c r="K49"/>
  <c r="K48" s="1"/>
  <c r="H48"/>
  <c r="I36"/>
  <c r="J36" s="1"/>
  <c r="M36" s="1"/>
  <c r="K34"/>
  <c r="E34"/>
  <c r="C76"/>
  <c r="H33"/>
  <c r="G32"/>
  <c r="H31"/>
  <c r="G28"/>
  <c r="H27"/>
  <c r="G26"/>
  <c r="H25"/>
  <c r="G24"/>
  <c r="E24"/>
  <c r="H23"/>
  <c r="G22"/>
  <c r="J20"/>
  <c r="I10"/>
  <c r="J10" s="1"/>
  <c r="M10" s="1"/>
  <c r="E8"/>
  <c r="E61" i="72"/>
  <c r="E50"/>
  <c r="E44"/>
  <c r="K34"/>
  <c r="M36"/>
  <c r="E34"/>
  <c r="H33"/>
  <c r="G32"/>
  <c r="H31"/>
  <c r="G28"/>
  <c r="H27"/>
  <c r="G26"/>
  <c r="E26"/>
  <c r="H25"/>
  <c r="G24"/>
  <c r="E24"/>
  <c r="H23"/>
  <c r="G22"/>
  <c r="J20"/>
  <c r="M10"/>
  <c r="E8"/>
  <c r="I62" i="53"/>
  <c r="E50"/>
  <c r="K49"/>
  <c r="K48" s="1"/>
  <c r="H48"/>
  <c r="M36"/>
  <c r="K34"/>
  <c r="E34"/>
  <c r="H33"/>
  <c r="G32"/>
  <c r="H31"/>
  <c r="G28"/>
  <c r="C76"/>
  <c r="H27"/>
  <c r="G26"/>
  <c r="E26"/>
  <c r="H25"/>
  <c r="G24"/>
  <c r="H23"/>
  <c r="G22"/>
  <c r="J20"/>
  <c r="G13"/>
  <c r="M10"/>
  <c r="E8"/>
  <c r="E61" i="54"/>
  <c r="E50"/>
  <c r="G48"/>
  <c r="K49"/>
  <c r="K48" s="1"/>
  <c r="H48"/>
  <c r="K34"/>
  <c r="M36"/>
  <c r="E34"/>
  <c r="H33"/>
  <c r="G32"/>
  <c r="H31"/>
  <c r="G28"/>
  <c r="C76"/>
  <c r="H27"/>
  <c r="G26"/>
  <c r="E26"/>
  <c r="H25"/>
  <c r="G24"/>
  <c r="E24"/>
  <c r="H23"/>
  <c r="G22"/>
  <c r="E22"/>
  <c r="J20"/>
  <c r="M10"/>
  <c r="E8"/>
  <c r="E50" i="55"/>
  <c r="K49"/>
  <c r="K48" s="1"/>
  <c r="H48"/>
  <c r="M36"/>
  <c r="K34"/>
  <c r="E34"/>
  <c r="H33"/>
  <c r="G32"/>
  <c r="H31"/>
  <c r="G28"/>
  <c r="C76"/>
  <c r="H27"/>
  <c r="G26"/>
  <c r="E26"/>
  <c r="H25"/>
  <c r="G24"/>
  <c r="H23"/>
  <c r="G22"/>
  <c r="J20"/>
  <c r="M10"/>
  <c r="E8"/>
  <c r="E61" i="56"/>
  <c r="E50"/>
  <c r="K34"/>
  <c r="M36"/>
  <c r="I35"/>
  <c r="E34"/>
  <c r="H33"/>
  <c r="G32"/>
  <c r="H31"/>
  <c r="G28"/>
  <c r="H27"/>
  <c r="G26"/>
  <c r="E26"/>
  <c r="H25"/>
  <c r="G24"/>
  <c r="E24"/>
  <c r="H23"/>
  <c r="G22"/>
  <c r="E22"/>
  <c r="J20"/>
  <c r="M10"/>
  <c r="E8"/>
  <c r="E64" i="57"/>
  <c r="I62"/>
  <c r="E50"/>
  <c r="K49"/>
  <c r="K48" s="1"/>
  <c r="H48"/>
  <c r="D76"/>
  <c r="M36"/>
  <c r="K34"/>
  <c r="E34"/>
  <c r="C76"/>
  <c r="H33"/>
  <c r="G32"/>
  <c r="H27"/>
  <c r="G26"/>
  <c r="E26"/>
  <c r="H25"/>
  <c r="G24"/>
  <c r="E24"/>
  <c r="H23"/>
  <c r="G22"/>
  <c r="E22"/>
  <c r="J20"/>
  <c r="M10"/>
  <c r="E8"/>
  <c r="I62" i="58"/>
  <c r="E61"/>
  <c r="E50"/>
  <c r="D76"/>
  <c r="K34"/>
  <c r="M36"/>
  <c r="I35"/>
  <c r="E34"/>
  <c r="C76"/>
  <c r="H33"/>
  <c r="G32"/>
  <c r="H27"/>
  <c r="G26"/>
  <c r="E26"/>
  <c r="H25"/>
  <c r="G24"/>
  <c r="E24"/>
  <c r="H23"/>
  <c r="G22"/>
  <c r="J20"/>
  <c r="M10"/>
  <c r="E8"/>
  <c r="E50" i="59"/>
  <c r="K49"/>
  <c r="K48" s="1"/>
  <c r="H48"/>
  <c r="E44"/>
  <c r="K34"/>
  <c r="E34"/>
  <c r="H33"/>
  <c r="H32" s="1"/>
  <c r="G32"/>
  <c r="H27"/>
  <c r="G26"/>
  <c r="E26"/>
  <c r="G24"/>
  <c r="G22"/>
  <c r="E13"/>
  <c r="D76"/>
  <c r="C76"/>
  <c r="E8"/>
  <c r="E61" i="60"/>
  <c r="E57"/>
  <c r="E50"/>
  <c r="M36"/>
  <c r="K34"/>
  <c r="I35"/>
  <c r="E34"/>
  <c r="C76"/>
  <c r="G32"/>
  <c r="H31"/>
  <c r="G28"/>
  <c r="H27"/>
  <c r="G26"/>
  <c r="E26"/>
  <c r="H25"/>
  <c r="G24"/>
  <c r="D76"/>
  <c r="E24"/>
  <c r="H23"/>
  <c r="G22"/>
  <c r="E22"/>
  <c r="J20"/>
  <c r="M10"/>
  <c r="E8"/>
  <c r="E50" i="61"/>
  <c r="K49"/>
  <c r="K48" s="1"/>
  <c r="H48"/>
  <c r="E44"/>
  <c r="K34"/>
  <c r="H34"/>
  <c r="I35"/>
  <c r="E34"/>
  <c r="H31"/>
  <c r="G28"/>
  <c r="H27"/>
  <c r="G26"/>
  <c r="D76"/>
  <c r="E26"/>
  <c r="H23"/>
  <c r="G22"/>
  <c r="E22"/>
  <c r="M10"/>
  <c r="E8"/>
  <c r="I62" i="62"/>
  <c r="E61"/>
  <c r="E50"/>
  <c r="K49"/>
  <c r="K48" s="1"/>
  <c r="H48"/>
  <c r="E44"/>
  <c r="H34"/>
  <c r="K34"/>
  <c r="I36"/>
  <c r="J36" s="1"/>
  <c r="M36" s="1"/>
  <c r="E34"/>
  <c r="C76"/>
  <c r="H33"/>
  <c r="G32"/>
  <c r="H31"/>
  <c r="G28"/>
  <c r="H27"/>
  <c r="G26"/>
  <c r="E26"/>
  <c r="H25"/>
  <c r="G24"/>
  <c r="E24"/>
  <c r="G22"/>
  <c r="J20"/>
  <c r="D76"/>
  <c r="G13"/>
  <c r="I10"/>
  <c r="J10" s="1"/>
  <c r="M10" s="1"/>
  <c r="E50" i="63"/>
  <c r="E44"/>
  <c r="K34"/>
  <c r="H34"/>
  <c r="I35"/>
  <c r="E34"/>
  <c r="H31"/>
  <c r="G28"/>
  <c r="E28"/>
  <c r="H27"/>
  <c r="G26"/>
  <c r="E26"/>
  <c r="H25"/>
  <c r="G24"/>
  <c r="E24"/>
  <c r="H23"/>
  <c r="G22"/>
  <c r="E22"/>
  <c r="G13"/>
  <c r="D76"/>
  <c r="C76"/>
  <c r="E8"/>
  <c r="H34" i="64"/>
  <c r="I35"/>
  <c r="J35" s="1"/>
  <c r="K49"/>
  <c r="K48" s="1"/>
  <c r="H48"/>
  <c r="H33"/>
  <c r="G32"/>
  <c r="E61"/>
  <c r="I62"/>
  <c r="E50"/>
  <c r="E44"/>
  <c r="E34"/>
  <c r="J36"/>
  <c r="M36" s="1"/>
  <c r="K34"/>
  <c r="C76"/>
  <c r="G28"/>
  <c r="D76"/>
  <c r="G26"/>
  <c r="G24"/>
  <c r="G22"/>
  <c r="G13"/>
  <c r="M10"/>
  <c r="H12" i="69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K15" i="68"/>
  <c r="I15"/>
  <c r="J15" s="1"/>
  <c r="M15" s="1"/>
  <c r="H13"/>
  <c r="K19"/>
  <c r="I19"/>
  <c r="J19" s="1"/>
  <c r="G32"/>
  <c r="H33"/>
  <c r="K43"/>
  <c r="I43"/>
  <c r="J43" s="1"/>
  <c r="H44"/>
  <c r="K45"/>
  <c r="H51"/>
  <c r="G50"/>
  <c r="H56"/>
  <c r="G55"/>
  <c r="H58"/>
  <c r="G57"/>
  <c r="K60"/>
  <c r="I60"/>
  <c r="J60" s="1"/>
  <c r="H63"/>
  <c r="G61"/>
  <c r="H64"/>
  <c r="K65"/>
  <c r="K64" s="1"/>
  <c r="I65"/>
  <c r="H66"/>
  <c r="K67"/>
  <c r="K66" s="1"/>
  <c r="I67"/>
  <c r="H69"/>
  <c r="G68"/>
  <c r="H71"/>
  <c r="G70"/>
  <c r="E76"/>
  <c r="H9"/>
  <c r="F8"/>
  <c r="F76" s="1"/>
  <c r="K17"/>
  <c r="K13" s="1"/>
  <c r="I17"/>
  <c r="J17" s="1"/>
  <c r="M17" s="1"/>
  <c r="G22"/>
  <c r="H23"/>
  <c r="G24"/>
  <c r="H25"/>
  <c r="G26"/>
  <c r="H27"/>
  <c r="G28"/>
  <c r="H31"/>
  <c r="H39"/>
  <c r="G38"/>
  <c r="G41"/>
  <c r="H42"/>
  <c r="J45"/>
  <c r="K47"/>
  <c r="I47"/>
  <c r="J47" s="1"/>
  <c r="M47" s="1"/>
  <c r="H48"/>
  <c r="K49"/>
  <c r="K48" s="1"/>
  <c r="I49"/>
  <c r="K59"/>
  <c r="I59"/>
  <c r="J59" s="1"/>
  <c r="H73"/>
  <c r="G72"/>
  <c r="G76"/>
  <c r="I29"/>
  <c r="I30"/>
  <c r="J30" s="1"/>
  <c r="M30" s="1"/>
  <c r="I54"/>
  <c r="E72"/>
  <c r="I10"/>
  <c r="J10" s="1"/>
  <c r="M10" s="1"/>
  <c r="I11"/>
  <c r="J11" s="1"/>
  <c r="M11" s="1"/>
  <c r="I14"/>
  <c r="I16"/>
  <c r="J16" s="1"/>
  <c r="M16" s="1"/>
  <c r="I18"/>
  <c r="J18" s="1"/>
  <c r="M18" s="1"/>
  <c r="I35"/>
  <c r="I36"/>
  <c r="J36" s="1"/>
  <c r="M36" s="1"/>
  <c r="I62"/>
  <c r="H9" i="1"/>
  <c r="F8"/>
  <c r="F76" s="1"/>
  <c r="K17"/>
  <c r="I17"/>
  <c r="J17" s="1"/>
  <c r="M17" s="1"/>
  <c r="G28"/>
  <c r="H31"/>
  <c r="H38"/>
  <c r="I39"/>
  <c r="G41"/>
  <c r="H42"/>
  <c r="K43"/>
  <c r="I43"/>
  <c r="J43" s="1"/>
  <c r="M43" s="1"/>
  <c r="H50"/>
  <c r="I51"/>
  <c r="J54"/>
  <c r="I53"/>
  <c r="H55"/>
  <c r="K56"/>
  <c r="K55" s="1"/>
  <c r="I56"/>
  <c r="K58"/>
  <c r="I58"/>
  <c r="K15"/>
  <c r="K13" s="1"/>
  <c r="I15"/>
  <c r="J15" s="1"/>
  <c r="H13"/>
  <c r="K19"/>
  <c r="I19"/>
  <c r="J19" s="1"/>
  <c r="M19" s="1"/>
  <c r="G22"/>
  <c r="H23"/>
  <c r="G24"/>
  <c r="H25"/>
  <c r="G26"/>
  <c r="H27"/>
  <c r="G32"/>
  <c r="H33"/>
  <c r="H44"/>
  <c r="K45"/>
  <c r="K44" s="1"/>
  <c r="J46"/>
  <c r="M46" s="1"/>
  <c r="K47"/>
  <c r="I47"/>
  <c r="J47" s="1"/>
  <c r="M47" s="1"/>
  <c r="H48"/>
  <c r="K49"/>
  <c r="K48" s="1"/>
  <c r="I49"/>
  <c r="H59"/>
  <c r="G57"/>
  <c r="K60"/>
  <c r="I60"/>
  <c r="J60" s="1"/>
  <c r="K63"/>
  <c r="I63"/>
  <c r="J63" s="1"/>
  <c r="H64"/>
  <c r="K65"/>
  <c r="K64" s="1"/>
  <c r="I65"/>
  <c r="H66"/>
  <c r="K67"/>
  <c r="K66" s="1"/>
  <c r="I67"/>
  <c r="H68"/>
  <c r="K69"/>
  <c r="K68" s="1"/>
  <c r="I69"/>
  <c r="H70"/>
  <c r="K71"/>
  <c r="K70" s="1"/>
  <c r="I71"/>
  <c r="H72"/>
  <c r="K73"/>
  <c r="K72" s="1"/>
  <c r="I73"/>
  <c r="K61"/>
  <c r="I29"/>
  <c r="E34"/>
  <c r="E8"/>
  <c r="G8"/>
  <c r="G76" s="1"/>
  <c r="I10"/>
  <c r="J10" s="1"/>
  <c r="M10" s="1"/>
  <c r="I11"/>
  <c r="J11" s="1"/>
  <c r="M11" s="1"/>
  <c r="G13"/>
  <c r="I14"/>
  <c r="I16"/>
  <c r="J16" s="1"/>
  <c r="M16" s="1"/>
  <c r="I18"/>
  <c r="J18" s="1"/>
  <c r="M18" s="1"/>
  <c r="H34"/>
  <c r="I35"/>
  <c r="I36"/>
  <c r="J36" s="1"/>
  <c r="M36" s="1"/>
  <c r="E44"/>
  <c r="E57"/>
  <c r="H61"/>
  <c r="I62"/>
  <c r="J45" i="38"/>
  <c r="I44"/>
  <c r="H12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39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0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1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2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3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4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5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9" i="46"/>
  <c r="F8"/>
  <c r="K17"/>
  <c r="I17"/>
  <c r="J17" s="1"/>
  <c r="M17" s="1"/>
  <c r="G22"/>
  <c r="H23"/>
  <c r="G24"/>
  <c r="H25"/>
  <c r="G26"/>
  <c r="H27"/>
  <c r="G28"/>
  <c r="H31"/>
  <c r="H38"/>
  <c r="I39"/>
  <c r="G41"/>
  <c r="H42"/>
  <c r="K43"/>
  <c r="I43"/>
  <c r="J43" s="1"/>
  <c r="M43" s="1"/>
  <c r="H44"/>
  <c r="K45"/>
  <c r="K44" s="1"/>
  <c r="J46"/>
  <c r="M46" s="1"/>
  <c r="K47"/>
  <c r="I47"/>
  <c r="J47" s="1"/>
  <c r="M47" s="1"/>
  <c r="H48"/>
  <c r="K49"/>
  <c r="K48" s="1"/>
  <c r="I49"/>
  <c r="K59"/>
  <c r="I59"/>
  <c r="J59" s="1"/>
  <c r="H71"/>
  <c r="G70"/>
  <c r="K15"/>
  <c r="I15"/>
  <c r="J15" s="1"/>
  <c r="H13"/>
  <c r="K19"/>
  <c r="I19"/>
  <c r="J19" s="1"/>
  <c r="M19" s="1"/>
  <c r="G32"/>
  <c r="H33"/>
  <c r="H51"/>
  <c r="G50"/>
  <c r="H56"/>
  <c r="G55"/>
  <c r="H58"/>
  <c r="G57"/>
  <c r="K60"/>
  <c r="I60"/>
  <c r="J60" s="1"/>
  <c r="M60" s="1"/>
  <c r="H63"/>
  <c r="G61"/>
  <c r="H65"/>
  <c r="F64"/>
  <c r="H67"/>
  <c r="G66"/>
  <c r="H69"/>
  <c r="G68"/>
  <c r="H73"/>
  <c r="G72"/>
  <c r="K13"/>
  <c r="I29"/>
  <c r="I30"/>
  <c r="J30" s="1"/>
  <c r="M30" s="1"/>
  <c r="I54"/>
  <c r="E70"/>
  <c r="E76" s="1"/>
  <c r="E72"/>
  <c r="I10"/>
  <c r="J10" s="1"/>
  <c r="M10" s="1"/>
  <c r="I11"/>
  <c r="J11" s="1"/>
  <c r="M11" s="1"/>
  <c r="I14"/>
  <c r="I16"/>
  <c r="J16" s="1"/>
  <c r="M16" s="1"/>
  <c r="I18"/>
  <c r="J18" s="1"/>
  <c r="M18" s="1"/>
  <c r="I35"/>
  <c r="I36"/>
  <c r="J36" s="1"/>
  <c r="M36" s="1"/>
  <c r="I62"/>
  <c r="H12" i="47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9" i="48"/>
  <c r="F8"/>
  <c r="F76" s="1"/>
  <c r="K17"/>
  <c r="I17"/>
  <c r="J17" s="1"/>
  <c r="M17" s="1"/>
  <c r="G28"/>
  <c r="H31"/>
  <c r="H38"/>
  <c r="I39"/>
  <c r="G41"/>
  <c r="H42"/>
  <c r="K43"/>
  <c r="I43"/>
  <c r="J43" s="1"/>
  <c r="H50"/>
  <c r="I51"/>
  <c r="J54"/>
  <c r="I53"/>
  <c r="H55"/>
  <c r="K56"/>
  <c r="K55" s="1"/>
  <c r="I56"/>
  <c r="K58"/>
  <c r="I58"/>
  <c r="K15"/>
  <c r="K13" s="1"/>
  <c r="I15"/>
  <c r="J15" s="1"/>
  <c r="H13"/>
  <c r="K19"/>
  <c r="I19"/>
  <c r="J19" s="1"/>
  <c r="M19" s="1"/>
  <c r="G22"/>
  <c r="H23"/>
  <c r="G24"/>
  <c r="H25"/>
  <c r="G26"/>
  <c r="H27"/>
  <c r="G32"/>
  <c r="H33"/>
  <c r="H44"/>
  <c r="K45"/>
  <c r="J46"/>
  <c r="M46" s="1"/>
  <c r="K47"/>
  <c r="I47"/>
  <c r="J47" s="1"/>
  <c r="H48"/>
  <c r="K49"/>
  <c r="K48" s="1"/>
  <c r="I49"/>
  <c r="H59"/>
  <c r="G57"/>
  <c r="K60"/>
  <c r="I60"/>
  <c r="J60" s="1"/>
  <c r="K63"/>
  <c r="I63"/>
  <c r="J63" s="1"/>
  <c r="H64"/>
  <c r="K65"/>
  <c r="K64" s="1"/>
  <c r="I65"/>
  <c r="H66"/>
  <c r="K67"/>
  <c r="K66" s="1"/>
  <c r="I67"/>
  <c r="H68"/>
  <c r="K69"/>
  <c r="K68" s="1"/>
  <c r="I69"/>
  <c r="H70"/>
  <c r="K71"/>
  <c r="K70" s="1"/>
  <c r="I71"/>
  <c r="H72"/>
  <c r="K73"/>
  <c r="K72" s="1"/>
  <c r="I73"/>
  <c r="K61"/>
  <c r="I29"/>
  <c r="E8"/>
  <c r="G8"/>
  <c r="I10"/>
  <c r="J10" s="1"/>
  <c r="M10" s="1"/>
  <c r="I11"/>
  <c r="J11" s="1"/>
  <c r="M11" s="1"/>
  <c r="G13"/>
  <c r="I14"/>
  <c r="I16"/>
  <c r="J16" s="1"/>
  <c r="M16" s="1"/>
  <c r="I18"/>
  <c r="J18" s="1"/>
  <c r="M18" s="1"/>
  <c r="H34"/>
  <c r="I35"/>
  <c r="I36"/>
  <c r="J36" s="1"/>
  <c r="M36" s="1"/>
  <c r="E44"/>
  <c r="E57"/>
  <c r="H61"/>
  <c r="I62"/>
  <c r="H12" i="49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0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1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72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3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4"/>
  <c r="I12" s="1"/>
  <c r="J12" s="1"/>
  <c r="M12" s="1"/>
  <c r="G8"/>
  <c r="K16"/>
  <c r="I16"/>
  <c r="J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5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6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7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8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59"/>
  <c r="I12" s="1"/>
  <c r="J12" s="1"/>
  <c r="M12" s="1"/>
  <c r="G8"/>
  <c r="K16"/>
  <c r="I16"/>
  <c r="J16" s="1"/>
  <c r="I33"/>
  <c r="H39"/>
  <c r="G38"/>
  <c r="K42"/>
  <c r="I42"/>
  <c r="H41"/>
  <c r="H51"/>
  <c r="G50"/>
  <c r="K60"/>
  <c r="I60"/>
  <c r="J60" s="1"/>
  <c r="M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M31" s="1"/>
  <c r="J35"/>
  <c r="I34"/>
  <c r="H43"/>
  <c r="G41"/>
  <c r="J45"/>
  <c r="K46"/>
  <c r="M46" s="1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K28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60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61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M46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M31" s="1"/>
  <c r="J35"/>
  <c r="I34"/>
  <c r="H43"/>
  <c r="G41"/>
  <c r="J45"/>
  <c r="K46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K28"/>
  <c r="K4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62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63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K9"/>
  <c r="K8" s="1"/>
  <c r="I9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J35"/>
  <c r="I34"/>
  <c r="H43"/>
  <c r="G41"/>
  <c r="J45"/>
  <c r="K46"/>
  <c r="M46" s="1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K4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H12" i="64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I55" i="35"/>
  <c r="I56"/>
  <c r="D23" i="6"/>
  <c r="E21"/>
  <c r="H64" i="35"/>
  <c r="L64" s="1"/>
  <c r="H56"/>
  <c r="J44" i="46" l="1"/>
  <c r="G76"/>
  <c r="E76" i="47"/>
  <c r="M18"/>
  <c r="K13"/>
  <c r="M16"/>
  <c r="F76"/>
  <c r="H8"/>
  <c r="M47" i="48"/>
  <c r="K44"/>
  <c r="M43"/>
  <c r="F76" i="49"/>
  <c r="E76"/>
  <c r="M18"/>
  <c r="K13"/>
  <c r="E76" i="50"/>
  <c r="H8"/>
  <c r="E76" i="51"/>
  <c r="M18"/>
  <c r="K13"/>
  <c r="F76"/>
  <c r="E76" i="72"/>
  <c r="M16"/>
  <c r="M18" i="53"/>
  <c r="K13"/>
  <c r="M16"/>
  <c r="H8"/>
  <c r="E76" i="54"/>
  <c r="K13"/>
  <c r="M16"/>
  <c r="E76" i="55"/>
  <c r="M18"/>
  <c r="K13"/>
  <c r="F76"/>
  <c r="E76" i="56"/>
  <c r="M18"/>
  <c r="K13"/>
  <c r="F76"/>
  <c r="E76" i="57"/>
  <c r="M18"/>
  <c r="K13"/>
  <c r="F76"/>
  <c r="E76" i="58"/>
  <c r="M18"/>
  <c r="K13"/>
  <c r="F76"/>
  <c r="K44" i="59"/>
  <c r="E76"/>
  <c r="E76" i="60"/>
  <c r="H8"/>
  <c r="E76" i="61"/>
  <c r="E76" i="62"/>
  <c r="M18"/>
  <c r="K13"/>
  <c r="E76" i="63"/>
  <c r="M31"/>
  <c r="H8"/>
  <c r="E76" i="64"/>
  <c r="F76"/>
  <c r="H8"/>
  <c r="J54" i="69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62" i="68"/>
  <c r="I61"/>
  <c r="J35"/>
  <c r="I34"/>
  <c r="J49"/>
  <c r="I48"/>
  <c r="M45"/>
  <c r="M44" s="1"/>
  <c r="J44"/>
  <c r="H38"/>
  <c r="I39"/>
  <c r="K9"/>
  <c r="K8" s="1"/>
  <c r="I9"/>
  <c r="H8"/>
  <c r="J67"/>
  <c r="I66"/>
  <c r="I33"/>
  <c r="H32"/>
  <c r="M59"/>
  <c r="M60"/>
  <c r="K44"/>
  <c r="M43"/>
  <c r="M19"/>
  <c r="I13"/>
  <c r="J14"/>
  <c r="J54"/>
  <c r="I53"/>
  <c r="J29"/>
  <c r="H72"/>
  <c r="K73"/>
  <c r="K72" s="1"/>
  <c r="I73"/>
  <c r="K42"/>
  <c r="K41" s="1"/>
  <c r="I42"/>
  <c r="H41"/>
  <c r="K31"/>
  <c r="K28" s="1"/>
  <c r="I31"/>
  <c r="J31" s="1"/>
  <c r="M31" s="1"/>
  <c r="H28"/>
  <c r="K27"/>
  <c r="K26" s="1"/>
  <c r="I27"/>
  <c r="H26"/>
  <c r="K25"/>
  <c r="K24" s="1"/>
  <c r="I25"/>
  <c r="H24"/>
  <c r="K23"/>
  <c r="K22" s="1"/>
  <c r="I23"/>
  <c r="H22"/>
  <c r="H70"/>
  <c r="K71"/>
  <c r="K70" s="1"/>
  <c r="I71"/>
  <c r="H68"/>
  <c r="K69"/>
  <c r="K68" s="1"/>
  <c r="I69"/>
  <c r="J65"/>
  <c r="I64"/>
  <c r="H61"/>
  <c r="K63"/>
  <c r="K61" s="1"/>
  <c r="I63"/>
  <c r="J63" s="1"/>
  <c r="H57"/>
  <c r="K58"/>
  <c r="K57" s="1"/>
  <c r="I58"/>
  <c r="H55"/>
  <c r="K56"/>
  <c r="K55" s="1"/>
  <c r="I56"/>
  <c r="H50"/>
  <c r="I51"/>
  <c r="I44"/>
  <c r="J62" i="1"/>
  <c r="I61"/>
  <c r="J29"/>
  <c r="I28"/>
  <c r="J71"/>
  <c r="I70"/>
  <c r="J67"/>
  <c r="I66"/>
  <c r="J49"/>
  <c r="I48"/>
  <c r="J56"/>
  <c r="I55"/>
  <c r="M54"/>
  <c r="M53" s="1"/>
  <c r="J53"/>
  <c r="K9"/>
  <c r="K8" s="1"/>
  <c r="I9"/>
  <c r="H8"/>
  <c r="E76"/>
  <c r="M63"/>
  <c r="M60"/>
  <c r="M15"/>
  <c r="M45"/>
  <c r="M44" s="1"/>
  <c r="J35"/>
  <c r="I34"/>
  <c r="I13"/>
  <c r="J14"/>
  <c r="J73"/>
  <c r="I72"/>
  <c r="J69"/>
  <c r="I68"/>
  <c r="J65"/>
  <c r="I64"/>
  <c r="K59"/>
  <c r="K57" s="1"/>
  <c r="I59"/>
  <c r="J59" s="1"/>
  <c r="I33"/>
  <c r="H32"/>
  <c r="K27"/>
  <c r="K26" s="1"/>
  <c r="I27"/>
  <c r="H26"/>
  <c r="K25"/>
  <c r="K24" s="1"/>
  <c r="I25"/>
  <c r="H24"/>
  <c r="K23"/>
  <c r="K22" s="1"/>
  <c r="I23"/>
  <c r="H22"/>
  <c r="J58"/>
  <c r="I57"/>
  <c r="J51"/>
  <c r="I50"/>
  <c r="K42"/>
  <c r="K41" s="1"/>
  <c r="I42"/>
  <c r="H41"/>
  <c r="J39"/>
  <c r="I38"/>
  <c r="K31"/>
  <c r="K28" s="1"/>
  <c r="I31"/>
  <c r="J31" s="1"/>
  <c r="H28"/>
  <c r="I44"/>
  <c r="H57"/>
  <c r="J44"/>
  <c r="J54" i="38"/>
  <c r="I53"/>
  <c r="J49"/>
  <c r="I48"/>
  <c r="I24"/>
  <c r="J25"/>
  <c r="I13"/>
  <c r="J14"/>
  <c r="H38"/>
  <c r="I39"/>
  <c r="I32"/>
  <c r="J33"/>
  <c r="M45"/>
  <c r="J44"/>
  <c r="K44"/>
  <c r="M59"/>
  <c r="M47"/>
  <c r="M31"/>
  <c r="M60"/>
  <c r="K41"/>
  <c r="K76" s="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J42"/>
  <c r="G76"/>
  <c r="J54" i="39"/>
  <c r="I53"/>
  <c r="J49"/>
  <c r="I48"/>
  <c r="I24"/>
  <c r="J25"/>
  <c r="I13"/>
  <c r="J14"/>
  <c r="H38"/>
  <c r="H76" s="1"/>
  <c r="I39"/>
  <c r="I32"/>
  <c r="J33"/>
  <c r="K44"/>
  <c r="M59"/>
  <c r="M47"/>
  <c r="I44"/>
  <c r="M31"/>
  <c r="M60"/>
  <c r="K41"/>
  <c r="K76" s="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G76"/>
  <c r="J54" i="40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41"/>
  <c r="I53"/>
  <c r="J49"/>
  <c r="I48"/>
  <c r="I24"/>
  <c r="J25"/>
  <c r="I13"/>
  <c r="J14"/>
  <c r="H38"/>
  <c r="H76" s="1"/>
  <c r="I39"/>
  <c r="I32"/>
  <c r="J33"/>
  <c r="K44"/>
  <c r="M59"/>
  <c r="M47"/>
  <c r="I44"/>
  <c r="M31"/>
  <c r="M60"/>
  <c r="K41"/>
  <c r="K76" s="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G76"/>
  <c r="J54" i="42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43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44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45"/>
  <c r="I53"/>
  <c r="J49"/>
  <c r="I48"/>
  <c r="I24"/>
  <c r="J25"/>
  <c r="I13"/>
  <c r="J14"/>
  <c r="H38"/>
  <c r="H76" s="1"/>
  <c r="I39"/>
  <c r="I32"/>
  <c r="J33"/>
  <c r="K44"/>
  <c r="M59"/>
  <c r="M47"/>
  <c r="I44"/>
  <c r="M31"/>
  <c r="M60"/>
  <c r="K41"/>
  <c r="K76" s="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G76"/>
  <c r="I13" i="46"/>
  <c r="J14"/>
  <c r="H72"/>
  <c r="K73"/>
  <c r="K72" s="1"/>
  <c r="I73"/>
  <c r="H68"/>
  <c r="K69"/>
  <c r="K68" s="1"/>
  <c r="I69"/>
  <c r="H66"/>
  <c r="K67"/>
  <c r="K66" s="1"/>
  <c r="I67"/>
  <c r="H64"/>
  <c r="K65"/>
  <c r="K64" s="1"/>
  <c r="I65"/>
  <c r="H61"/>
  <c r="K63"/>
  <c r="K61" s="1"/>
  <c r="I63"/>
  <c r="J63" s="1"/>
  <c r="H57"/>
  <c r="K58"/>
  <c r="K57" s="1"/>
  <c r="I58"/>
  <c r="H55"/>
  <c r="K56"/>
  <c r="K55" s="1"/>
  <c r="I56"/>
  <c r="H50"/>
  <c r="I51"/>
  <c r="J49"/>
  <c r="I48"/>
  <c r="K9"/>
  <c r="K8" s="1"/>
  <c r="I9"/>
  <c r="H8"/>
  <c r="M45"/>
  <c r="M44" s="1"/>
  <c r="M15"/>
  <c r="M59"/>
  <c r="J62"/>
  <c r="I61"/>
  <c r="J35"/>
  <c r="I34"/>
  <c r="J54"/>
  <c r="I53"/>
  <c r="J29"/>
  <c r="I33"/>
  <c r="H32"/>
  <c r="H70"/>
  <c r="K71"/>
  <c r="K70" s="1"/>
  <c r="I71"/>
  <c r="K42"/>
  <c r="K41" s="1"/>
  <c r="I42"/>
  <c r="H41"/>
  <c r="J39"/>
  <c r="I38"/>
  <c r="K31"/>
  <c r="K28" s="1"/>
  <c r="I31"/>
  <c r="J31" s="1"/>
  <c r="H28"/>
  <c r="K27"/>
  <c r="K26" s="1"/>
  <c r="I27"/>
  <c r="H26"/>
  <c r="K25"/>
  <c r="K24" s="1"/>
  <c r="I25"/>
  <c r="H24"/>
  <c r="K23"/>
  <c r="K22" s="1"/>
  <c r="I23"/>
  <c r="H22"/>
  <c r="I44"/>
  <c r="F76"/>
  <c r="J54" i="47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35" i="48"/>
  <c r="I34"/>
  <c r="I13"/>
  <c r="J14"/>
  <c r="J29"/>
  <c r="J71"/>
  <c r="I70"/>
  <c r="J67"/>
  <c r="I66"/>
  <c r="J49"/>
  <c r="I48"/>
  <c r="J56"/>
  <c r="I55"/>
  <c r="M54"/>
  <c r="M53" s="1"/>
  <c r="J53"/>
  <c r="K9"/>
  <c r="K8" s="1"/>
  <c r="I9"/>
  <c r="H8"/>
  <c r="G76"/>
  <c r="M63"/>
  <c r="M60"/>
  <c r="M15"/>
  <c r="M45"/>
  <c r="M44" s="1"/>
  <c r="J62"/>
  <c r="I61"/>
  <c r="J73"/>
  <c r="I72"/>
  <c r="J69"/>
  <c r="I68"/>
  <c r="J65"/>
  <c r="I64"/>
  <c r="K59"/>
  <c r="K57" s="1"/>
  <c r="I59"/>
  <c r="J59" s="1"/>
  <c r="I33"/>
  <c r="H32"/>
  <c r="K27"/>
  <c r="K26" s="1"/>
  <c r="I27"/>
  <c r="H26"/>
  <c r="K25"/>
  <c r="K24" s="1"/>
  <c r="I25"/>
  <c r="H24"/>
  <c r="K23"/>
  <c r="K22" s="1"/>
  <c r="I23"/>
  <c r="H22"/>
  <c r="J58"/>
  <c r="I57"/>
  <c r="J51"/>
  <c r="I50"/>
  <c r="K42"/>
  <c r="K41" s="1"/>
  <c r="I42"/>
  <c r="H41"/>
  <c r="J39"/>
  <c r="I38"/>
  <c r="K31"/>
  <c r="K28" s="1"/>
  <c r="I31"/>
  <c r="J31" s="1"/>
  <c r="H28"/>
  <c r="E76"/>
  <c r="I44"/>
  <c r="H57"/>
  <c r="J44"/>
  <c r="J54" i="49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0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1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72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3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54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5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6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7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58"/>
  <c r="I53"/>
  <c r="J49"/>
  <c r="I48"/>
  <c r="I24"/>
  <c r="J25"/>
  <c r="I13"/>
  <c r="J14"/>
  <c r="H38"/>
  <c r="I39"/>
  <c r="I32"/>
  <c r="J33"/>
  <c r="K44"/>
  <c r="M59"/>
  <c r="M47"/>
  <c r="I44"/>
  <c r="M31"/>
  <c r="M60"/>
  <c r="K4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G76"/>
  <c r="J54" i="59"/>
  <c r="I53"/>
  <c r="J49"/>
  <c r="I48"/>
  <c r="I24"/>
  <c r="J25"/>
  <c r="I13"/>
  <c r="J14"/>
  <c r="H38"/>
  <c r="I39"/>
  <c r="I32"/>
  <c r="J33"/>
  <c r="I44"/>
  <c r="K4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F76"/>
  <c r="M18"/>
  <c r="K13"/>
  <c r="M16"/>
  <c r="G76"/>
  <c r="J54" i="60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61"/>
  <c r="I53"/>
  <c r="J49"/>
  <c r="I48"/>
  <c r="I24"/>
  <c r="J25"/>
  <c r="I13"/>
  <c r="J14"/>
  <c r="H38"/>
  <c r="I39"/>
  <c r="I32"/>
  <c r="J33"/>
  <c r="I44"/>
  <c r="K4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F76"/>
  <c r="M18"/>
  <c r="K13"/>
  <c r="M16"/>
  <c r="G76"/>
  <c r="J54" i="62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4" i="63"/>
  <c r="I53"/>
  <c r="J49"/>
  <c r="I48"/>
  <c r="I24"/>
  <c r="J25"/>
  <c r="I13"/>
  <c r="J14"/>
  <c r="H38"/>
  <c r="I39"/>
  <c r="I32"/>
  <c r="J33"/>
  <c r="I44"/>
  <c r="K4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F76"/>
  <c r="M18"/>
  <c r="K13"/>
  <c r="M16"/>
  <c r="G76"/>
  <c r="J54" i="64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6" i="35"/>
  <c r="L56"/>
  <c r="E27" i="6"/>
  <c r="I64" i="35"/>
  <c r="G27" i="6"/>
  <c r="H27" s="1"/>
  <c r="G55" i="35"/>
  <c r="G56"/>
  <c r="K76" i="47" l="1"/>
  <c r="H76"/>
  <c r="I28" i="48"/>
  <c r="H76" i="49"/>
  <c r="K76"/>
  <c r="K76" i="50"/>
  <c r="H76"/>
  <c r="K76" i="51"/>
  <c r="H76"/>
  <c r="K76" i="72"/>
  <c r="M44"/>
  <c r="H76"/>
  <c r="K76" i="53"/>
  <c r="K76" i="54"/>
  <c r="H76"/>
  <c r="H76" i="55"/>
  <c r="K76"/>
  <c r="H76" i="56"/>
  <c r="K76"/>
  <c r="H76" i="57"/>
  <c r="K76"/>
  <c r="H76" i="58"/>
  <c r="K76"/>
  <c r="H76" i="59"/>
  <c r="K76"/>
  <c r="K76" i="60"/>
  <c r="H76"/>
  <c r="K76" i="61"/>
  <c r="H76"/>
  <c r="K76" i="62"/>
  <c r="H76"/>
  <c r="H76" i="63"/>
  <c r="K76"/>
  <c r="H76" i="64"/>
  <c r="M42" i="69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J51" i="68"/>
  <c r="I50"/>
  <c r="J56"/>
  <c r="I55"/>
  <c r="M65"/>
  <c r="M64" s="1"/>
  <c r="J64"/>
  <c r="J71"/>
  <c r="I70"/>
  <c r="I22"/>
  <c r="J23"/>
  <c r="I26"/>
  <c r="J27"/>
  <c r="I41"/>
  <c r="J42"/>
  <c r="J73"/>
  <c r="I72"/>
  <c r="M29"/>
  <c r="M28" s="1"/>
  <c r="J28"/>
  <c r="M54"/>
  <c r="M53" s="1"/>
  <c r="J53"/>
  <c r="M49"/>
  <c r="M48" s="1"/>
  <c r="J48"/>
  <c r="J34"/>
  <c r="M35"/>
  <c r="M34" s="1"/>
  <c r="J61"/>
  <c r="M62"/>
  <c r="M61" s="1"/>
  <c r="M63"/>
  <c r="H76"/>
  <c r="K76"/>
  <c r="J58"/>
  <c r="I57"/>
  <c r="J69"/>
  <c r="I68"/>
  <c r="I24"/>
  <c r="J25"/>
  <c r="M14"/>
  <c r="M13" s="1"/>
  <c r="J13"/>
  <c r="I32"/>
  <c r="J33"/>
  <c r="M67"/>
  <c r="M66" s="1"/>
  <c r="J66"/>
  <c r="I8"/>
  <c r="J9"/>
  <c r="J39"/>
  <c r="I38"/>
  <c r="I28"/>
  <c r="J50" i="1"/>
  <c r="M51"/>
  <c r="M50" s="1"/>
  <c r="M58"/>
  <c r="J57"/>
  <c r="I22"/>
  <c r="J23"/>
  <c r="I26"/>
  <c r="J27"/>
  <c r="M14"/>
  <c r="M13" s="1"/>
  <c r="J13"/>
  <c r="M56"/>
  <c r="M55" s="1"/>
  <c r="J55"/>
  <c r="M49"/>
  <c r="M48" s="1"/>
  <c r="J48"/>
  <c r="M67"/>
  <c r="M66" s="1"/>
  <c r="J66"/>
  <c r="M71"/>
  <c r="M70" s="1"/>
  <c r="J70"/>
  <c r="M29"/>
  <c r="J28"/>
  <c r="J61"/>
  <c r="M62"/>
  <c r="M61" s="1"/>
  <c r="M31"/>
  <c r="M59"/>
  <c r="H76"/>
  <c r="K76"/>
  <c r="J38"/>
  <c r="M39"/>
  <c r="M38" s="1"/>
  <c r="I41"/>
  <c r="J42"/>
  <c r="I24"/>
  <c r="J25"/>
  <c r="I32"/>
  <c r="J33"/>
  <c r="M65"/>
  <c r="M64" s="1"/>
  <c r="J64"/>
  <c r="M69"/>
  <c r="M68" s="1"/>
  <c r="J68"/>
  <c r="M73"/>
  <c r="M72" s="1"/>
  <c r="J72"/>
  <c r="J34"/>
  <c r="M35"/>
  <c r="M34" s="1"/>
  <c r="I8"/>
  <c r="I76" s="1"/>
  <c r="J9"/>
  <c r="M42" i="38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J71"/>
  <c r="I70"/>
  <c r="J58"/>
  <c r="I57"/>
  <c r="J65"/>
  <c r="I64"/>
  <c r="J73"/>
  <c r="I72"/>
  <c r="M29"/>
  <c r="M28" s="1"/>
  <c r="J28"/>
  <c r="M49"/>
  <c r="M48" s="1"/>
  <c r="J48"/>
  <c r="M54"/>
  <c r="M53" s="1"/>
  <c r="J53"/>
  <c r="I41"/>
  <c r="I76"/>
  <c r="M44"/>
  <c r="M42" i="39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I41"/>
  <c r="I76" s="1"/>
  <c r="M44"/>
  <c r="M42" i="40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41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I41"/>
  <c r="I76" s="1"/>
  <c r="M42" i="42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43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44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45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I41"/>
  <c r="I76" s="1"/>
  <c r="M44"/>
  <c r="I24" i="46"/>
  <c r="J25"/>
  <c r="I8"/>
  <c r="J9"/>
  <c r="J51"/>
  <c r="I50"/>
  <c r="J56"/>
  <c r="I55"/>
  <c r="J67"/>
  <c r="I66"/>
  <c r="J73"/>
  <c r="I72"/>
  <c r="M31"/>
  <c r="I28"/>
  <c r="M63"/>
  <c r="I22"/>
  <c r="J23"/>
  <c r="I26"/>
  <c r="J27"/>
  <c r="J38"/>
  <c r="M39"/>
  <c r="M38" s="1"/>
  <c r="I41"/>
  <c r="J42"/>
  <c r="J71"/>
  <c r="I70"/>
  <c r="I32"/>
  <c r="J33"/>
  <c r="M29"/>
  <c r="J28"/>
  <c r="M54"/>
  <c r="M53" s="1"/>
  <c r="J53"/>
  <c r="J34"/>
  <c r="M35"/>
  <c r="M34" s="1"/>
  <c r="J61"/>
  <c r="M62"/>
  <c r="M61" s="1"/>
  <c r="M49"/>
  <c r="M48" s="1"/>
  <c r="J48"/>
  <c r="J58"/>
  <c r="I57"/>
  <c r="J65"/>
  <c r="I64"/>
  <c r="J69"/>
  <c r="I68"/>
  <c r="M14"/>
  <c r="M13" s="1"/>
  <c r="J13"/>
  <c r="H76"/>
  <c r="K76"/>
  <c r="J71" i="47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50" i="48"/>
  <c r="M51"/>
  <c r="M50" s="1"/>
  <c r="M58"/>
  <c r="J57"/>
  <c r="I22"/>
  <c r="J23"/>
  <c r="I26"/>
  <c r="J27"/>
  <c r="M56"/>
  <c r="M55" s="1"/>
  <c r="J55"/>
  <c r="M49"/>
  <c r="M48" s="1"/>
  <c r="J48"/>
  <c r="M67"/>
  <c r="M66" s="1"/>
  <c r="J66"/>
  <c r="M71"/>
  <c r="M70" s="1"/>
  <c r="J70"/>
  <c r="M29"/>
  <c r="J28"/>
  <c r="J34"/>
  <c r="M35"/>
  <c r="M34" s="1"/>
  <c r="M31"/>
  <c r="M59"/>
  <c r="H76"/>
  <c r="K76"/>
  <c r="J38"/>
  <c r="M39"/>
  <c r="M38" s="1"/>
  <c r="I41"/>
  <c r="J42"/>
  <c r="I24"/>
  <c r="J25"/>
  <c r="I32"/>
  <c r="J33"/>
  <c r="M65"/>
  <c r="M64" s="1"/>
  <c r="J64"/>
  <c r="M69"/>
  <c r="M68" s="1"/>
  <c r="J68"/>
  <c r="M73"/>
  <c r="M72" s="1"/>
  <c r="J72"/>
  <c r="J61"/>
  <c r="M62"/>
  <c r="M61" s="1"/>
  <c r="I8"/>
  <c r="I76" s="1"/>
  <c r="J9"/>
  <c r="M14"/>
  <c r="M13" s="1"/>
  <c r="J13"/>
  <c r="M42" i="49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0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72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3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4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5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6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7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M42" i="58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G64" i="35"/>
  <c r="I41" i="58"/>
  <c r="M44"/>
  <c r="J71" i="59"/>
  <c r="I70"/>
  <c r="J58"/>
  <c r="I57"/>
  <c r="J65"/>
  <c r="I64"/>
  <c r="J73"/>
  <c r="I72"/>
  <c r="M29"/>
  <c r="M28" s="1"/>
  <c r="J28"/>
  <c r="M49"/>
  <c r="M48" s="1"/>
  <c r="J48"/>
  <c r="M54"/>
  <c r="M53" s="1"/>
  <c r="J53"/>
  <c r="I41"/>
  <c r="M42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I76" s="1"/>
  <c r="M14"/>
  <c r="M13" s="1"/>
  <c r="J13"/>
  <c r="M25"/>
  <c r="M24" s="1"/>
  <c r="J24"/>
  <c r="M42" i="60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J71" i="61"/>
  <c r="I70"/>
  <c r="J58"/>
  <c r="I57"/>
  <c r="J65"/>
  <c r="I64"/>
  <c r="J73"/>
  <c r="I72"/>
  <c r="M29"/>
  <c r="M28" s="1"/>
  <c r="J28"/>
  <c r="M49"/>
  <c r="M48" s="1"/>
  <c r="J48"/>
  <c r="M54"/>
  <c r="M53" s="1"/>
  <c r="J53"/>
  <c r="I41"/>
  <c r="M42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M42" i="62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J71" i="63"/>
  <c r="I70"/>
  <c r="J58"/>
  <c r="I57"/>
  <c r="J65"/>
  <c r="I64"/>
  <c r="J73"/>
  <c r="I72"/>
  <c r="M29"/>
  <c r="M28" s="1"/>
  <c r="J28"/>
  <c r="M49"/>
  <c r="M48" s="1"/>
  <c r="J48"/>
  <c r="M54"/>
  <c r="M53" s="1"/>
  <c r="J53"/>
  <c r="I41"/>
  <c r="M42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I76" s="1"/>
  <c r="M14"/>
  <c r="M13" s="1"/>
  <c r="J13"/>
  <c r="M25"/>
  <c r="M24" s="1"/>
  <c r="J24"/>
  <c r="M42" i="64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C67" i="35"/>
  <c r="D67"/>
  <c r="E67"/>
  <c r="F67"/>
  <c r="C65"/>
  <c r="D65"/>
  <c r="E65"/>
  <c r="F65"/>
  <c r="C63"/>
  <c r="D63"/>
  <c r="E63"/>
  <c r="F63"/>
  <c r="C61"/>
  <c r="D61"/>
  <c r="E61"/>
  <c r="F61"/>
  <c r="C59"/>
  <c r="D59"/>
  <c r="F59"/>
  <c r="C57"/>
  <c r="D57"/>
  <c r="E57"/>
  <c r="F57"/>
  <c r="C51"/>
  <c r="D51"/>
  <c r="E51"/>
  <c r="F51"/>
  <c r="C49"/>
  <c r="D49"/>
  <c r="E49"/>
  <c r="F49"/>
  <c r="C44"/>
  <c r="D44"/>
  <c r="E44"/>
  <c r="F44"/>
  <c r="C42"/>
  <c r="D42"/>
  <c r="F42"/>
  <c r="D39"/>
  <c r="E39"/>
  <c r="F39"/>
  <c r="C39"/>
  <c r="C36"/>
  <c r="D36"/>
  <c r="E36"/>
  <c r="F36"/>
  <c r="C32"/>
  <c r="D32"/>
  <c r="F32"/>
  <c r="C27"/>
  <c r="D27"/>
  <c r="E27"/>
  <c r="F27"/>
  <c r="C25"/>
  <c r="D25"/>
  <c r="E25"/>
  <c r="F25"/>
  <c r="D23"/>
  <c r="E23"/>
  <c r="F23"/>
  <c r="C23"/>
  <c r="D21"/>
  <c r="E21"/>
  <c r="F21"/>
  <c r="C21"/>
  <c r="D19"/>
  <c r="F19"/>
  <c r="C19"/>
  <c r="D11"/>
  <c r="E11"/>
  <c r="F11"/>
  <c r="C11"/>
  <c r="I38"/>
  <c r="H38"/>
  <c r="L38" s="1"/>
  <c r="G38"/>
  <c r="K68"/>
  <c r="K55"/>
  <c r="H52"/>
  <c r="L52" s="1"/>
  <c r="F38" i="37"/>
  <c r="K38"/>
  <c r="L38"/>
  <c r="D38"/>
  <c r="E31"/>
  <c r="H31" s="1"/>
  <c r="K31" s="1"/>
  <c r="L28"/>
  <c r="D28"/>
  <c r="M28" i="46" l="1"/>
  <c r="I76" i="47"/>
  <c r="I76" i="49"/>
  <c r="I76" i="50"/>
  <c r="I76" i="51"/>
  <c r="I76" i="72"/>
  <c r="I76" i="53"/>
  <c r="I76" i="54"/>
  <c r="I76" i="55"/>
  <c r="I76" i="56"/>
  <c r="I76" i="57"/>
  <c r="I76" i="58"/>
  <c r="I76" i="60"/>
  <c r="I76" i="61"/>
  <c r="I76" i="64"/>
  <c r="J38" i="69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M9" i="68"/>
  <c r="M8" s="1"/>
  <c r="J8"/>
  <c r="M33"/>
  <c r="M32" s="1"/>
  <c r="J32"/>
  <c r="M25"/>
  <c r="M24" s="1"/>
  <c r="J24"/>
  <c r="M73"/>
  <c r="M72" s="1"/>
  <c r="J72"/>
  <c r="M71"/>
  <c r="M70" s="1"/>
  <c r="J70"/>
  <c r="M56"/>
  <c r="M55" s="1"/>
  <c r="J55"/>
  <c r="J50"/>
  <c r="M51"/>
  <c r="M50" s="1"/>
  <c r="J38"/>
  <c r="M39"/>
  <c r="M38" s="1"/>
  <c r="M69"/>
  <c r="M68" s="1"/>
  <c r="J68"/>
  <c r="M58"/>
  <c r="M57" s="1"/>
  <c r="J57"/>
  <c r="M42"/>
  <c r="M41" s="1"/>
  <c r="J41"/>
  <c r="M27"/>
  <c r="M26" s="1"/>
  <c r="J26"/>
  <c r="M23"/>
  <c r="M22" s="1"/>
  <c r="J22"/>
  <c r="I76"/>
  <c r="M9" i="1"/>
  <c r="M8" s="1"/>
  <c r="J8"/>
  <c r="M33"/>
  <c r="M32" s="1"/>
  <c r="J32"/>
  <c r="M25"/>
  <c r="M24" s="1"/>
  <c r="J24"/>
  <c r="M42"/>
  <c r="M41" s="1"/>
  <c r="J41"/>
  <c r="M27"/>
  <c r="M26" s="1"/>
  <c r="J26"/>
  <c r="M23"/>
  <c r="M22" s="1"/>
  <c r="J22"/>
  <c r="M28"/>
  <c r="M57"/>
  <c r="M73" i="38"/>
  <c r="M72" s="1"/>
  <c r="J72"/>
  <c r="M65"/>
  <c r="M64" s="1"/>
  <c r="J64"/>
  <c r="M58"/>
  <c r="M57" s="1"/>
  <c r="J57"/>
  <c r="M71"/>
  <c r="M70" s="1"/>
  <c r="J70"/>
  <c r="J38"/>
  <c r="M39"/>
  <c r="M38" s="1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J38" i="39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J38" i="40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41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J38" i="42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76"/>
  <c r="M41"/>
  <c r="J76"/>
  <c r="J38" i="43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44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45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M33" i="46"/>
  <c r="M32" s="1"/>
  <c r="J32"/>
  <c r="M42"/>
  <c r="M41" s="1"/>
  <c r="J41"/>
  <c r="M27"/>
  <c r="M26" s="1"/>
  <c r="J26"/>
  <c r="M23"/>
  <c r="M22" s="1"/>
  <c r="J22"/>
  <c r="M73"/>
  <c r="M72" s="1"/>
  <c r="J72"/>
  <c r="M67"/>
  <c r="M66" s="1"/>
  <c r="J66"/>
  <c r="M56"/>
  <c r="M55" s="1"/>
  <c r="J55"/>
  <c r="J50"/>
  <c r="M51"/>
  <c r="M50" s="1"/>
  <c r="I76"/>
  <c r="M69"/>
  <c r="M68" s="1"/>
  <c r="J68"/>
  <c r="M65"/>
  <c r="M64" s="1"/>
  <c r="J64"/>
  <c r="M58"/>
  <c r="M57" s="1"/>
  <c r="J57"/>
  <c r="M71"/>
  <c r="M70" s="1"/>
  <c r="J70"/>
  <c r="M9"/>
  <c r="M8" s="1"/>
  <c r="J8"/>
  <c r="M25"/>
  <c r="M24" s="1"/>
  <c r="J24"/>
  <c r="M69" i="47"/>
  <c r="M68" s="1"/>
  <c r="J68"/>
  <c r="M63"/>
  <c r="M61" s="1"/>
  <c r="J61"/>
  <c r="M56"/>
  <c r="M55" s="1"/>
  <c r="J55"/>
  <c r="M67"/>
  <c r="M66" s="1"/>
  <c r="J66"/>
  <c r="J50"/>
  <c r="M51"/>
  <c r="M50" s="1"/>
  <c r="J38"/>
  <c r="M39"/>
  <c r="M38" s="1"/>
  <c r="M73"/>
  <c r="M72" s="1"/>
  <c r="J72"/>
  <c r="M65"/>
  <c r="M64" s="1"/>
  <c r="J64"/>
  <c r="M58"/>
  <c r="M57" s="1"/>
  <c r="J57"/>
  <c r="M71"/>
  <c r="M70" s="1"/>
  <c r="J70"/>
  <c r="M41"/>
  <c r="M28" i="48"/>
  <c r="M57"/>
  <c r="M9"/>
  <c r="M8" s="1"/>
  <c r="J8"/>
  <c r="M33"/>
  <c r="M32" s="1"/>
  <c r="J32"/>
  <c r="M25"/>
  <c r="M24" s="1"/>
  <c r="J24"/>
  <c r="M42"/>
  <c r="M41" s="1"/>
  <c r="J41"/>
  <c r="M27"/>
  <c r="M26" s="1"/>
  <c r="J26"/>
  <c r="M23"/>
  <c r="M22" s="1"/>
  <c r="J22"/>
  <c r="J38" i="49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50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J76" s="1"/>
  <c r="M56"/>
  <c r="M55" s="1"/>
  <c r="J55"/>
  <c r="M67"/>
  <c r="M66" s="1"/>
  <c r="J66"/>
  <c r="J50"/>
  <c r="M51"/>
  <c r="M50" s="1"/>
  <c r="M41"/>
  <c r="M76" s="1"/>
  <c r="J38" i="51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72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76"/>
  <c r="J38" i="53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54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55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76" s="1"/>
  <c r="M41"/>
  <c r="J38" i="56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57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58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76" s="1"/>
  <c r="J38" i="59"/>
  <c r="M39"/>
  <c r="M38" s="1"/>
  <c r="M69"/>
  <c r="M68" s="1"/>
  <c r="J68"/>
  <c r="M63"/>
  <c r="M61" s="1"/>
  <c r="J61"/>
  <c r="M56"/>
  <c r="M55" s="1"/>
  <c r="J55"/>
  <c r="M67"/>
  <c r="M66" s="1"/>
  <c r="J66"/>
  <c r="J50"/>
  <c r="M51"/>
  <c r="M50" s="1"/>
  <c r="M73"/>
  <c r="M72" s="1"/>
  <c r="J72"/>
  <c r="M65"/>
  <c r="M64" s="1"/>
  <c r="J64"/>
  <c r="M58"/>
  <c r="M57" s="1"/>
  <c r="J57"/>
  <c r="M71"/>
  <c r="M70" s="1"/>
  <c r="J70"/>
  <c r="J38" i="60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61"/>
  <c r="M39"/>
  <c r="M38" s="1"/>
  <c r="M69"/>
  <c r="M68" s="1"/>
  <c r="J68"/>
  <c r="M63"/>
  <c r="M61" s="1"/>
  <c r="J61"/>
  <c r="M56"/>
  <c r="M55" s="1"/>
  <c r="J55"/>
  <c r="M67"/>
  <c r="M66" s="1"/>
  <c r="J66"/>
  <c r="J50"/>
  <c r="M51"/>
  <c r="M50" s="1"/>
  <c r="M73"/>
  <c r="M72" s="1"/>
  <c r="J72"/>
  <c r="M65"/>
  <c r="M64" s="1"/>
  <c r="J64"/>
  <c r="M58"/>
  <c r="M57" s="1"/>
  <c r="J57"/>
  <c r="M71"/>
  <c r="M70" s="1"/>
  <c r="J70"/>
  <c r="J38" i="62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41"/>
  <c r="J38" i="63"/>
  <c r="M39"/>
  <c r="M38" s="1"/>
  <c r="M69"/>
  <c r="M68" s="1"/>
  <c r="J68"/>
  <c r="M63"/>
  <c r="M61" s="1"/>
  <c r="J61"/>
  <c r="M56"/>
  <c r="M55" s="1"/>
  <c r="J55"/>
  <c r="M67"/>
  <c r="M66" s="1"/>
  <c r="J66"/>
  <c r="J50"/>
  <c r="M51"/>
  <c r="M50" s="1"/>
  <c r="M73"/>
  <c r="M72" s="1"/>
  <c r="J72"/>
  <c r="M65"/>
  <c r="M64" s="1"/>
  <c r="J64"/>
  <c r="M58"/>
  <c r="M57" s="1"/>
  <c r="J57"/>
  <c r="M71"/>
  <c r="M70" s="1"/>
  <c r="J70"/>
  <c r="J38" i="64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G28" i="37"/>
  <c r="D21" i="6"/>
  <c r="J55" i="35"/>
  <c r="I50"/>
  <c r="I49" s="1"/>
  <c r="H51"/>
  <c r="J52"/>
  <c r="D16" i="6"/>
  <c r="D13"/>
  <c r="C37"/>
  <c r="J64" i="35"/>
  <c r="G50"/>
  <c r="G49" s="1"/>
  <c r="G21" i="6"/>
  <c r="H21" s="1"/>
  <c r="H50" i="35"/>
  <c r="H31"/>
  <c r="I63"/>
  <c r="I31" i="37"/>
  <c r="L61"/>
  <c r="D61"/>
  <c r="D24" i="6" s="1"/>
  <c r="J76" i="47" l="1"/>
  <c r="M76"/>
  <c r="M76" i="49"/>
  <c r="J76"/>
  <c r="M76" i="51"/>
  <c r="M76" i="72"/>
  <c r="M76" i="53"/>
  <c r="J76"/>
  <c r="M76" i="54"/>
  <c r="J76"/>
  <c r="J76" i="55"/>
  <c r="J76" i="56"/>
  <c r="M76"/>
  <c r="J76" i="57"/>
  <c r="M76"/>
  <c r="J76" i="58"/>
  <c r="J76" i="59"/>
  <c r="M76"/>
  <c r="J76" i="60"/>
  <c r="M76"/>
  <c r="J76" i="61"/>
  <c r="M76"/>
  <c r="M76" i="62"/>
  <c r="J76"/>
  <c r="J76" i="63"/>
  <c r="M76"/>
  <c r="M76" i="64"/>
  <c r="M76" i="68"/>
  <c r="J76"/>
  <c r="M76" i="1"/>
  <c r="J76"/>
  <c r="J76" i="46"/>
  <c r="M76"/>
  <c r="M76" i="48"/>
  <c r="J76"/>
  <c r="I27" i="6"/>
  <c r="H49" i="35"/>
  <c r="L50"/>
  <c r="J31"/>
  <c r="L31"/>
  <c r="H63"/>
  <c r="G35"/>
  <c r="G13" i="6"/>
  <c r="C42"/>
  <c r="G22"/>
  <c r="H22" s="1"/>
  <c r="I31" i="35"/>
  <c r="J31" i="37"/>
  <c r="E42" i="35"/>
  <c r="E32"/>
  <c r="E19"/>
  <c r="M75" i="37"/>
  <c r="M74"/>
  <c r="E73"/>
  <c r="H68" i="35" s="1"/>
  <c r="L68" s="1"/>
  <c r="L72" i="37"/>
  <c r="F72"/>
  <c r="D72"/>
  <c r="D29" i="6" s="1"/>
  <c r="C72" i="37"/>
  <c r="E71"/>
  <c r="H66" i="35" s="1"/>
  <c r="L66" s="1"/>
  <c r="L70" i="37"/>
  <c r="F70"/>
  <c r="D70"/>
  <c r="C70"/>
  <c r="E59"/>
  <c r="G59" s="1"/>
  <c r="E58"/>
  <c r="E57" s="1"/>
  <c r="E23" i="6" s="1"/>
  <c r="K58" i="35"/>
  <c r="K54"/>
  <c r="K48"/>
  <c r="K46"/>
  <c r="H54" l="1"/>
  <c r="G58" i="37"/>
  <c r="G57" s="1"/>
  <c r="G23" i="6" s="1"/>
  <c r="H23" s="1"/>
  <c r="G71" i="37"/>
  <c r="G70" s="1"/>
  <c r="G28" i="6" s="1"/>
  <c r="H28" s="1"/>
  <c r="G73" i="37"/>
  <c r="G72" s="1"/>
  <c r="G29" i="6" s="1"/>
  <c r="H29" s="1"/>
  <c r="G63" i="35"/>
  <c r="I52"/>
  <c r="I51" s="1"/>
  <c r="I21" i="6"/>
  <c r="G31" i="35"/>
  <c r="M31" i="37"/>
  <c r="E72"/>
  <c r="E29" i="6" s="1"/>
  <c r="E70" i="37"/>
  <c r="E28" i="6" s="1"/>
  <c r="H71" i="37"/>
  <c r="I66" i="35" s="1"/>
  <c r="H59" i="37"/>
  <c r="K62" i="35"/>
  <c r="E69" i="37"/>
  <c r="G69" s="1"/>
  <c r="L68"/>
  <c r="F68"/>
  <c r="D68"/>
  <c r="C68"/>
  <c r="L79"/>
  <c r="M78"/>
  <c r="G39" i="6" s="1"/>
  <c r="M77" i="37"/>
  <c r="G38" i="6" s="1"/>
  <c r="E67" i="37"/>
  <c r="L66"/>
  <c r="F66"/>
  <c r="D66"/>
  <c r="D26" i="6" s="1"/>
  <c r="C66" i="37"/>
  <c r="E65"/>
  <c r="H58" i="35" s="1"/>
  <c r="L64" i="37"/>
  <c r="C64"/>
  <c r="C25" i="6" s="1"/>
  <c r="E63" i="37"/>
  <c r="G63" s="1"/>
  <c r="H62"/>
  <c r="E62"/>
  <c r="G56"/>
  <c r="H56" s="1"/>
  <c r="E56"/>
  <c r="L55"/>
  <c r="G55"/>
  <c r="E55"/>
  <c r="D55"/>
  <c r="H54"/>
  <c r="K54" s="1"/>
  <c r="K53" s="1"/>
  <c r="E54"/>
  <c r="E53" s="1"/>
  <c r="L53"/>
  <c r="G53"/>
  <c r="D53"/>
  <c r="E52"/>
  <c r="E51"/>
  <c r="G51" s="1"/>
  <c r="L50"/>
  <c r="K50"/>
  <c r="D50"/>
  <c r="D20" i="6" s="1"/>
  <c r="G49" i="37"/>
  <c r="H49" s="1"/>
  <c r="I43" i="35" s="1"/>
  <c r="I42" s="1"/>
  <c r="E49" i="37"/>
  <c r="H43" i="35" s="1"/>
  <c r="L48" i="37"/>
  <c r="D48"/>
  <c r="D19" i="6" s="1"/>
  <c r="E47" i="37"/>
  <c r="G46"/>
  <c r="H46" s="1"/>
  <c r="I47" i="35" s="1"/>
  <c r="E46" i="37"/>
  <c r="G45"/>
  <c r="H45" s="1"/>
  <c r="K45" s="1"/>
  <c r="E45"/>
  <c r="I45" s="1"/>
  <c r="L44"/>
  <c r="D44"/>
  <c r="D18" i="6" s="1"/>
  <c r="E43" i="37"/>
  <c r="E42"/>
  <c r="G42" s="1"/>
  <c r="L41"/>
  <c r="D41"/>
  <c r="D17" i="6" s="1"/>
  <c r="E39" i="37"/>
  <c r="J37"/>
  <c r="M37" s="1"/>
  <c r="H37"/>
  <c r="I35" i="35" s="1"/>
  <c r="E37" i="37"/>
  <c r="H36"/>
  <c r="E36"/>
  <c r="H34" i="35" s="1"/>
  <c r="L34" s="1"/>
  <c r="H35" i="37"/>
  <c r="E35"/>
  <c r="H33" i="35" s="1"/>
  <c r="L33" s="1"/>
  <c r="L34" i="37"/>
  <c r="G34"/>
  <c r="G15" i="6" s="1"/>
  <c r="F34" i="37"/>
  <c r="F15" i="6" s="1"/>
  <c r="D34" i="37"/>
  <c r="D15" i="6" s="1"/>
  <c r="C34" i="37"/>
  <c r="C15" i="6" s="1"/>
  <c r="E33" i="37"/>
  <c r="L32"/>
  <c r="K32"/>
  <c r="D32"/>
  <c r="D14" i="6" s="1"/>
  <c r="H30" i="37"/>
  <c r="I29" i="35" s="1"/>
  <c r="E30" i="37"/>
  <c r="H29" i="35" s="1"/>
  <c r="L29" s="1"/>
  <c r="H29" i="37"/>
  <c r="H28" s="1"/>
  <c r="E29"/>
  <c r="F28"/>
  <c r="F13" i="6" s="1"/>
  <c r="H13" s="1"/>
  <c r="C28" i="37"/>
  <c r="C13" i="6" s="1"/>
  <c r="E27" i="37"/>
  <c r="G27" s="1"/>
  <c r="L26"/>
  <c r="E26"/>
  <c r="E12" i="6" s="1"/>
  <c r="D26" i="37"/>
  <c r="D12" i="6" s="1"/>
  <c r="E25" i="37"/>
  <c r="L24"/>
  <c r="D24"/>
  <c r="D11" i="6" s="1"/>
  <c r="E23" i="37"/>
  <c r="G23" s="1"/>
  <c r="L22"/>
  <c r="E22"/>
  <c r="E10" i="6" s="1"/>
  <c r="D22" i="37"/>
  <c r="D10" i="6" s="1"/>
  <c r="E21" i="37"/>
  <c r="L20"/>
  <c r="K20"/>
  <c r="D20"/>
  <c r="D9" i="6" s="1"/>
  <c r="G19" i="37"/>
  <c r="H19" s="1"/>
  <c r="E19"/>
  <c r="G18"/>
  <c r="H18" s="1"/>
  <c r="E18"/>
  <c r="G17"/>
  <c r="H17" s="1"/>
  <c r="I16" i="35" s="1"/>
  <c r="E17" i="37"/>
  <c r="H16" i="35" s="1"/>
  <c r="L16" s="1"/>
  <c r="G16" i="37"/>
  <c r="H16" s="1"/>
  <c r="E16"/>
  <c r="G15"/>
  <c r="H15" s="1"/>
  <c r="E15"/>
  <c r="F14"/>
  <c r="H14" s="1"/>
  <c r="K14" s="1"/>
  <c r="E14"/>
  <c r="L13"/>
  <c r="D13"/>
  <c r="D8" i="6" s="1"/>
  <c r="C13" i="37"/>
  <c r="C8" i="6" s="1"/>
  <c r="E12" i="37"/>
  <c r="H11"/>
  <c r="K11" s="1"/>
  <c r="E11"/>
  <c r="H10"/>
  <c r="K10" s="1"/>
  <c r="E10"/>
  <c r="E9"/>
  <c r="F9" s="1"/>
  <c r="L8"/>
  <c r="D8"/>
  <c r="C8"/>
  <c r="G67" l="1"/>
  <c r="H67" s="1"/>
  <c r="I62" i="35" s="1"/>
  <c r="I61" s="1"/>
  <c r="H62"/>
  <c r="H35"/>
  <c r="L35" s="1"/>
  <c r="E13" i="37"/>
  <c r="E8" i="6" s="1"/>
  <c r="E44" i="37"/>
  <c r="E18" i="6" s="1"/>
  <c r="G12" i="37"/>
  <c r="H12" s="1"/>
  <c r="I12" s="1"/>
  <c r="J12" s="1"/>
  <c r="M12" s="1"/>
  <c r="H42" i="35"/>
  <c r="L43"/>
  <c r="H53"/>
  <c r="L54"/>
  <c r="H57"/>
  <c r="L58"/>
  <c r="G37" i="6"/>
  <c r="G42" s="1"/>
  <c r="H58" i="37"/>
  <c r="H57" s="1"/>
  <c r="G38"/>
  <c r="G16" i="6" s="1"/>
  <c r="H16" s="1"/>
  <c r="H73" i="37"/>
  <c r="K73" s="1"/>
  <c r="K72" s="1"/>
  <c r="F65"/>
  <c r="H65" s="1"/>
  <c r="G48"/>
  <c r="G19" i="6" s="1"/>
  <c r="H19" s="1"/>
  <c r="E28" i="37"/>
  <c r="E13" i="6" s="1"/>
  <c r="E48" i="37"/>
  <c r="E19" i="6" s="1"/>
  <c r="H20" i="35"/>
  <c r="G20" i="37"/>
  <c r="G9" i="6" s="1"/>
  <c r="H9" s="1"/>
  <c r="H63" i="37"/>
  <c r="H61" s="1"/>
  <c r="G61"/>
  <c r="G24" i="6" s="1"/>
  <c r="H24" s="1"/>
  <c r="E61" i="37"/>
  <c r="H22" i="35"/>
  <c r="G13" i="37"/>
  <c r="G8" i="6" s="1"/>
  <c r="F13" i="37"/>
  <c r="F8" i="6" s="1"/>
  <c r="H15"/>
  <c r="I71" i="37"/>
  <c r="I65" i="35"/>
  <c r="H67"/>
  <c r="J68"/>
  <c r="H65"/>
  <c r="L65" s="1"/>
  <c r="J66"/>
  <c r="H41"/>
  <c r="L41" s="1"/>
  <c r="H52" i="37"/>
  <c r="I41" i="35" s="1"/>
  <c r="H51" i="37"/>
  <c r="I40" i="35" s="1"/>
  <c r="H40"/>
  <c r="L40" s="1"/>
  <c r="G47" i="37"/>
  <c r="H48" i="35"/>
  <c r="L48" s="1"/>
  <c r="I46" i="37"/>
  <c r="H47" i="35"/>
  <c r="L47" s="1"/>
  <c r="G43" i="37"/>
  <c r="H43" s="1"/>
  <c r="K43" s="1"/>
  <c r="H46" i="35"/>
  <c r="L46" s="1"/>
  <c r="G41" i="37"/>
  <c r="G17" i="6" s="1"/>
  <c r="H17" s="1"/>
  <c r="H45" i="35"/>
  <c r="L45" s="1"/>
  <c r="E38" i="37"/>
  <c r="E16" i="6" s="1"/>
  <c r="H37" i="35"/>
  <c r="K35" i="37"/>
  <c r="I33" i="35"/>
  <c r="K36" i="37"/>
  <c r="I34" i="35"/>
  <c r="G33" i="37"/>
  <c r="H33" s="1"/>
  <c r="I30" i="35" s="1"/>
  <c r="H30"/>
  <c r="L30" s="1"/>
  <c r="E24" i="37"/>
  <c r="E11" i="6" s="1"/>
  <c r="G25" i="37"/>
  <c r="D76"/>
  <c r="D7" i="6"/>
  <c r="D30" s="1"/>
  <c r="C76" i="37"/>
  <c r="C7" i="6"/>
  <c r="C30" s="1"/>
  <c r="G52" i="35"/>
  <c r="G51" s="1"/>
  <c r="K49" i="37"/>
  <c r="K48" s="1"/>
  <c r="H48"/>
  <c r="K29"/>
  <c r="E20"/>
  <c r="E9" i="6" s="1"/>
  <c r="G66" i="37"/>
  <c r="G26" i="6" s="1"/>
  <c r="H26" s="1"/>
  <c r="K62" i="37"/>
  <c r="K30"/>
  <c r="E8"/>
  <c r="E7" i="6" s="1"/>
  <c r="K71" i="37"/>
  <c r="K70" s="1"/>
  <c r="H70"/>
  <c r="K59"/>
  <c r="I59"/>
  <c r="J59" s="1"/>
  <c r="G68"/>
  <c r="H69"/>
  <c r="E68"/>
  <c r="H53"/>
  <c r="I54"/>
  <c r="E50"/>
  <c r="E20" i="6" s="1"/>
  <c r="E41" i="37"/>
  <c r="E17" i="6" s="1"/>
  <c r="E34" i="37"/>
  <c r="E15" i="6" s="1"/>
  <c r="H34" i="37"/>
  <c r="E32"/>
  <c r="E14" i="6" s="1"/>
  <c r="G20" i="35"/>
  <c r="H9" i="37"/>
  <c r="K8" s="1"/>
  <c r="F8"/>
  <c r="F7" i="6" s="1"/>
  <c r="F64" i="37"/>
  <c r="F25" i="6" s="1"/>
  <c r="H25" s="1"/>
  <c r="E64" i="37"/>
  <c r="E25" i="6" s="1"/>
  <c r="E66" i="37"/>
  <c r="E26" i="6" s="1"/>
  <c r="G8" i="37"/>
  <c r="G7" i="6" s="1"/>
  <c r="G22" i="37"/>
  <c r="G10" i="6" s="1"/>
  <c r="H10" s="1"/>
  <c r="H23" i="37"/>
  <c r="I23" s="1"/>
  <c r="J54"/>
  <c r="I53"/>
  <c r="H55"/>
  <c r="K56"/>
  <c r="K55" s="1"/>
  <c r="I56"/>
  <c r="K63"/>
  <c r="K67"/>
  <c r="K66" s="1"/>
  <c r="I67"/>
  <c r="G62" i="35" s="1"/>
  <c r="G61" s="1"/>
  <c r="H66" i="37"/>
  <c r="K15"/>
  <c r="I15"/>
  <c r="J15" s="1"/>
  <c r="H13"/>
  <c r="K16"/>
  <c r="I16"/>
  <c r="J16" s="1"/>
  <c r="K17"/>
  <c r="I17"/>
  <c r="J17" s="1"/>
  <c r="K18"/>
  <c r="I18"/>
  <c r="J18" s="1"/>
  <c r="K19"/>
  <c r="I19"/>
  <c r="J19" s="1"/>
  <c r="H27"/>
  <c r="G26"/>
  <c r="G12" i="6" s="1"/>
  <c r="H12" s="1"/>
  <c r="J45" i="37"/>
  <c r="K46"/>
  <c r="G44"/>
  <c r="G18" i="6" s="1"/>
  <c r="H18" s="1"/>
  <c r="H47" i="37"/>
  <c r="I48" i="35" s="1"/>
  <c r="I10" i="37"/>
  <c r="J10" s="1"/>
  <c r="M10" s="1"/>
  <c r="I11"/>
  <c r="J11" s="1"/>
  <c r="M11" s="1"/>
  <c r="I14"/>
  <c r="I29"/>
  <c r="G28" i="35" s="1"/>
  <c r="I30" i="37"/>
  <c r="G29" i="35" s="1"/>
  <c r="I35" i="37"/>
  <c r="G33" i="35" s="1"/>
  <c r="I49" i="37"/>
  <c r="G43" i="35" s="1"/>
  <c r="G42" s="1"/>
  <c r="I62" i="37"/>
  <c r="H72" l="1"/>
  <c r="H61" i="35"/>
  <c r="L62"/>
  <c r="J62"/>
  <c r="H32"/>
  <c r="H36"/>
  <c r="L37"/>
  <c r="H21"/>
  <c r="L21" s="1"/>
  <c r="L22"/>
  <c r="H19"/>
  <c r="L20"/>
  <c r="G66"/>
  <c r="G65" s="1"/>
  <c r="I68"/>
  <c r="I67" s="1"/>
  <c r="I58"/>
  <c r="I57" s="1"/>
  <c r="H64" i="37"/>
  <c r="I65"/>
  <c r="G58" i="35" s="1"/>
  <c r="G57" s="1"/>
  <c r="I60"/>
  <c r="I59" s="1"/>
  <c r="H60"/>
  <c r="E24" i="6"/>
  <c r="E30"/>
  <c r="I73" i="37"/>
  <c r="J73" s="1"/>
  <c r="K65"/>
  <c r="K64" s="1"/>
  <c r="I54" i="35"/>
  <c r="I53" s="1"/>
  <c r="I58" i="37"/>
  <c r="K58"/>
  <c r="K57" s="1"/>
  <c r="H39"/>
  <c r="H38" s="1"/>
  <c r="G32"/>
  <c r="G14" i="6" s="1"/>
  <c r="H14" s="1"/>
  <c r="J58" i="35"/>
  <c r="I52" i="37"/>
  <c r="J52" s="1"/>
  <c r="M52" s="1"/>
  <c r="I63"/>
  <c r="J63" s="1"/>
  <c r="M63" s="1"/>
  <c r="H20"/>
  <c r="K13"/>
  <c r="I9"/>
  <c r="J9" s="1"/>
  <c r="H8"/>
  <c r="H8" i="6"/>
  <c r="K61" i="37"/>
  <c r="H42"/>
  <c r="H39" i="35"/>
  <c r="I39"/>
  <c r="G50" i="37"/>
  <c r="G20" i="6" s="1"/>
  <c r="H20" s="1"/>
  <c r="H44" i="35"/>
  <c r="J46" i="37"/>
  <c r="G47" i="35"/>
  <c r="M46" i="37"/>
  <c r="I43"/>
  <c r="I46" i="35"/>
  <c r="K42" i="37"/>
  <c r="K41" s="1"/>
  <c r="I32" i="35"/>
  <c r="K34" i="37"/>
  <c r="J36"/>
  <c r="M36" s="1"/>
  <c r="G34" i="35"/>
  <c r="G32" s="1"/>
  <c r="H25" i="37"/>
  <c r="G24"/>
  <c r="G11" i="6" s="1"/>
  <c r="H11" s="1"/>
  <c r="M19" i="37"/>
  <c r="M18"/>
  <c r="M17"/>
  <c r="M16"/>
  <c r="F30" i="6"/>
  <c r="H7"/>
  <c r="I22"/>
  <c r="K28" i="37"/>
  <c r="I28"/>
  <c r="F76"/>
  <c r="E76"/>
  <c r="J30"/>
  <c r="M30" s="1"/>
  <c r="I70"/>
  <c r="J71"/>
  <c r="K69"/>
  <c r="K68" s="1"/>
  <c r="I69"/>
  <c r="H68"/>
  <c r="I13"/>
  <c r="J14"/>
  <c r="J62"/>
  <c r="I48"/>
  <c r="J49"/>
  <c r="J35"/>
  <c r="I34"/>
  <c r="J29"/>
  <c r="H26"/>
  <c r="K27"/>
  <c r="K26" s="1"/>
  <c r="I27"/>
  <c r="G26" i="35" s="1"/>
  <c r="G25" s="1"/>
  <c r="I66" i="37"/>
  <c r="J67"/>
  <c r="J65"/>
  <c r="I51"/>
  <c r="G40" i="35" s="1"/>
  <c r="H50" i="37"/>
  <c r="M15"/>
  <c r="K47"/>
  <c r="K44" s="1"/>
  <c r="I47"/>
  <c r="G48" i="35" s="1"/>
  <c r="M45" i="37"/>
  <c r="I33"/>
  <c r="G30" i="35" s="1"/>
  <c r="G27" s="1"/>
  <c r="H32" i="37"/>
  <c r="J56"/>
  <c r="I55"/>
  <c r="M54"/>
  <c r="M53" s="1"/>
  <c r="J53"/>
  <c r="K23"/>
  <c r="K22" s="1"/>
  <c r="H22"/>
  <c r="J21"/>
  <c r="I20"/>
  <c r="H44"/>
  <c r="I64" l="1"/>
  <c r="I8"/>
  <c r="G12" i="35"/>
  <c r="H59"/>
  <c r="L60"/>
  <c r="G68"/>
  <c r="G67" s="1"/>
  <c r="I72" i="37"/>
  <c r="J61"/>
  <c r="I37" i="35"/>
  <c r="I36" s="1"/>
  <c r="I39" i="37"/>
  <c r="G37" i="35" s="1"/>
  <c r="G36" s="1"/>
  <c r="G54"/>
  <c r="G53" s="1"/>
  <c r="I57" i="37"/>
  <c r="J58"/>
  <c r="G41" i="35"/>
  <c r="G39" s="1"/>
  <c r="I61" i="37"/>
  <c r="G76"/>
  <c r="I45" i="35"/>
  <c r="I44" s="1"/>
  <c r="I42" i="37"/>
  <c r="H41"/>
  <c r="J43"/>
  <c r="M43" s="1"/>
  <c r="G46" i="35"/>
  <c r="I38" i="37"/>
  <c r="J28"/>
  <c r="K25"/>
  <c r="K24" s="1"/>
  <c r="I25"/>
  <c r="H24"/>
  <c r="G30" i="6"/>
  <c r="K76" i="37"/>
  <c r="M71"/>
  <c r="M70" s="1"/>
  <c r="I28" i="6" s="1"/>
  <c r="J70" i="37"/>
  <c r="M73"/>
  <c r="M72" s="1"/>
  <c r="I29" i="6" s="1"/>
  <c r="J72" i="37"/>
  <c r="I68"/>
  <c r="J69"/>
  <c r="J39"/>
  <c r="J38" s="1"/>
  <c r="M56"/>
  <c r="M55" s="1"/>
  <c r="J55"/>
  <c r="I32"/>
  <c r="J33"/>
  <c r="M67"/>
  <c r="M66" s="1"/>
  <c r="I26" i="6" s="1"/>
  <c r="J66" i="37"/>
  <c r="J27"/>
  <c r="I26"/>
  <c r="M29"/>
  <c r="J34"/>
  <c r="M35"/>
  <c r="M34" s="1"/>
  <c r="M62"/>
  <c r="M61" s="1"/>
  <c r="I24" i="6" s="1"/>
  <c r="J20" i="37"/>
  <c r="M21"/>
  <c r="M20" s="1"/>
  <c r="I9" i="6" s="1"/>
  <c r="I22" i="37"/>
  <c r="J23"/>
  <c r="M9"/>
  <c r="M8" s="1"/>
  <c r="I7" i="6" s="1"/>
  <c r="J8" i="37"/>
  <c r="J47"/>
  <c r="I44"/>
  <c r="I50"/>
  <c r="J51"/>
  <c r="M65"/>
  <c r="M64" s="1"/>
  <c r="I25" i="6" s="1"/>
  <c r="J64" i="37"/>
  <c r="M49"/>
  <c r="M48" s="1"/>
  <c r="I19" i="6" s="1"/>
  <c r="J48" i="37"/>
  <c r="M14"/>
  <c r="M13" s="1"/>
  <c r="I8" i="6" s="1"/>
  <c r="J13" i="37"/>
  <c r="H76" l="1"/>
  <c r="G60" i="35"/>
  <c r="G59" s="1"/>
  <c r="J57" i="37"/>
  <c r="M58"/>
  <c r="M57" s="1"/>
  <c r="I23" i="6" s="1"/>
  <c r="G45" i="35"/>
  <c r="G44" s="1"/>
  <c r="J42" i="37"/>
  <c r="I41"/>
  <c r="I76" s="1"/>
  <c r="G24" i="35"/>
  <c r="G23" s="1"/>
  <c r="J25" i="37"/>
  <c r="I24"/>
  <c r="M28"/>
  <c r="I13" i="6" s="1"/>
  <c r="M69" i="37"/>
  <c r="M68" s="1"/>
  <c r="J68"/>
  <c r="M47"/>
  <c r="M44" s="1"/>
  <c r="I18" i="6" s="1"/>
  <c r="J44" i="37"/>
  <c r="M27"/>
  <c r="M26" s="1"/>
  <c r="I12" i="6" s="1"/>
  <c r="J26" i="37"/>
  <c r="M51"/>
  <c r="M50" s="1"/>
  <c r="I20" i="6" s="1"/>
  <c r="J50" i="37"/>
  <c r="M23"/>
  <c r="M22" s="1"/>
  <c r="I10" i="6" s="1"/>
  <c r="J22" i="37"/>
  <c r="M33"/>
  <c r="M32" s="1"/>
  <c r="I14" i="6" s="1"/>
  <c r="J32" i="37"/>
  <c r="M39"/>
  <c r="M38" s="1"/>
  <c r="I16" i="6" s="1"/>
  <c r="J41" i="37" l="1"/>
  <c r="M42"/>
  <c r="M41" s="1"/>
  <c r="I17" i="6" s="1"/>
  <c r="M25" i="37"/>
  <c r="M24" s="1"/>
  <c r="I11" i="6" s="1"/>
  <c r="J24" i="37"/>
  <c r="J76" s="1"/>
  <c r="M76" l="1"/>
  <c r="H18" i="35"/>
  <c r="L18" s="1"/>
  <c r="H17"/>
  <c r="L17" s="1"/>
  <c r="H28"/>
  <c r="H24"/>
  <c r="I14"/>
  <c r="H14"/>
  <c r="L14" s="1"/>
  <c r="H13"/>
  <c r="L13" s="1"/>
  <c r="H12"/>
  <c r="L12" s="1"/>
  <c r="H27" l="1"/>
  <c r="L28"/>
  <c r="H23"/>
  <c r="L23" s="1"/>
  <c r="L24"/>
  <c r="I17"/>
  <c r="J50"/>
  <c r="I18"/>
  <c r="I28"/>
  <c r="I27" s="1"/>
  <c r="I24"/>
  <c r="I23" s="1"/>
  <c r="H26"/>
  <c r="I13"/>
  <c r="H15"/>
  <c r="I20"/>
  <c r="I19" s="1"/>
  <c r="I26"/>
  <c r="I25" s="1"/>
  <c r="H25" l="1"/>
  <c r="L25" s="1"/>
  <c r="L26"/>
  <c r="H11"/>
  <c r="L15"/>
  <c r="G18"/>
  <c r="G17"/>
  <c r="G16"/>
  <c r="G14"/>
  <c r="I15"/>
  <c r="G13"/>
  <c r="G19"/>
  <c r="I22" l="1"/>
  <c r="I21" s="1"/>
  <c r="G15"/>
  <c r="G11" s="1"/>
  <c r="I12"/>
  <c r="I11" s="1"/>
  <c r="G22" l="1"/>
  <c r="G21" s="1"/>
  <c r="E60" l="1"/>
  <c r="E59" s="1"/>
  <c r="K50" l="1"/>
  <c r="K52"/>
  <c r="J16"/>
  <c r="J28"/>
  <c r="J33"/>
  <c r="J34"/>
  <c r="H30" i="6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J48" i="35"/>
  <c r="J41" l="1"/>
  <c r="J45"/>
  <c r="J20"/>
  <c r="J13"/>
  <c r="J15"/>
  <c r="J18"/>
  <c r="J35"/>
  <c r="J60"/>
  <c r="J14"/>
  <c r="J17"/>
  <c r="J12"/>
  <c r="J47"/>
  <c r="J46"/>
  <c r="J30"/>
  <c r="J43" l="1"/>
  <c r="J37"/>
  <c r="J40"/>
  <c r="J54"/>
  <c r="J29"/>
  <c r="J26"/>
  <c r="J24"/>
  <c r="J22"/>
  <c r="I15" i="6"/>
  <c r="I30" s="1"/>
</calcChain>
</file>

<file path=xl/sharedStrings.xml><?xml version="1.0" encoding="utf-8"?>
<sst xmlns="http://schemas.openxmlformats.org/spreadsheetml/2006/main" count="3092" uniqueCount="206">
  <si>
    <t>Stt</t>
  </si>
  <si>
    <t>TUYẾN</t>
  </si>
  <si>
    <t>A</t>
  </si>
  <si>
    <t>HTX XKLT DL&amp; DV Thống Nhất</t>
  </si>
  <si>
    <t>DNTN Anh Huy</t>
  </si>
  <si>
    <t>HTX VTHK &amp; DL Bình Minh</t>
  </si>
  <si>
    <t>HTX VT HK Đoàn Kết</t>
  </si>
  <si>
    <t>CTY TNHH Nam Phát</t>
  </si>
  <si>
    <t>CTY CP Tây Ninh</t>
  </si>
  <si>
    <t>HTX VTTB Huyện Bến Cầu</t>
  </si>
  <si>
    <t>HTX VT HH &amp;HK Minh Châu</t>
  </si>
  <si>
    <t>HTX VTHH &amp;HK ĐB Tân Biên</t>
  </si>
  <si>
    <t>HTX VT -HH -HK Tân Châu</t>
  </si>
  <si>
    <t>Cty TNHH DVVT &amp; KDTH Quảng Nam</t>
  </si>
  <si>
    <t>CN Cty TNHH DVVT &amp; KDTH Quảng Nam</t>
  </si>
  <si>
    <t>CTY CP BICH NGA</t>
  </si>
  <si>
    <t>HTX GTVT ĐAI LỘC</t>
  </si>
  <si>
    <t>HTX VT OTO PHAN RANG</t>
  </si>
  <si>
    <t>CTY TNHH 1TV KIM NGÂN</t>
  </si>
  <si>
    <t>CTY TNHH Đồng Phước</t>
  </si>
  <si>
    <t>BXAS - BX Tây Ninh (25 ghế)</t>
  </si>
  <si>
    <t>BXAS - BX Tây Ninh (Tốc hành)</t>
  </si>
  <si>
    <t>BXAS - BX Tây Ninh CLC</t>
  </si>
  <si>
    <t>BXAS - BX Bến Cầu</t>
  </si>
  <si>
    <t>BXAS - BX Dương Minh Châu</t>
  </si>
  <si>
    <t>BXAS - BX Phước Minh</t>
  </si>
  <si>
    <t>BXAS - BX Tân Biên</t>
  </si>
  <si>
    <t>BXAS - BX Tân Châu</t>
  </si>
  <si>
    <t>BXAS - BX Tân Châu CLC</t>
  </si>
  <si>
    <t>BXAS - BX Ninh Thuận (Phan Rang)</t>
  </si>
  <si>
    <t>BXAS - BX Châu Thành</t>
  </si>
  <si>
    <t>Lượt xe xuất bến</t>
  </si>
  <si>
    <t>Cộng</t>
  </si>
  <si>
    <t>Lượt hành khách qua bến</t>
  </si>
  <si>
    <t>TP</t>
  </si>
  <si>
    <t xml:space="preserve"> TP</t>
  </si>
  <si>
    <t xml:space="preserve"> ĐP</t>
  </si>
  <si>
    <t>ĐP</t>
  </si>
  <si>
    <t>Xe Khách Liên Tỉnh</t>
  </si>
  <si>
    <t>H/khách</t>
  </si>
  <si>
    <t>T/trọng</t>
  </si>
  <si>
    <t>Lệ phí xe
Qua bến</t>
  </si>
  <si>
    <t>Hoa hồng 
vé</t>
  </si>
  <si>
    <t>Đậu 
đêm</t>
  </si>
  <si>
    <t>BXAS - BX Đại Lộc (Quảng Nam)</t>
  </si>
  <si>
    <t>Doanh thu</t>
  </si>
  <si>
    <t>Quảng Nam CLC</t>
  </si>
  <si>
    <t>STT</t>
  </si>
  <si>
    <t>TUYẾN XE</t>
  </si>
  <si>
    <t>LƯỢT XE XUẤT BẾN</t>
  </si>
  <si>
    <t>LƯỢT HÀNH KHÁCH QUA BẾN</t>
  </si>
  <si>
    <t>DOANH THU</t>
  </si>
  <si>
    <t>XE TP</t>
  </si>
  <si>
    <t>XE ĐP</t>
  </si>
  <si>
    <t>CỘNG</t>
  </si>
  <si>
    <t>TỔNG CỘNG</t>
  </si>
  <si>
    <t>NỘI DUNG</t>
  </si>
  <si>
    <t>LƯỢT XE</t>
  </si>
  <si>
    <t>Xe tải vãng lai</t>
  </si>
  <si>
    <t>Xe tải đậu tháng</t>
  </si>
  <si>
    <t>Xe sang hàng</t>
  </si>
  <si>
    <t xml:space="preserve">Xe buýt hợp đồng tháng </t>
  </si>
  <si>
    <t>Doanh thu XK đậu đêm</t>
  </si>
  <si>
    <t>Người lập biểu</t>
  </si>
  <si>
    <t>Công ty cổ phần Bến bãi vận tải Sài Gòn</t>
  </si>
  <si>
    <t>CỘNG HÒA XÃ HỘI CHỦ NGHĨA VIỆT NAM</t>
  </si>
  <si>
    <t>BẾN XE AN SƯƠNG</t>
  </si>
  <si>
    <t>Độc lập - Tự do - Hạnh phúc</t>
  </si>
  <si>
    <t>ĐỘI ĐIỀU HÀNH</t>
  </si>
  <si>
    <t>SẢN LƯỢNG VÀ DOANH THU</t>
  </si>
  <si>
    <t xml:space="preserve"> </t>
  </si>
  <si>
    <t>BX ĐẠI LỘC</t>
  </si>
  <si>
    <r>
      <t xml:space="preserve">BX TÂY NINH </t>
    </r>
    <r>
      <rPr>
        <b/>
        <sz val="9"/>
        <rFont val="Arial"/>
        <family val="2"/>
      </rPr>
      <t>(25 Chổ)</t>
    </r>
  </si>
  <si>
    <r>
      <t xml:space="preserve">BX TÂY NINH </t>
    </r>
    <r>
      <rPr>
        <b/>
        <sz val="9"/>
        <rFont val="Arial"/>
        <family val="2"/>
      </rPr>
      <t>(Tốc hành)</t>
    </r>
  </si>
  <si>
    <r>
      <t xml:space="preserve">BX TÂY NINH </t>
    </r>
    <r>
      <rPr>
        <b/>
        <sz val="9"/>
        <rFont val="Arial"/>
        <family val="2"/>
      </rPr>
      <t>(CLC)</t>
    </r>
  </si>
  <si>
    <t>BX BẾN CẦU</t>
  </si>
  <si>
    <t>BX DƯƠNG MINH CHÂU</t>
  </si>
  <si>
    <t>BX PHƯỚC MINH</t>
  </si>
  <si>
    <t>BX TÂN BIÊN</t>
  </si>
  <si>
    <t>BX TÂN CHÂU</t>
  </si>
  <si>
    <r>
      <t>BX TÂN CHÂU</t>
    </r>
    <r>
      <rPr>
        <b/>
        <sz val="9"/>
        <rFont val="Arial"/>
        <family val="2"/>
      </rPr>
      <t xml:space="preserve"> (CLC)</t>
    </r>
  </si>
  <si>
    <t>BX NINH THUẬN (PHAN RANG)</t>
  </si>
  <si>
    <t>BX CHÂU THÀNH ( Tây Ninh)</t>
  </si>
  <si>
    <t xml:space="preserve">I. DOANH THU XE KHÁCH LIÊN TỈNH XUẤT BẾN </t>
  </si>
  <si>
    <t>Công ty cổ phần Thái Dương Giang</t>
  </si>
  <si>
    <t>xe lớn</t>
  </si>
  <si>
    <t>xe nhỏ</t>
  </si>
  <si>
    <t>Xe lớn</t>
  </si>
  <si>
    <t>Xe nhỏ</t>
  </si>
  <si>
    <t xml:space="preserve">BÁO CÁO
TÌNH HÌNH HOẠT ĐỘNG CỦA
CÁC TUYẾN VẬN TẢI HÀNH KHÁCH </t>
  </si>
  <si>
    <t>TT</t>
  </si>
  <si>
    <t>Tuyến/Đơn vị Vận tải</t>
  </si>
  <si>
    <t>Theo kế hoạch</t>
  </si>
  <si>
    <t xml:space="preserve">Thực hiện </t>
  </si>
  <si>
    <t>Tổng
số xe(xe)</t>
  </si>
  <si>
    <t>Tổng ghế xe (ghế xe)</t>
  </si>
  <si>
    <t>Lượt xe 
xuất bến (lượt)</t>
  </si>
  <si>
    <t>Lượt khách đi xe (khách)</t>
  </si>
  <si>
    <t>I</t>
  </si>
  <si>
    <t>BXAS - BX Thị Xã Tây Ninh</t>
  </si>
  <si>
    <t>DNTN Sơn Ca ( Phước Vinh)</t>
  </si>
  <si>
    <t>II</t>
  </si>
  <si>
    <t>BXAS - BX  Tây Ninh ( CLC)</t>
  </si>
  <si>
    <t>III</t>
  </si>
  <si>
    <t xml:space="preserve">BXAS - Bến Cầu ( Tây Ninh)   </t>
  </si>
  <si>
    <t>IV</t>
  </si>
  <si>
    <t>BXAS - DMC ( Tây Ninh)</t>
  </si>
  <si>
    <t>V</t>
  </si>
  <si>
    <t>BXAS - Phước Minh ( Tây Ninh)</t>
  </si>
  <si>
    <t>VI</t>
  </si>
  <si>
    <t>BXAS - Tân Biên ( Tây Ninh)</t>
  </si>
  <si>
    <t>VII</t>
  </si>
  <si>
    <t>BXAS - Tân Châu ( Tây Ninh)</t>
  </si>
  <si>
    <t>VIII</t>
  </si>
  <si>
    <t>BXAS - Tân Châu ( CLC)</t>
  </si>
  <si>
    <t>IX</t>
  </si>
  <si>
    <t>BXAS - BX Châu Thành ( Tây Ninh)</t>
  </si>
  <si>
    <t>X</t>
  </si>
  <si>
    <t xml:space="preserve">BXAS - Phan Rang ( Ninh Thuận)  </t>
  </si>
  <si>
    <t>XII</t>
  </si>
  <si>
    <t>BXAS - BX Đại Lộc (Quãng Nam)</t>
  </si>
  <si>
    <t>XIII</t>
  </si>
  <si>
    <t>BXAS - BX Hải Hậu ( Nam Định)</t>
  </si>
  <si>
    <t>Xe buýt đậu đêm</t>
  </si>
  <si>
    <r>
      <t xml:space="preserve">II. </t>
    </r>
    <r>
      <rPr>
        <b/>
        <u/>
        <sz val="10"/>
        <rFont val="Arial"/>
        <family val="2"/>
      </rPr>
      <t>DOANH THU XE LƯU ĐẬU</t>
    </r>
    <r>
      <rPr>
        <b/>
        <sz val="10"/>
        <rFont val="Arial"/>
        <family val="2"/>
      </rPr>
      <t xml:space="preserve"> </t>
    </r>
  </si>
  <si>
    <r>
      <t xml:space="preserve">DNTN Sơn Ca </t>
    </r>
    <r>
      <rPr>
        <b/>
        <sz val="9"/>
        <rFont val="Arial"/>
        <family val="2"/>
      </rPr>
      <t>( Phước Vinh)</t>
    </r>
  </si>
  <si>
    <t>Ghi chú
(Biểu đồ đăng ký hoạt động /ngày)</t>
  </si>
  <si>
    <t>Tỷ lệ % hoạt động /biểu đồ đăng ký</t>
  </si>
  <si>
    <t>Tân Châu khoán</t>
  </si>
  <si>
    <t>Tân Biên khoán</t>
  </si>
  <si>
    <t xml:space="preserve"> - Như trên</t>
  </si>
  <si>
    <t xml:space="preserve"> - BTGĐ</t>
  </si>
  <si>
    <t>GIÁM ĐỐC</t>
  </si>
  <si>
    <t>CTY TNHH MTV Đồng Phước Tây Ninh</t>
  </si>
  <si>
    <t>CTY TNHH MTV Trần Kim Ngân</t>
  </si>
  <si>
    <t xml:space="preserve">Cty TNHH DVVT &amp; KD Tổng hợp </t>
  </si>
  <si>
    <t>CN Cty TNHH DVVT &amp; KDTH Tỉnh Quảng Nam</t>
  </si>
  <si>
    <t>DNTN Châu Thành</t>
  </si>
  <si>
    <t>DNTN ANH HUY</t>
  </si>
  <si>
    <t>XI</t>
  </si>
  <si>
    <r>
      <t xml:space="preserve">BX ĐẠI LỘC </t>
    </r>
    <r>
      <rPr>
        <b/>
        <sz val="9"/>
        <rFont val="Arial"/>
        <family val="2"/>
      </rPr>
      <t>(CLC)</t>
    </r>
  </si>
  <si>
    <t>BXAS - BX Hài Hậu ( Nam Định) CLC</t>
  </si>
  <si>
    <t>BXAS - BX Tân Biên CLC</t>
  </si>
  <si>
    <r>
      <t xml:space="preserve">BX TÂN BIÊN </t>
    </r>
    <r>
      <rPr>
        <b/>
        <sz val="9"/>
        <rFont val="Arial"/>
        <family val="2"/>
      </rPr>
      <t>(CLC)</t>
    </r>
  </si>
  <si>
    <r>
      <t xml:space="preserve">BX HẢI HẬU ( NAM ĐỊNH) </t>
    </r>
    <r>
      <rPr>
        <b/>
        <sz val="9"/>
        <rFont val="Arial"/>
        <family val="2"/>
      </rPr>
      <t>CLC</t>
    </r>
  </si>
  <si>
    <r>
      <t>Kính gửi</t>
    </r>
    <r>
      <rPr>
        <b/>
        <i/>
        <sz val="12"/>
        <rFont val="Times New Roman"/>
        <family val="1"/>
      </rPr>
      <t xml:space="preserve">: </t>
    </r>
    <r>
      <rPr>
        <b/>
        <sz val="12"/>
        <rFont val="Times New Roman"/>
        <family val="1"/>
      </rPr>
      <t>SỞ GIAO THÔNG VẬN TẢI THÀNH PHỐ HỒ CHÍ MINH</t>
    </r>
  </si>
  <si>
    <t>BXAS - BX TP Thái Bình</t>
  </si>
  <si>
    <t>Xí nghiệp vận tải Tiến Bộ</t>
  </si>
  <si>
    <t>BX TP THÁI BÌNH</t>
  </si>
  <si>
    <t xml:space="preserve">BXAS - BX TP Thái Bình (Thái Bình) </t>
  </si>
  <si>
    <t>HTX XK Trung Nam</t>
  </si>
  <si>
    <t>BXAS - BX Phía Nam (Thừa Thiên Huế)</t>
  </si>
  <si>
    <t>Cty TNHH Phương Ty</t>
  </si>
  <si>
    <t xml:space="preserve">BXAS - BX TP Bắc Ninh (Bắc Ninh) </t>
  </si>
  <si>
    <t>BX Phía Nam (Huế)</t>
  </si>
  <si>
    <t>BX TP BẮC NINH (BẮC NINH)</t>
  </si>
  <si>
    <t xml:space="preserve">BXAS - BX TP Phía Nam (Huế) </t>
  </si>
  <si>
    <t>Công ty TNHH Phương Ty</t>
  </si>
  <si>
    <t>XIV</t>
  </si>
  <si>
    <t>XV</t>
  </si>
  <si>
    <t>HTX Xe khách Trung Nam</t>
  </si>
  <si>
    <t xml:space="preserve">BXAS - BX Quãng Ngãi (Quãng Ngãi) </t>
  </si>
  <si>
    <t xml:space="preserve">BX QUÃNG NGÃI ( QUÃNG NGÃI) </t>
  </si>
  <si>
    <t>XVI</t>
  </si>
  <si>
    <t>Công ty cổ phần vận tải Thiên Trang</t>
  </si>
  <si>
    <t>Xe ghế ngồi</t>
  </si>
  <si>
    <t>Xe giường nằm</t>
  </si>
  <si>
    <t xml:space="preserve">HTX GTVT ĐAI LỘC </t>
  </si>
  <si>
    <t>XVII</t>
  </si>
  <si>
    <t>HTX Ô tô Đông Hà</t>
  </si>
  <si>
    <t>BX ĐÔNG HÀ (QUẢNG TRỊ)</t>
  </si>
  <si>
    <t>(STP.JSC)</t>
  </si>
  <si>
    <t xml:space="preserve">BXAS - BX Đông Hà (Quảng Trị) </t>
  </si>
  <si>
    <t xml:space="preserve">BXAS - BX Bồng Sơn (Bình Định) </t>
  </si>
  <si>
    <t>HTX Ô tô An Lão</t>
  </si>
  <si>
    <t>BX BỒNG SƠN (BÌNH ĐỊNH)</t>
  </si>
  <si>
    <t xml:space="preserve">BXAS - BX Đông Hà (Quãng Trị) </t>
  </si>
  <si>
    <t>HTX VT Ô tô An Lão</t>
  </si>
  <si>
    <t>HTX VT Ô tô Đông Hà</t>
  </si>
  <si>
    <t xml:space="preserve">BXAS - BX Huyện Bù Đăng (Bình Phước) </t>
  </si>
  <si>
    <t xml:space="preserve">BXAS - BX Krông Năng (Đắk Lắk) </t>
  </si>
  <si>
    <t>HTX DVVT HH&amp;HK Bù Đăng</t>
  </si>
  <si>
    <t>HTX VT cơ giới Krông Năng</t>
  </si>
  <si>
    <t>Công ty cổ phần Vinh Phúc</t>
  </si>
  <si>
    <t>XVIII</t>
  </si>
  <si>
    <t>XIX</t>
  </si>
  <si>
    <t>BX Krông Năng (Đắk Lắk)</t>
  </si>
  <si>
    <t>CTY TNHH MTV VT Đinh Anh Tuấn</t>
  </si>
  <si>
    <t>Cty TNHH MTV VT Đinh Anh Tuấn</t>
  </si>
  <si>
    <t>Xe đậu tháng</t>
  </si>
  <si>
    <t>HTX VT Ôtô Phan Rang</t>
  </si>
  <si>
    <t>CÔNG TY CỔ PHẦN BẾN BÃI VẬN TẢI SÀI GÒN</t>
  </si>
  <si>
    <t>Cty TNHH TM DV Thùy Linh</t>
  </si>
  <si>
    <t>Cty TNHH TM VT Minh Thùy Linh</t>
  </si>
  <si>
    <t>Ngày     tháng     năm  2013</t>
  </si>
  <si>
    <r>
      <t>Nơi nhận</t>
    </r>
    <r>
      <rPr>
        <u/>
        <sz val="10"/>
        <rFont val="Times New Roman"/>
        <family val="1"/>
      </rPr>
      <t>:</t>
    </r>
  </si>
  <si>
    <t>Tháng  04 Năm 2013</t>
  </si>
  <si>
    <t>Công ty cổ phần Đức Nguyện</t>
  </si>
  <si>
    <t>Ngày  01  tháng  05  năm  2013</t>
  </si>
  <si>
    <t>Ngày  02  tháng  05  năm  2013</t>
  </si>
  <si>
    <t xml:space="preserve"> - Lưu BX (L)</t>
  </si>
  <si>
    <t xml:space="preserve"> - BQL BX VTHK TPHCM</t>
  </si>
  <si>
    <t>Số chuyến
 còn nợ</t>
  </si>
  <si>
    <t>BÁO CÁO THỐNG KÊ SẢN LƯỢNG VÀ DOANH THU THÁNG 05/2013</t>
  </si>
  <si>
    <t xml:space="preserve">                                                      </t>
  </si>
  <si>
    <t>Ngày  01    tháng  5   năm  2013</t>
  </si>
</sst>
</file>

<file path=xl/styles.xml><?xml version="1.0" encoding="utf-8"?>
<styleSheet xmlns="http://schemas.openxmlformats.org/spreadsheetml/2006/main">
  <numFmts count="1">
    <numFmt numFmtId="164" formatCode="0.0"/>
  </numFmts>
  <fonts count="40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indexed="10"/>
      <name val="Times New Roman"/>
      <family val="1"/>
    </font>
    <font>
      <sz val="12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4"/>
      <name val="Arial"/>
      <family val="2"/>
    </font>
    <font>
      <b/>
      <u/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b/>
      <sz val="13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2"/>
      <color rgb="FFFF0000"/>
      <name val="Times New Roman"/>
      <family val="1"/>
    </font>
    <font>
      <sz val="10"/>
      <color theme="1"/>
      <name val="Arial"/>
      <family val="2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4" fillId="0" borderId="14" xfId="0" applyFont="1" applyBorder="1"/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/>
    <xf numFmtId="0" fontId="12" fillId="3" borderId="13" xfId="0" applyFont="1" applyFill="1" applyBorder="1"/>
    <xf numFmtId="0" fontId="12" fillId="3" borderId="16" xfId="0" applyFont="1" applyFill="1" applyBorder="1" applyAlignment="1">
      <alignment horizontal="center" vertical="center"/>
    </xf>
    <xf numFmtId="3" fontId="12" fillId="3" borderId="16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3" fontId="14" fillId="3" borderId="1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/>
    </xf>
    <xf numFmtId="0" fontId="12" fillId="3" borderId="18" xfId="0" applyFont="1" applyFill="1" applyBorder="1"/>
    <xf numFmtId="0" fontId="12" fillId="3" borderId="3" xfId="0" applyFont="1" applyFill="1" applyBorder="1"/>
    <xf numFmtId="3" fontId="3" fillId="4" borderId="19" xfId="0" applyNumberFormat="1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right"/>
    </xf>
    <xf numFmtId="3" fontId="0" fillId="0" borderId="21" xfId="0" applyNumberFormat="1" applyBorder="1" applyAlignment="1">
      <alignment horizontal="center" vertical="center"/>
    </xf>
    <xf numFmtId="3" fontId="12" fillId="3" borderId="21" xfId="0" applyNumberFormat="1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center"/>
    </xf>
    <xf numFmtId="3" fontId="3" fillId="4" borderId="2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2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right"/>
    </xf>
    <xf numFmtId="0" fontId="4" fillId="3" borderId="21" xfId="0" applyFont="1" applyFill="1" applyBorder="1"/>
    <xf numFmtId="0" fontId="0" fillId="0" borderId="5" xfId="0" applyBorder="1" applyAlignment="1">
      <alignment horizontal="center" vertical="center"/>
    </xf>
    <xf numFmtId="3" fontId="8" fillId="0" borderId="18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left" vertical="center"/>
    </xf>
    <xf numFmtId="0" fontId="17" fillId="0" borderId="0" xfId="0" applyFont="1"/>
    <xf numFmtId="3" fontId="3" fillId="0" borderId="28" xfId="0" applyNumberFormat="1" applyFont="1" applyBorder="1" applyAlignment="1">
      <alignment horizontal="right" vertical="center"/>
    </xf>
    <xf numFmtId="3" fontId="0" fillId="0" borderId="24" xfId="0" applyNumberForma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2" fillId="3" borderId="16" xfId="0" applyFont="1" applyFill="1" applyBorder="1" applyAlignment="1">
      <alignment horizontal="left" vertical="center"/>
    </xf>
    <xf numFmtId="0" fontId="22" fillId="3" borderId="16" xfId="0" applyNumberFormat="1" applyFont="1" applyFill="1" applyBorder="1" applyAlignment="1">
      <alignment horizontal="center" vertical="center"/>
    </xf>
    <xf numFmtId="3" fontId="22" fillId="3" borderId="16" xfId="0" applyNumberFormat="1" applyFont="1" applyFill="1" applyBorder="1" applyAlignment="1">
      <alignment horizontal="center" vertical="center"/>
    </xf>
    <xf numFmtId="0" fontId="23" fillId="0" borderId="0" xfId="0" applyFont="1"/>
    <xf numFmtId="3" fontId="20" fillId="0" borderId="16" xfId="0" applyNumberFormat="1" applyFont="1" applyBorder="1" applyAlignment="1">
      <alignment horizontal="center" vertical="center"/>
    </xf>
    <xf numFmtId="0" fontId="26" fillId="0" borderId="0" xfId="0" applyFont="1"/>
    <xf numFmtId="3" fontId="23" fillId="0" borderId="0" xfId="0" applyNumberFormat="1" applyFont="1"/>
    <xf numFmtId="0" fontId="4" fillId="0" borderId="16" xfId="0" applyFont="1" applyBorder="1"/>
    <xf numFmtId="0" fontId="3" fillId="0" borderId="0" xfId="0" applyFont="1"/>
    <xf numFmtId="3" fontId="3" fillId="0" borderId="0" xfId="0" applyNumberFormat="1" applyFont="1"/>
    <xf numFmtId="0" fontId="12" fillId="0" borderId="0" xfId="0" applyFont="1"/>
    <xf numFmtId="0" fontId="3" fillId="0" borderId="0" xfId="0" applyFont="1" applyBorder="1"/>
    <xf numFmtId="0" fontId="4" fillId="0" borderId="0" xfId="0" applyFont="1"/>
    <xf numFmtId="0" fontId="20" fillId="0" borderId="0" xfId="0" applyFont="1" applyBorder="1"/>
    <xf numFmtId="0" fontId="0" fillId="0" borderId="2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29" fillId="0" borderId="0" xfId="0" applyFont="1" applyBorder="1"/>
    <xf numFmtId="3" fontId="3" fillId="0" borderId="0" xfId="0" applyNumberFormat="1" applyFont="1" applyBorder="1"/>
    <xf numFmtId="0" fontId="12" fillId="0" borderId="0" xfId="0" applyFont="1" applyBorder="1"/>
    <xf numFmtId="0" fontId="0" fillId="0" borderId="31" xfId="0" applyBorder="1" applyAlignment="1">
      <alignment horizontal="center"/>
    </xf>
    <xf numFmtId="0" fontId="0" fillId="0" borderId="3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 vertical="center"/>
    </xf>
    <xf numFmtId="3" fontId="31" fillId="0" borderId="21" xfId="0" applyNumberFormat="1" applyFont="1" applyFill="1" applyBorder="1" applyAlignment="1">
      <alignment horizontal="center" vertical="center"/>
    </xf>
    <xf numFmtId="0" fontId="4" fillId="0" borderId="33" xfId="0" applyFont="1" applyFill="1" applyBorder="1"/>
    <xf numFmtId="0" fontId="8" fillId="0" borderId="34" xfId="0" applyFont="1" applyBorder="1" applyAlignment="1">
      <alignment horizontal="left" vertical="center"/>
    </xf>
    <xf numFmtId="3" fontId="20" fillId="0" borderId="16" xfId="0" applyNumberFormat="1" applyFont="1" applyFill="1" applyBorder="1" applyAlignment="1">
      <alignment horizontal="center" vertical="center"/>
    </xf>
    <xf numFmtId="3" fontId="12" fillId="3" borderId="17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/>
    <xf numFmtId="3" fontId="20" fillId="0" borderId="19" xfId="0" applyNumberFormat="1" applyFont="1" applyBorder="1" applyAlignment="1">
      <alignment horizontal="center" vertical="center"/>
    </xf>
    <xf numFmtId="16" fontId="7" fillId="0" borderId="0" xfId="0" applyNumberFormat="1" applyFont="1"/>
    <xf numFmtId="0" fontId="4" fillId="0" borderId="35" xfId="0" applyFont="1" applyFill="1" applyBorder="1"/>
    <xf numFmtId="0" fontId="0" fillId="0" borderId="36" xfId="0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3" fontId="12" fillId="5" borderId="16" xfId="0" applyNumberFormat="1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/>
    </xf>
    <xf numFmtId="0" fontId="35" fillId="5" borderId="13" xfId="0" applyFont="1" applyFill="1" applyBorder="1"/>
    <xf numFmtId="3" fontId="20" fillId="3" borderId="28" xfId="0" applyNumberFormat="1" applyFont="1" applyFill="1" applyBorder="1" applyAlignment="1">
      <alignment horizontal="center" vertical="center"/>
    </xf>
    <xf numFmtId="0" fontId="22" fillId="3" borderId="28" xfId="0" applyNumberFormat="1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/>
    </xf>
    <xf numFmtId="0" fontId="1" fillId="0" borderId="30" xfId="0" applyFont="1" applyFill="1" applyBorder="1"/>
    <xf numFmtId="0" fontId="37" fillId="0" borderId="17" xfId="0" applyFont="1" applyBorder="1" applyAlignment="1">
      <alignment horizontal="center" vertical="center"/>
    </xf>
    <xf numFmtId="0" fontId="37" fillId="6" borderId="0" xfId="0" applyFont="1" applyFill="1" applyBorder="1"/>
    <xf numFmtId="3" fontId="1" fillId="0" borderId="17" xfId="0" applyNumberFormat="1" applyFont="1" applyBorder="1" applyAlignment="1">
      <alignment horizontal="center" vertical="center"/>
    </xf>
    <xf numFmtId="0" fontId="37" fillId="6" borderId="17" xfId="0" applyFont="1" applyFill="1" applyBorder="1" applyAlignment="1">
      <alignment horizontal="center" vertical="center"/>
    </xf>
    <xf numFmtId="3" fontId="37" fillId="6" borderId="17" xfId="0" applyNumberFormat="1" applyFont="1" applyFill="1" applyBorder="1" applyAlignment="1">
      <alignment horizontal="center" vertical="center"/>
    </xf>
    <xf numFmtId="3" fontId="37" fillId="6" borderId="24" xfId="0" applyNumberFormat="1" applyFont="1" applyFill="1" applyBorder="1" applyAlignment="1">
      <alignment horizontal="center" vertical="center"/>
    </xf>
    <xf numFmtId="0" fontId="37" fillId="6" borderId="2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0" applyFont="1" applyAlignment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5" xfId="0" applyFont="1" applyFill="1" applyBorder="1"/>
    <xf numFmtId="0" fontId="4" fillId="0" borderId="17" xfId="0" applyFont="1" applyFill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0" fillId="0" borderId="0" xfId="0" applyNumberFormat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left" vertical="center"/>
    </xf>
    <xf numFmtId="3" fontId="0" fillId="0" borderId="2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8" fillId="0" borderId="0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3" fontId="12" fillId="0" borderId="0" xfId="0" applyNumberFormat="1" applyFont="1" applyBorder="1"/>
    <xf numFmtId="3" fontId="28" fillId="0" borderId="0" xfId="0" applyNumberFormat="1" applyFont="1" applyBorder="1"/>
    <xf numFmtId="0" fontId="11" fillId="0" borderId="2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vertical="center"/>
    </xf>
    <xf numFmtId="3" fontId="0" fillId="0" borderId="39" xfId="0" applyNumberForma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left" vertical="center"/>
    </xf>
    <xf numFmtId="3" fontId="3" fillId="0" borderId="18" xfId="0" applyNumberFormat="1" applyFont="1" applyBorder="1" applyAlignment="1">
      <alignment vertical="center"/>
    </xf>
    <xf numFmtId="0" fontId="22" fillId="3" borderId="5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28" xfId="0" applyFont="1" applyBorder="1" applyAlignment="1">
      <alignment horizontal="center" vertical="center"/>
    </xf>
    <xf numFmtId="0" fontId="22" fillId="3" borderId="16" xfId="0" applyFont="1" applyFill="1" applyBorder="1" applyAlignment="1">
      <alignment vertical="center"/>
    </xf>
    <xf numFmtId="0" fontId="20" fillId="0" borderId="28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vertical="center"/>
    </xf>
    <xf numFmtId="0" fontId="20" fillId="0" borderId="28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2" fontId="20" fillId="0" borderId="28" xfId="0" applyNumberFormat="1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vertical="center"/>
    </xf>
    <xf numFmtId="0" fontId="20" fillId="0" borderId="29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3" xfId="0" applyFont="1" applyBorder="1"/>
    <xf numFmtId="3" fontId="0" fillId="0" borderId="13" xfId="0" applyNumberFormat="1" applyBorder="1" applyAlignment="1">
      <alignment horizontal="right"/>
    </xf>
    <xf numFmtId="3" fontId="3" fillId="0" borderId="28" xfId="0" quotePrefix="1" applyNumberFormat="1" applyFont="1" applyBorder="1" applyAlignment="1">
      <alignment horizontal="right" vertical="center"/>
    </xf>
    <xf numFmtId="0" fontId="7" fillId="0" borderId="0" xfId="0" applyNumberFormat="1" applyFont="1"/>
    <xf numFmtId="3" fontId="0" fillId="0" borderId="0" xfId="0" applyNumberFormat="1" applyBorder="1" applyAlignment="1">
      <alignment horizontal="center" vertical="center"/>
    </xf>
    <xf numFmtId="3" fontId="17" fillId="0" borderId="0" xfId="0" applyNumberFormat="1" applyFont="1" applyBorder="1"/>
    <xf numFmtId="0" fontId="3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0" fillId="0" borderId="29" xfId="0" applyNumberFormat="1" applyFont="1" applyBorder="1" applyAlignment="1">
      <alignment horizontal="center" vertical="center"/>
    </xf>
    <xf numFmtId="3" fontId="20" fillId="3" borderId="1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36" fillId="5" borderId="16" xfId="0" applyFont="1" applyFill="1" applyBorder="1" applyAlignment="1">
      <alignment vertical="center"/>
    </xf>
    <xf numFmtId="0" fontId="1" fillId="0" borderId="16" xfId="0" applyFont="1" applyBorder="1"/>
    <xf numFmtId="3" fontId="7" fillId="0" borderId="0" xfId="0" applyNumberFormat="1" applyFont="1"/>
    <xf numFmtId="0" fontId="38" fillId="0" borderId="0" xfId="0" applyFont="1" applyAlignment="1">
      <alignment horizontal="left"/>
    </xf>
    <xf numFmtId="0" fontId="21" fillId="0" borderId="16" xfId="0" applyFont="1" applyBorder="1" applyAlignment="1">
      <alignment horizontal="center" vertical="center" wrapText="1"/>
    </xf>
    <xf numFmtId="3" fontId="22" fillId="3" borderId="28" xfId="0" applyNumberFormat="1" applyFont="1" applyFill="1" applyBorder="1" applyAlignment="1">
      <alignment horizontal="center" vertical="center"/>
    </xf>
    <xf numFmtId="3" fontId="18" fillId="0" borderId="43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vertical="center"/>
    </xf>
    <xf numFmtId="4" fontId="20" fillId="0" borderId="28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0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28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0" fillId="0" borderId="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0" fontId="3" fillId="0" borderId="32" xfId="0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3" fontId="0" fillId="0" borderId="41" xfId="0" applyNumberFormat="1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3" fontId="33" fillId="0" borderId="39" xfId="0" applyNumberFormat="1" applyFont="1" applyBorder="1" applyAlignment="1">
      <alignment horizontal="center" vertical="center"/>
    </xf>
    <xf numFmtId="3" fontId="33" fillId="0" borderId="17" xfId="0" applyNumberFormat="1" applyFont="1" applyBorder="1" applyAlignment="1">
      <alignment horizontal="center" vertical="center"/>
    </xf>
    <xf numFmtId="3" fontId="33" fillId="0" borderId="40" xfId="0" applyNumberFormat="1" applyFont="1" applyBorder="1" applyAlignment="1">
      <alignment horizontal="right" vertical="center"/>
    </xf>
    <xf numFmtId="3" fontId="33" fillId="0" borderId="24" xfId="0" applyNumberFormat="1" applyFont="1" applyBorder="1" applyAlignment="1">
      <alignment horizontal="right" vertical="center"/>
    </xf>
    <xf numFmtId="3" fontId="33" fillId="0" borderId="25" xfId="0" applyNumberFormat="1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3" name="Straight Connector 2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389282</xdr:colOff>
      <xdr:row>2</xdr:row>
      <xdr:rowOff>49696</xdr:rowOff>
    </xdr:from>
    <xdr:to>
      <xdr:col>9</xdr:col>
      <xdr:colOff>538370</xdr:colOff>
      <xdr:row>2</xdr:row>
      <xdr:rowOff>51284</xdr:rowOff>
    </xdr:to>
    <xdr:cxnSp macro="">
      <xdr:nvCxnSpPr>
        <xdr:cNvPr id="5" name="Straight Connector 4"/>
        <xdr:cNvCxnSpPr/>
      </xdr:nvCxnSpPr>
      <xdr:spPr>
        <a:xfrm>
          <a:off x="5839239" y="488674"/>
          <a:ext cx="2087218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5"/>
  <sheetViews>
    <sheetView topLeftCell="A9" zoomScale="115" zoomScaleNormal="115" workbookViewId="0">
      <selection activeCell="N18" sqref="N18"/>
    </sheetView>
  </sheetViews>
  <sheetFormatPr defaultRowHeight="12.75"/>
  <cols>
    <col min="1" max="1" width="6.2851562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3" customWidth="1"/>
    <col min="12" max="12" width="7.5703125" customWidth="1"/>
  </cols>
  <sheetData>
    <row r="1" spans="1:14" s="68" customFormat="1" ht="15.75" customHeight="1">
      <c r="A1" s="223" t="s">
        <v>191</v>
      </c>
      <c r="B1" s="223"/>
      <c r="C1" s="223"/>
      <c r="E1" s="123"/>
      <c r="F1" s="223" t="s">
        <v>65</v>
      </c>
      <c r="G1" s="223"/>
      <c r="H1" s="223"/>
      <c r="I1" s="223"/>
      <c r="J1" s="223"/>
      <c r="K1" s="223"/>
    </row>
    <row r="2" spans="1:14" s="70" customFormat="1" ht="18.75">
      <c r="A2" s="223" t="s">
        <v>171</v>
      </c>
      <c r="B2" s="223"/>
      <c r="C2" s="223"/>
      <c r="E2" s="124"/>
      <c r="F2" s="224" t="s">
        <v>67</v>
      </c>
      <c r="G2" s="224"/>
      <c r="H2" s="224"/>
      <c r="I2" s="224"/>
      <c r="J2" s="224"/>
      <c r="K2" s="224"/>
    </row>
    <row r="3" spans="1:14" s="70" customFormat="1" ht="18.75">
      <c r="A3" s="224" t="s">
        <v>66</v>
      </c>
      <c r="B3" s="224"/>
      <c r="C3" s="224"/>
      <c r="D3" s="125"/>
      <c r="E3" s="124"/>
      <c r="F3" s="122"/>
      <c r="G3" s="122"/>
      <c r="H3" s="122"/>
      <c r="I3" s="122"/>
      <c r="J3" s="122"/>
      <c r="K3" s="122"/>
    </row>
    <row r="4" spans="1:14" ht="64.5" customHeight="1">
      <c r="A4" s="211" t="s">
        <v>89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t="s">
        <v>70</v>
      </c>
    </row>
    <row r="5" spans="1:14" ht="16.5">
      <c r="A5" s="212" t="s">
        <v>196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</row>
    <row r="6" spans="1:14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4" ht="15.75">
      <c r="A7" s="213" t="s">
        <v>145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</row>
    <row r="8" spans="1:14" ht="13.5" thickBot="1">
      <c r="A8" s="62"/>
      <c r="B8" s="62"/>
      <c r="C8" s="62"/>
      <c r="D8" s="62"/>
      <c r="E8" s="62"/>
      <c r="F8" s="62"/>
      <c r="G8" s="62"/>
      <c r="H8" s="62"/>
      <c r="I8" s="62"/>
      <c r="J8" s="62"/>
      <c r="K8" s="63"/>
    </row>
    <row r="9" spans="1:14" ht="15" customHeight="1" thickTop="1">
      <c r="A9" s="214" t="s">
        <v>90</v>
      </c>
      <c r="B9" s="216" t="s">
        <v>91</v>
      </c>
      <c r="C9" s="216" t="s">
        <v>92</v>
      </c>
      <c r="D9" s="216"/>
      <c r="E9" s="216"/>
      <c r="F9" s="216" t="s">
        <v>93</v>
      </c>
      <c r="G9" s="216"/>
      <c r="H9" s="216"/>
      <c r="I9" s="216"/>
      <c r="J9" s="220" t="s">
        <v>127</v>
      </c>
      <c r="K9" s="218" t="s">
        <v>126</v>
      </c>
      <c r="L9" s="208" t="s">
        <v>202</v>
      </c>
    </row>
    <row r="10" spans="1:14" ht="57">
      <c r="A10" s="215"/>
      <c r="B10" s="217"/>
      <c r="C10" s="199" t="s">
        <v>94</v>
      </c>
      <c r="D10" s="199" t="s">
        <v>95</v>
      </c>
      <c r="E10" s="199" t="s">
        <v>96</v>
      </c>
      <c r="F10" s="199" t="s">
        <v>94</v>
      </c>
      <c r="G10" s="199" t="s">
        <v>95</v>
      </c>
      <c r="H10" s="199" t="s">
        <v>96</v>
      </c>
      <c r="I10" s="199" t="s">
        <v>97</v>
      </c>
      <c r="J10" s="221"/>
      <c r="K10" s="219"/>
      <c r="L10" s="209"/>
    </row>
    <row r="11" spans="1:14" s="161" customFormat="1" ht="12.95" customHeight="1">
      <c r="A11" s="159" t="s">
        <v>98</v>
      </c>
      <c r="B11" s="65" t="s">
        <v>99</v>
      </c>
      <c r="C11" s="67">
        <f>SUM(C12:C18)</f>
        <v>122</v>
      </c>
      <c r="D11" s="67">
        <f t="shared" ref="D11:I11" si="0">SUM(D12:D18)</f>
        <v>2287</v>
      </c>
      <c r="E11" s="67">
        <f t="shared" si="0"/>
        <v>1680</v>
      </c>
      <c r="F11" s="67">
        <f t="shared" si="0"/>
        <v>117</v>
      </c>
      <c r="G11" s="67">
        <f t="shared" si="0"/>
        <v>19445</v>
      </c>
      <c r="H11" s="67">
        <f t="shared" si="0"/>
        <v>1168</v>
      </c>
      <c r="I11" s="67">
        <f t="shared" si="0"/>
        <v>18256</v>
      </c>
      <c r="J11" s="66"/>
      <c r="K11" s="200"/>
      <c r="L11" s="202"/>
      <c r="M11" s="162"/>
      <c r="N11" s="162"/>
    </row>
    <row r="12" spans="1:14" s="161" customFormat="1" ht="12.95" customHeight="1">
      <c r="A12" s="163">
        <v>1</v>
      </c>
      <c r="B12" s="164" t="s">
        <v>3</v>
      </c>
      <c r="C12" s="69">
        <v>34</v>
      </c>
      <c r="D12" s="69">
        <v>537</v>
      </c>
      <c r="E12" s="69">
        <f>K12*30</f>
        <v>720</v>
      </c>
      <c r="F12" s="69">
        <v>34</v>
      </c>
      <c r="G12" s="69">
        <f>'01'!I9+'02'!I9+'03'!I9+'04'!I9+'05'!I9+'06'!I9+'07'!I9+'08'!I9+'09'!I9+'10'!I9+'11'!I9+'12'!I9+'13'!I9+'14'!I9+'15'!I9+'16'!I9+'17'!I9+'18'!I9+'19'!I9+'20'!I9+'21'!I9+'22'!I9+'23'!I9+'24'!I9+'25'!I9+'26'!I9+'27'!I9+'28'!I9+'29'!I9+'30'!I9+'31'!I9+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8372</v>
      </c>
      <c r="H12" s="69">
        <f>'01'!E9+'02'!E9+'03'!E9+'04'!E9+'05'!E9+'06'!E9+'07'!E9+'08'!E9+'09'!E9+'10'!E9+'11'!E9+'12'!E9+'13'!E9+'14'!E9+'15'!E9+'16'!E9+'17'!E9+'18'!E9+'19'!E9+'20'!E9+'21'!E9+'22'!E9+'23'!E9+'24'!E9+'25'!E9+'26'!E9+'27'!E9+'28'!E9+'29'!E9+'30'!E9+'31'!E9+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512</v>
      </c>
      <c r="I12" s="69">
        <f>'01'!H9+'02'!H9+'03'!H9+'04'!H9+'05'!H9+'06'!H9+'07'!H9+'08'!H9+'09'!H9+'10'!H9+'11'!H9+'12'!H9+'13'!H9+'14'!H9+'15'!H9+'16'!H9+'17'!H9+'18'!H9+'19'!H9+'20'!H9+'21'!H9+'22'!H9+'23'!H9+'24'!H9+'25'!H9+'26'!H9+'27'!H9+'28'!H9+'29'!H9+'30'!H9+'31'!H9+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7860</v>
      </c>
      <c r="J12" s="69">
        <f>H12/E12%</f>
        <v>71.111111111111114</v>
      </c>
      <c r="K12" s="165">
        <v>24</v>
      </c>
      <c r="L12" s="201">
        <f>E12-H12</f>
        <v>208</v>
      </c>
      <c r="M12" s="162"/>
      <c r="N12" s="162">
        <f>K12+K28+K33</f>
        <v>31</v>
      </c>
    </row>
    <row r="13" spans="1:14" s="161" customFormat="1" ht="12.95" customHeight="1">
      <c r="A13" s="163">
        <v>2</v>
      </c>
      <c r="B13" s="164" t="s">
        <v>6</v>
      </c>
      <c r="C13" s="69">
        <v>41</v>
      </c>
      <c r="D13" s="69">
        <v>899</v>
      </c>
      <c r="E13" s="69">
        <f t="shared" ref="E13:E37" si="1">K13*30</f>
        <v>360</v>
      </c>
      <c r="F13" s="69">
        <v>38</v>
      </c>
      <c r="G13" s="69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+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4267</v>
      </c>
      <c r="H13" s="69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+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255</v>
      </c>
      <c r="I13" s="69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+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4012</v>
      </c>
      <c r="J13" s="69">
        <f t="shared" ref="J13:J47" si="2">H13/E13%</f>
        <v>70.833333333333329</v>
      </c>
      <c r="K13" s="165">
        <v>12</v>
      </c>
      <c r="L13" s="201">
        <f t="shared" ref="L13:L68" si="3">E13-H13</f>
        <v>105</v>
      </c>
      <c r="M13" s="162"/>
      <c r="N13" s="162"/>
    </row>
    <row r="14" spans="1:14" s="161" customFormat="1" ht="12.95" customHeight="1">
      <c r="A14" s="163">
        <v>3</v>
      </c>
      <c r="B14" s="164" t="s">
        <v>5</v>
      </c>
      <c r="C14" s="69">
        <v>39</v>
      </c>
      <c r="D14" s="69">
        <v>662</v>
      </c>
      <c r="E14" s="69">
        <f t="shared" si="1"/>
        <v>480</v>
      </c>
      <c r="F14" s="69">
        <v>37</v>
      </c>
      <c r="G14" s="69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+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5536</v>
      </c>
      <c r="H14" s="69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+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346</v>
      </c>
      <c r="I14" s="69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+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5190</v>
      </c>
      <c r="J14" s="69">
        <f t="shared" si="2"/>
        <v>72.083333333333343</v>
      </c>
      <c r="K14" s="165">
        <v>16</v>
      </c>
      <c r="L14" s="201">
        <f t="shared" si="3"/>
        <v>134</v>
      </c>
      <c r="M14" s="162"/>
      <c r="N14" s="162">
        <f>SUM(K12:K18)-K12</f>
        <v>32</v>
      </c>
    </row>
    <row r="15" spans="1:14" s="161" customFormat="1" ht="12.95" customHeight="1">
      <c r="A15" s="163">
        <v>4</v>
      </c>
      <c r="B15" s="164" t="s">
        <v>100</v>
      </c>
      <c r="C15" s="69">
        <v>3</v>
      </c>
      <c r="D15" s="69">
        <v>109</v>
      </c>
      <c r="E15" s="69">
        <f t="shared" si="1"/>
        <v>30</v>
      </c>
      <c r="F15" s="69">
        <v>3</v>
      </c>
      <c r="G15" s="69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726</v>
      </c>
      <c r="H15" s="69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21</v>
      </c>
      <c r="I15" s="69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684</v>
      </c>
      <c r="J15" s="69">
        <f t="shared" si="2"/>
        <v>70</v>
      </c>
      <c r="K15" s="165">
        <v>1</v>
      </c>
      <c r="L15" s="201">
        <f t="shared" si="3"/>
        <v>9</v>
      </c>
      <c r="M15" s="162"/>
      <c r="N15" s="162"/>
    </row>
    <row r="16" spans="1:14" s="161" customFormat="1" ht="12.95" customHeight="1">
      <c r="A16" s="163">
        <v>5</v>
      </c>
      <c r="B16" s="164" t="s">
        <v>7</v>
      </c>
      <c r="C16" s="69">
        <v>1</v>
      </c>
      <c r="D16" s="69">
        <v>16</v>
      </c>
      <c r="E16" s="69">
        <f t="shared" si="1"/>
        <v>30</v>
      </c>
      <c r="F16" s="69">
        <v>1</v>
      </c>
      <c r="G16" s="69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0</v>
      </c>
      <c r="H16" s="69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0</v>
      </c>
      <c r="I16" s="69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0</v>
      </c>
      <c r="J16" s="69">
        <f t="shared" si="2"/>
        <v>0</v>
      </c>
      <c r="K16" s="165">
        <v>1</v>
      </c>
      <c r="L16" s="201">
        <f t="shared" si="3"/>
        <v>30</v>
      </c>
      <c r="M16" s="162"/>
      <c r="N16" s="162"/>
    </row>
    <row r="17" spans="1:16" s="161" customFormat="1" ht="12.95" customHeight="1">
      <c r="A17" s="163">
        <v>6</v>
      </c>
      <c r="B17" s="164" t="s">
        <v>8</v>
      </c>
      <c r="C17" s="69">
        <v>2</v>
      </c>
      <c r="D17" s="69">
        <v>32</v>
      </c>
      <c r="E17" s="69">
        <f t="shared" si="1"/>
        <v>30</v>
      </c>
      <c r="F17" s="69">
        <v>2</v>
      </c>
      <c r="G17" s="69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368</v>
      </c>
      <c r="H17" s="69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23</v>
      </c>
      <c r="I17" s="69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345</v>
      </c>
      <c r="J17" s="69">
        <f t="shared" si="2"/>
        <v>76.666666666666671</v>
      </c>
      <c r="K17" s="165">
        <v>1</v>
      </c>
      <c r="L17" s="201">
        <f t="shared" si="3"/>
        <v>7</v>
      </c>
      <c r="M17" s="162"/>
      <c r="N17" s="162">
        <f>N14+F20+F22+F24+F26+F30+F31+K34+K35+F37+F40+F41+K43+4</f>
        <v>146</v>
      </c>
    </row>
    <row r="18" spans="1:16" s="161" customFormat="1" ht="12.95" customHeight="1">
      <c r="A18" s="163">
        <v>7</v>
      </c>
      <c r="B18" s="164" t="s">
        <v>138</v>
      </c>
      <c r="C18" s="69">
        <v>2</v>
      </c>
      <c r="D18" s="69">
        <v>32</v>
      </c>
      <c r="E18" s="69">
        <f t="shared" si="1"/>
        <v>30</v>
      </c>
      <c r="F18" s="69">
        <v>2</v>
      </c>
      <c r="G18" s="69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176</v>
      </c>
      <c r="H18" s="69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11</v>
      </c>
      <c r="I18" s="69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165</v>
      </c>
      <c r="J18" s="69">
        <f t="shared" si="2"/>
        <v>36.666666666666671</v>
      </c>
      <c r="K18" s="165">
        <v>1</v>
      </c>
      <c r="L18" s="201">
        <f t="shared" si="3"/>
        <v>19</v>
      </c>
      <c r="M18" s="162"/>
      <c r="N18" s="162"/>
    </row>
    <row r="19" spans="1:16" s="161" customFormat="1" ht="12.95" customHeight="1">
      <c r="A19" s="159" t="s">
        <v>101</v>
      </c>
      <c r="B19" s="166" t="s">
        <v>102</v>
      </c>
      <c r="C19" s="67">
        <f>C20</f>
        <v>56</v>
      </c>
      <c r="D19" s="67">
        <f t="shared" ref="D19:I19" si="4">D20</f>
        <v>1256</v>
      </c>
      <c r="E19" s="67">
        <f t="shared" si="4"/>
        <v>2700</v>
      </c>
      <c r="F19" s="67">
        <f t="shared" si="4"/>
        <v>56</v>
      </c>
      <c r="G19" s="67">
        <f t="shared" si="4"/>
        <v>43434</v>
      </c>
      <c r="H19" s="67">
        <f t="shared" si="4"/>
        <v>2202</v>
      </c>
      <c r="I19" s="67">
        <f t="shared" si="4"/>
        <v>40895</v>
      </c>
      <c r="J19" s="193"/>
      <c r="K19" s="160"/>
      <c r="L19" s="201"/>
      <c r="M19" s="162"/>
      <c r="N19" s="162"/>
    </row>
    <row r="20" spans="1:16" s="161" customFormat="1" ht="12.95" customHeight="1">
      <c r="A20" s="163">
        <v>1</v>
      </c>
      <c r="B20" s="164" t="s">
        <v>133</v>
      </c>
      <c r="C20" s="69">
        <v>56</v>
      </c>
      <c r="D20" s="69">
        <v>1256</v>
      </c>
      <c r="E20" s="69">
        <f t="shared" si="1"/>
        <v>2700</v>
      </c>
      <c r="F20" s="69">
        <v>56</v>
      </c>
      <c r="G20" s="69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43434</v>
      </c>
      <c r="H20" s="69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2202</v>
      </c>
      <c r="I20" s="69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40895</v>
      </c>
      <c r="J20" s="69">
        <f t="shared" si="2"/>
        <v>81.555555555555557</v>
      </c>
      <c r="K20" s="165">
        <v>90</v>
      </c>
      <c r="L20" s="201">
        <f t="shared" si="3"/>
        <v>498</v>
      </c>
      <c r="M20" s="162"/>
      <c r="N20" s="162"/>
      <c r="P20" s="161" t="s">
        <v>70</v>
      </c>
    </row>
    <row r="21" spans="1:16" s="161" customFormat="1" ht="12.95" customHeight="1">
      <c r="A21" s="159" t="s">
        <v>103</v>
      </c>
      <c r="B21" s="166" t="s">
        <v>104</v>
      </c>
      <c r="C21" s="67">
        <f>C22</f>
        <v>2</v>
      </c>
      <c r="D21" s="67">
        <f t="shared" ref="D21:I21" si="5">D22</f>
        <v>63</v>
      </c>
      <c r="E21" s="67">
        <f t="shared" si="5"/>
        <v>30</v>
      </c>
      <c r="F21" s="67">
        <f t="shared" si="5"/>
        <v>2</v>
      </c>
      <c r="G21" s="67">
        <f t="shared" si="5"/>
        <v>641</v>
      </c>
      <c r="H21" s="67">
        <f t="shared" si="5"/>
        <v>19</v>
      </c>
      <c r="I21" s="67">
        <f t="shared" si="5"/>
        <v>604</v>
      </c>
      <c r="J21" s="193"/>
      <c r="K21" s="160"/>
      <c r="L21" s="201">
        <f t="shared" si="3"/>
        <v>11</v>
      </c>
      <c r="M21" s="162"/>
      <c r="N21" s="162"/>
    </row>
    <row r="22" spans="1:16" s="161" customFormat="1" ht="12.95" customHeight="1">
      <c r="A22" s="163">
        <v>1</v>
      </c>
      <c r="B22" s="164" t="s">
        <v>5</v>
      </c>
      <c r="C22" s="69">
        <v>2</v>
      </c>
      <c r="D22" s="69">
        <v>63</v>
      </c>
      <c r="E22" s="69">
        <f t="shared" si="1"/>
        <v>30</v>
      </c>
      <c r="F22" s="69">
        <v>2</v>
      </c>
      <c r="G22" s="69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641</v>
      </c>
      <c r="H22" s="69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19</v>
      </c>
      <c r="I22" s="69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604</v>
      </c>
      <c r="J22" s="69">
        <f t="shared" si="2"/>
        <v>63.333333333333336</v>
      </c>
      <c r="K22" s="165">
        <v>1</v>
      </c>
      <c r="L22" s="201">
        <f t="shared" si="3"/>
        <v>11</v>
      </c>
      <c r="M22" s="162"/>
      <c r="N22" s="162"/>
      <c r="O22" s="162"/>
    </row>
    <row r="23" spans="1:16" s="161" customFormat="1" ht="12.95" customHeight="1">
      <c r="A23" s="159" t="s">
        <v>105</v>
      </c>
      <c r="B23" s="166" t="s">
        <v>106</v>
      </c>
      <c r="C23" s="67">
        <f>C24</f>
        <v>2</v>
      </c>
      <c r="D23" s="67">
        <f t="shared" ref="D23:I23" si="6">D24</f>
        <v>56</v>
      </c>
      <c r="E23" s="67">
        <f t="shared" si="6"/>
        <v>30</v>
      </c>
      <c r="F23" s="67">
        <f t="shared" si="6"/>
        <v>2</v>
      </c>
      <c r="G23" s="67">
        <f t="shared" si="6"/>
        <v>535</v>
      </c>
      <c r="H23" s="67">
        <f t="shared" si="6"/>
        <v>19</v>
      </c>
      <c r="I23" s="67">
        <f t="shared" si="6"/>
        <v>516</v>
      </c>
      <c r="J23" s="193"/>
      <c r="K23" s="160"/>
      <c r="L23" s="201">
        <f t="shared" si="3"/>
        <v>11</v>
      </c>
      <c r="M23" s="162"/>
      <c r="N23" s="162"/>
    </row>
    <row r="24" spans="1:16" s="161" customFormat="1" ht="12.95" customHeight="1">
      <c r="A24" s="163">
        <v>1</v>
      </c>
      <c r="B24" s="164" t="s">
        <v>10</v>
      </c>
      <c r="C24" s="69">
        <v>2</v>
      </c>
      <c r="D24" s="69">
        <v>56</v>
      </c>
      <c r="E24" s="69">
        <f t="shared" si="1"/>
        <v>30</v>
      </c>
      <c r="F24" s="69">
        <v>2</v>
      </c>
      <c r="G24" s="69">
        <f>'01'!I25+'02'!I25+'03'!I25+'04'!I25+'05'!I25+'06'!I25+'07'!I25+'08'!I25+'09'!I25+'10'!I25+'11'!I25+'12'!I25+'13'!I25+'14'!I25+'15'!I25+'16'!I25+'17'!I25+'18'!I25+'19'!I25+'20'!I25+'21'!I25+'22'!I25+'23'!I25+'24'!I25+'25'!I25+'26'!I25+'27'!I25+'28'!I25+'29'!I25+'30'!I25+'31'!I25</f>
        <v>535</v>
      </c>
      <c r="H24" s="69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19</v>
      </c>
      <c r="I24" s="69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516</v>
      </c>
      <c r="J24" s="69">
        <f t="shared" si="2"/>
        <v>63.333333333333336</v>
      </c>
      <c r="K24" s="165">
        <v>1</v>
      </c>
      <c r="L24" s="201">
        <f t="shared" si="3"/>
        <v>11</v>
      </c>
      <c r="M24" s="162"/>
      <c r="N24" s="162"/>
    </row>
    <row r="25" spans="1:16" s="161" customFormat="1" ht="12.95" customHeight="1">
      <c r="A25" s="159" t="s">
        <v>107</v>
      </c>
      <c r="B25" s="166" t="s">
        <v>108</v>
      </c>
      <c r="C25" s="67">
        <f t="shared" ref="C25:H25" si="7">C26</f>
        <v>2</v>
      </c>
      <c r="D25" s="67">
        <f t="shared" si="7"/>
        <v>50</v>
      </c>
      <c r="E25" s="67">
        <f t="shared" si="7"/>
        <v>30</v>
      </c>
      <c r="F25" s="67">
        <f t="shared" si="7"/>
        <v>2</v>
      </c>
      <c r="G25" s="67">
        <f t="shared" si="7"/>
        <v>475</v>
      </c>
      <c r="H25" s="67">
        <f t="shared" si="7"/>
        <v>19</v>
      </c>
      <c r="I25" s="67">
        <f>I26</f>
        <v>456</v>
      </c>
      <c r="J25" s="193"/>
      <c r="K25" s="107"/>
      <c r="L25" s="201">
        <f t="shared" si="3"/>
        <v>11</v>
      </c>
      <c r="M25" s="162"/>
      <c r="N25" s="162"/>
    </row>
    <row r="26" spans="1:16" s="161" customFormat="1" ht="12.95" customHeight="1">
      <c r="A26" s="163">
        <v>1</v>
      </c>
      <c r="B26" s="164" t="s">
        <v>10</v>
      </c>
      <c r="C26" s="69">
        <v>2</v>
      </c>
      <c r="D26" s="69">
        <v>50</v>
      </c>
      <c r="E26" s="69">
        <f t="shared" si="1"/>
        <v>30</v>
      </c>
      <c r="F26" s="69">
        <v>2</v>
      </c>
      <c r="G26" s="69">
        <f>'01'!I27+'02'!I27+'03'!I27+'04'!I27+'05'!I27+'06'!I27+'07'!I27+'08'!I27+'09'!I27+'10'!I27+'11'!I27+'12'!I27+'13'!I27+'14'!I27+'15'!I27+'16'!I27+'17'!I27+'18'!I27+'19'!I27+'20'!I27+'21'!I27+'22'!I27+'23'!I27+'24'!I27+'25'!I27+'26'!I27+'27'!I27+'28'!I27+'29'!I27+'30'!I27+'31'!I27</f>
        <v>475</v>
      </c>
      <c r="H26" s="69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19</v>
      </c>
      <c r="I26" s="69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456</v>
      </c>
      <c r="J26" s="69">
        <f t="shared" si="2"/>
        <v>63.333333333333336</v>
      </c>
      <c r="K26" s="165">
        <v>1</v>
      </c>
      <c r="L26" s="201">
        <f t="shared" si="3"/>
        <v>11</v>
      </c>
      <c r="M26" s="162"/>
      <c r="N26" s="162"/>
    </row>
    <row r="27" spans="1:16" s="161" customFormat="1" ht="12.95" customHeight="1">
      <c r="A27" s="159" t="s">
        <v>109</v>
      </c>
      <c r="B27" s="166" t="s">
        <v>110</v>
      </c>
      <c r="C27" s="67">
        <f t="shared" ref="C27:H27" si="8">SUM(C28:C31)</f>
        <v>36</v>
      </c>
      <c r="D27" s="67">
        <f t="shared" si="8"/>
        <v>788</v>
      </c>
      <c r="E27" s="67">
        <f t="shared" si="8"/>
        <v>870</v>
      </c>
      <c r="F27" s="67">
        <f t="shared" si="8"/>
        <v>34</v>
      </c>
      <c r="G27" s="67">
        <f t="shared" si="8"/>
        <v>12970</v>
      </c>
      <c r="H27" s="67">
        <f t="shared" si="8"/>
        <v>742</v>
      </c>
      <c r="I27" s="67">
        <f>SUM(I28:I31)</f>
        <v>12228</v>
      </c>
      <c r="J27" s="193"/>
      <c r="K27" s="160"/>
      <c r="L27" s="201"/>
      <c r="M27" s="162"/>
      <c r="N27" s="162"/>
    </row>
    <row r="28" spans="1:16" s="161" customFormat="1" ht="12.95" customHeight="1">
      <c r="A28" s="163">
        <v>1</v>
      </c>
      <c r="B28" s="164" t="s">
        <v>3</v>
      </c>
      <c r="C28" s="69">
        <v>10</v>
      </c>
      <c r="D28" s="69">
        <v>254</v>
      </c>
      <c r="E28" s="69">
        <f t="shared" si="1"/>
        <v>30</v>
      </c>
      <c r="F28" s="69">
        <v>10</v>
      </c>
      <c r="G28" s="69">
        <f>'01'!I29+'02'!I29+'03'!I29+'04'!I29+'05'!I29+'06'!I29+'07'!I29+'08'!I29+'09'!I29+'10'!I29+'11'!I29+'12'!I29+'13'!I29+'14'!I29+'15'!I29+'16'!I29+'17'!I29+'18'!I29+'19'!I29+'20'!I29+'21'!I29+'22'!I29+'23'!I29+'24'!I29+'25'!I29+'26'!I29+'27'!I29+'28'!I29+'29'!I29+'30'!I29+'31'!I29</f>
        <v>632</v>
      </c>
      <c r="H28" s="69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24</v>
      </c>
      <c r="I28" s="69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608</v>
      </c>
      <c r="J28" s="69">
        <f>H28/E28%</f>
        <v>80</v>
      </c>
      <c r="K28" s="165">
        <v>1</v>
      </c>
      <c r="L28" s="201">
        <f t="shared" si="3"/>
        <v>6</v>
      </c>
      <c r="M28" s="162"/>
      <c r="N28" s="162"/>
    </row>
    <row r="29" spans="1:16" s="161" customFormat="1" ht="12.95" customHeight="1">
      <c r="A29" s="163">
        <v>2</v>
      </c>
      <c r="B29" s="164" t="s">
        <v>11</v>
      </c>
      <c r="C29" s="69">
        <v>13</v>
      </c>
      <c r="D29" s="69">
        <v>313</v>
      </c>
      <c r="E29" s="69">
        <f t="shared" ref="E29" si="9">K29*30</f>
        <v>90</v>
      </c>
      <c r="F29" s="69">
        <v>11</v>
      </c>
      <c r="G29" s="69">
        <f>'01'!I30+'02'!I30+'03'!I30+'04'!I30+'05'!I30+'06'!I30+'07'!I30+'08'!I30+'09'!I30+'10'!I30+'11'!I30+'12'!I30+'13'!I30+'14'!I30+'15'!I30+'16'!I30+'17'!I30+'18'!I30+'19'!I30+'20'!I30+'21'!I30+'22'!I30+'23'!I30+'24'!I30+'25'!I30+'26'!I30+'27'!I30+'28'!I30+'29'!I30+'30'!I30+'31'!I30</f>
        <v>1666</v>
      </c>
      <c r="H29" s="69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64</v>
      </c>
      <c r="I29" s="69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1602</v>
      </c>
      <c r="J29" s="69">
        <f t="shared" si="2"/>
        <v>71.111111111111114</v>
      </c>
      <c r="K29" s="165">
        <v>3</v>
      </c>
      <c r="L29" s="201">
        <f t="shared" si="3"/>
        <v>26</v>
      </c>
      <c r="M29" s="162"/>
      <c r="N29" s="162"/>
    </row>
    <row r="30" spans="1:16" s="161" customFormat="1" ht="12.95" customHeight="1">
      <c r="A30" s="163">
        <v>3</v>
      </c>
      <c r="B30" s="164" t="s">
        <v>133</v>
      </c>
      <c r="C30" s="69">
        <v>12</v>
      </c>
      <c r="D30" s="69">
        <v>192</v>
      </c>
      <c r="E30" s="69">
        <f t="shared" si="1"/>
        <v>720</v>
      </c>
      <c r="F30" s="69">
        <v>12</v>
      </c>
      <c r="G30" s="69">
        <f>'01'!I33+'02'!I33+'03'!I33+'04'!I33+'05'!I33+'06'!I33+'07'!I33+'08'!I33+'09'!I33+'10'!I33+'11'!I33+'12'!I33+'13'!I33+'14'!I33+'15'!I33+'16'!I33+'17'!I33+'18'!I33+'19'!I33+'20'!I33+'21'!I33+'22'!I33+'23'!I33+'24'!I33+'25'!I33+'26'!I33+'27'!I33+'28'!I33+'29'!I33+'30'!I33+'31'!I33</f>
        <v>10208</v>
      </c>
      <c r="H30" s="69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638</v>
      </c>
      <c r="I30" s="69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9570</v>
      </c>
      <c r="J30" s="69">
        <f t="shared" si="2"/>
        <v>88.611111111111114</v>
      </c>
      <c r="K30" s="165">
        <v>24</v>
      </c>
      <c r="L30" s="201">
        <f t="shared" si="3"/>
        <v>82</v>
      </c>
      <c r="M30" s="162"/>
      <c r="N30" s="162"/>
    </row>
    <row r="31" spans="1:16" s="161" customFormat="1" ht="12.95" customHeight="1">
      <c r="A31" s="163">
        <v>4</v>
      </c>
      <c r="B31" s="164" t="s">
        <v>187</v>
      </c>
      <c r="C31" s="69">
        <v>1</v>
      </c>
      <c r="D31" s="69">
        <v>29</v>
      </c>
      <c r="E31" s="69">
        <f t="shared" si="1"/>
        <v>30</v>
      </c>
      <c r="F31" s="69">
        <v>1</v>
      </c>
      <c r="G31" s="69">
        <f>'01'!I31+'02'!I31+'03'!I31+'04'!I31+'05'!I31+'06'!I31+'07'!I31+'08'!I31+'09'!I31+'10'!I31+'11'!I31+'12'!I31+'13'!I31+'14'!I31+'15'!I31+'16'!I31+'17'!I31+'18'!I31+'19'!I31+'20'!I31+'21'!I31+'22'!I31+'23'!I31+'24'!I31+'25'!I31+'26'!I31+'27'!I31+'28'!I31+'29'!I31+'30'!I31+'31'!I31</f>
        <v>464</v>
      </c>
      <c r="H31" s="69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16</v>
      </c>
      <c r="I31" s="69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448</v>
      </c>
      <c r="J31" s="69">
        <f>H31/E31*100</f>
        <v>53.333333333333336</v>
      </c>
      <c r="K31" s="167">
        <v>1</v>
      </c>
      <c r="L31" s="201">
        <f t="shared" si="3"/>
        <v>14</v>
      </c>
      <c r="M31" s="162"/>
      <c r="N31" s="162"/>
    </row>
    <row r="32" spans="1:16" s="161" customFormat="1" ht="12.95" customHeight="1">
      <c r="A32" s="159" t="s">
        <v>111</v>
      </c>
      <c r="B32" s="166" t="s">
        <v>112</v>
      </c>
      <c r="C32" s="67">
        <f t="shared" ref="C32:H32" si="10">SUM(C33:C35)</f>
        <v>36</v>
      </c>
      <c r="D32" s="67">
        <f t="shared" si="10"/>
        <v>963</v>
      </c>
      <c r="E32" s="67">
        <f t="shared" si="10"/>
        <v>480</v>
      </c>
      <c r="F32" s="67">
        <f t="shared" si="10"/>
        <v>35</v>
      </c>
      <c r="G32" s="67">
        <f t="shared" si="10"/>
        <v>7983</v>
      </c>
      <c r="H32" s="67">
        <f t="shared" si="10"/>
        <v>292</v>
      </c>
      <c r="I32" s="67">
        <f>SUM(I33:I35)</f>
        <v>7666</v>
      </c>
      <c r="J32" s="193"/>
      <c r="K32" s="160"/>
      <c r="L32" s="201"/>
      <c r="M32" s="162"/>
      <c r="N32" s="162"/>
    </row>
    <row r="33" spans="1:20" s="161" customFormat="1" ht="12.95" customHeight="1">
      <c r="A33" s="163">
        <v>1</v>
      </c>
      <c r="B33" s="164" t="s">
        <v>3</v>
      </c>
      <c r="C33" s="69">
        <v>16</v>
      </c>
      <c r="D33" s="69">
        <v>421</v>
      </c>
      <c r="E33" s="69">
        <f t="shared" si="1"/>
        <v>180</v>
      </c>
      <c r="F33" s="69">
        <v>16</v>
      </c>
      <c r="G33" s="69">
        <f>'01'!I35+'02'!I35+'03'!I35+'04'!I35+'05'!I35+'06'!I35+'07'!I35+'08'!I35+'09'!I35+'10'!I35+'11'!I35+'12'!I35+'13'!I35+'14'!I35+'15'!I35+'16'!I35+'17'!I35+'18'!I35+'19'!I35+'20'!I35+'21'!I35+'22'!I35+'23'!I35+'24'!I35+'25'!I35+'26'!I35+'27'!I35+'28'!I35+'29'!I35+'30'!I35+'31'!I35</f>
        <v>3058</v>
      </c>
      <c r="H33" s="69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115</v>
      </c>
      <c r="I33" s="69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2943</v>
      </c>
      <c r="J33" s="69">
        <f t="shared" si="2"/>
        <v>63.888888888888886</v>
      </c>
      <c r="K33" s="165">
        <v>6</v>
      </c>
      <c r="L33" s="201">
        <f t="shared" si="3"/>
        <v>65</v>
      </c>
      <c r="M33" s="162"/>
      <c r="N33" s="162"/>
      <c r="R33" s="161" t="s">
        <v>70</v>
      </c>
    </row>
    <row r="34" spans="1:20" s="161" customFormat="1" ht="12.95" customHeight="1">
      <c r="A34" s="163">
        <v>2</v>
      </c>
      <c r="B34" s="164" t="s">
        <v>12</v>
      </c>
      <c r="C34" s="69">
        <v>15</v>
      </c>
      <c r="D34" s="69">
        <v>403</v>
      </c>
      <c r="E34" s="69">
        <f t="shared" si="1"/>
        <v>150</v>
      </c>
      <c r="F34" s="69">
        <v>14</v>
      </c>
      <c r="G34" s="69">
        <f>'01'!I36+'02'!I36+'03'!I36+'04'!I36+'05'!I36+'06'!I36+'07'!I36+'08'!I36+'09'!I36+'10'!I36+'11'!I36+'12'!I36+'13'!I36+'14'!I36+'15'!I36+'16'!I36+'17'!I36+'18'!I36+'19'!I36+'20'!I36+'21'!I36+'22'!I36+'23'!I36+'24'!I36+'25'!I36+'26'!I36+'27'!I36+'28'!I36+'29'!I36+'30'!I36+'31'!I36</f>
        <v>2976</v>
      </c>
      <c r="H34" s="69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108</v>
      </c>
      <c r="I34" s="69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2863</v>
      </c>
      <c r="J34" s="69">
        <f t="shared" si="2"/>
        <v>72</v>
      </c>
      <c r="K34" s="165">
        <v>5</v>
      </c>
      <c r="L34" s="201">
        <f t="shared" si="3"/>
        <v>42</v>
      </c>
      <c r="M34" s="162"/>
      <c r="N34" s="162"/>
      <c r="P34" s="162"/>
    </row>
    <row r="35" spans="1:20" s="161" customFormat="1" ht="12.95" customHeight="1">
      <c r="A35" s="163">
        <v>3</v>
      </c>
      <c r="B35" s="164" t="s">
        <v>193</v>
      </c>
      <c r="C35" s="69">
        <v>5</v>
      </c>
      <c r="D35" s="69">
        <v>139</v>
      </c>
      <c r="E35" s="69">
        <f t="shared" si="1"/>
        <v>150</v>
      </c>
      <c r="F35" s="69">
        <v>5</v>
      </c>
      <c r="G35" s="69">
        <f>'01'!I37+'02'!I37+'03'!I37+'04'!I37+'05'!I37+'06'!I37+'07'!I37+'08'!I37+'09'!I37+'10'!I37+'11'!I37+'12'!I37+'13'!I37+'14'!I37+'15'!I37+'16'!I37+'17'!I37+'18'!I37+'19'!I37+'20'!I37+'21'!I37+'22'!I37+'23'!I37+'24'!I37+'25'!I37+'26'!I37+'27'!I37+'28'!I37+'29'!I37+'30'!I37+'31'!I37</f>
        <v>1949</v>
      </c>
      <c r="H35" s="69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69</v>
      </c>
      <c r="I35" s="69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1860</v>
      </c>
      <c r="J35" s="69">
        <f t="shared" si="2"/>
        <v>46</v>
      </c>
      <c r="K35" s="165">
        <v>5</v>
      </c>
      <c r="L35" s="201">
        <f t="shared" si="3"/>
        <v>81</v>
      </c>
      <c r="M35" s="162"/>
      <c r="N35" s="162"/>
    </row>
    <row r="36" spans="1:20" s="161" customFormat="1" ht="12.95" customHeight="1">
      <c r="A36" s="159" t="s">
        <v>113</v>
      </c>
      <c r="B36" s="166" t="s">
        <v>114</v>
      </c>
      <c r="C36" s="67">
        <f t="shared" ref="C36:G36" si="11">C37+C38</f>
        <v>14</v>
      </c>
      <c r="D36" s="67">
        <f t="shared" si="11"/>
        <v>237</v>
      </c>
      <c r="E36" s="67">
        <f t="shared" si="11"/>
        <v>690</v>
      </c>
      <c r="F36" s="67">
        <f t="shared" si="11"/>
        <v>14</v>
      </c>
      <c r="G36" s="67">
        <f t="shared" si="11"/>
        <v>8300</v>
      </c>
      <c r="H36" s="67">
        <f>H37+H38</f>
        <v>509</v>
      </c>
      <c r="I36" s="67">
        <f>I37+I38</f>
        <v>7791</v>
      </c>
      <c r="J36" s="193"/>
      <c r="K36" s="160"/>
      <c r="L36" s="201"/>
      <c r="M36" s="162"/>
      <c r="N36" s="162"/>
      <c r="T36" s="161" t="s">
        <v>70</v>
      </c>
    </row>
    <row r="37" spans="1:20" s="161" customFormat="1" ht="12.95" customHeight="1">
      <c r="A37" s="163">
        <v>1</v>
      </c>
      <c r="B37" s="164" t="s">
        <v>192</v>
      </c>
      <c r="C37" s="69">
        <v>14</v>
      </c>
      <c r="D37" s="69">
        <v>237</v>
      </c>
      <c r="E37" s="69">
        <f t="shared" si="1"/>
        <v>690</v>
      </c>
      <c r="F37" s="69">
        <v>14</v>
      </c>
      <c r="G37" s="69">
        <f>'01'!I39+'02'!I39+'03'!I39+'04'!I39+'05'!I39+'06'!I39+'07'!I39+'08'!I39+'09'!I39+'10'!I39+'11'!I39+'12'!I39+'13'!I39+'14'!I39+'15'!I39+'16'!I39+'17'!I39+'18'!I39+'19'!I39+'20'!I39+'21'!I39+'22'!I39+'23'!I39+'24'!I39+'25'!I39+'26'!I39+'27'!I39+'28'!I39+'29'!I39+'30'!I39+'31'!I39</f>
        <v>8300</v>
      </c>
      <c r="H37" s="69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509</v>
      </c>
      <c r="I37" s="69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7791</v>
      </c>
      <c r="J37" s="69">
        <f t="shared" si="2"/>
        <v>73.768115942028984</v>
      </c>
      <c r="K37" s="165">
        <v>23</v>
      </c>
      <c r="L37" s="201">
        <f t="shared" si="3"/>
        <v>181</v>
      </c>
      <c r="M37" s="162"/>
      <c r="N37" s="162"/>
    </row>
    <row r="38" spans="1:20" s="161" customFormat="1" ht="12.95" hidden="1" customHeight="1">
      <c r="A38" s="163"/>
      <c r="B38" s="164"/>
      <c r="C38" s="69"/>
      <c r="D38" s="69"/>
      <c r="E38" s="69"/>
      <c r="F38" s="69"/>
      <c r="G38" s="69">
        <f>'01'!I40+'02'!I40+'03'!I40+'04'!I40+'05'!I40+'06'!I40+'07'!I40+'08'!I40+'09'!I40+'10'!I40+'11'!I40+'12'!I40+'13'!I40+'14'!I40+'15'!I40+'16'!I40+'17'!I40+'18'!I40+'19'!I40+'20'!I40+'21'!I40+'22'!I40+'23'!I40+'24'!I40+'25'!I40+'26'!I40+'27'!I40+'28'!I40+'29'!I40+'30'!I40+'31'!I40</f>
        <v>0</v>
      </c>
      <c r="H38" s="69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0</v>
      </c>
      <c r="I38" s="69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0</v>
      </c>
      <c r="J38" s="69"/>
      <c r="K38" s="165"/>
      <c r="L38" s="201">
        <f t="shared" si="3"/>
        <v>0</v>
      </c>
      <c r="M38" s="162"/>
      <c r="N38" s="162"/>
    </row>
    <row r="39" spans="1:20" s="161" customFormat="1" ht="12.95" customHeight="1">
      <c r="A39" s="159" t="s">
        <v>115</v>
      </c>
      <c r="B39" s="166" t="s">
        <v>116</v>
      </c>
      <c r="C39" s="67">
        <f>SUM(C40:C41)</f>
        <v>9</v>
      </c>
      <c r="D39" s="67">
        <f t="shared" ref="D39:I39" si="12">SUM(D40:D41)</f>
        <v>170</v>
      </c>
      <c r="E39" s="67">
        <f t="shared" si="12"/>
        <v>150</v>
      </c>
      <c r="F39" s="67">
        <f t="shared" si="12"/>
        <v>9</v>
      </c>
      <c r="G39" s="67">
        <f t="shared" si="12"/>
        <v>1574</v>
      </c>
      <c r="H39" s="67">
        <f t="shared" si="12"/>
        <v>87</v>
      </c>
      <c r="I39" s="67">
        <f t="shared" si="12"/>
        <v>1487</v>
      </c>
      <c r="J39" s="193"/>
      <c r="K39" s="160"/>
      <c r="L39" s="201"/>
      <c r="M39" s="162"/>
      <c r="N39" s="162"/>
    </row>
    <row r="40" spans="1:20" s="161" customFormat="1" ht="12.95" customHeight="1">
      <c r="A40" s="168">
        <v>1</v>
      </c>
      <c r="B40" s="169" t="s">
        <v>137</v>
      </c>
      <c r="C40" s="94">
        <v>3</v>
      </c>
      <c r="D40" s="94">
        <v>61</v>
      </c>
      <c r="E40" s="69">
        <f t="shared" ref="E40:E41" si="13">K40*30</f>
        <v>30</v>
      </c>
      <c r="F40" s="94">
        <v>3</v>
      </c>
      <c r="G40" s="69">
        <f>'01'!I51+'02'!I51+'03'!I51+'04'!I51+'05'!I51+'06'!I51+'07'!I51+'08'!I51+'09'!I51+'10'!I51+'11'!I51+'12'!I51+'13'!I51+'14'!I51+'15'!I51+'16'!I51+'17'!I51+'18'!I51+'19'!I51+'20'!I51+'21'!I51+'22'!I51+'23'!I51+'24'!I51+'25'!I51+'26'!I51+'27'!I51+'28'!I51+'29'!I51+'30'!I51+'31'!I51</f>
        <v>440</v>
      </c>
      <c r="H40" s="69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21</v>
      </c>
      <c r="I40" s="69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419</v>
      </c>
      <c r="J40" s="94">
        <f t="shared" si="2"/>
        <v>70</v>
      </c>
      <c r="K40" s="170">
        <v>1</v>
      </c>
      <c r="L40" s="201">
        <f t="shared" si="3"/>
        <v>9</v>
      </c>
      <c r="M40" s="162"/>
      <c r="N40" s="162"/>
    </row>
    <row r="41" spans="1:20" s="171" customFormat="1" ht="12.95" customHeight="1">
      <c r="A41" s="168">
        <v>2</v>
      </c>
      <c r="B41" s="169" t="s">
        <v>134</v>
      </c>
      <c r="C41" s="94">
        <v>6</v>
      </c>
      <c r="D41" s="94">
        <v>109</v>
      </c>
      <c r="E41" s="69">
        <f t="shared" si="13"/>
        <v>120</v>
      </c>
      <c r="F41" s="94">
        <v>6</v>
      </c>
      <c r="G41" s="69">
        <f>'01'!I52+'02'!I52+'03'!I52+'04'!I52+'05'!I52+'06'!I52+'07'!I52+'08'!I52+'09'!I52+'10'!I52+'11'!I52+'12'!I52+'13'!I52+'14'!I52+'15'!I52+'16'!I52+'17'!I52+'18'!I52+'19'!I52+'20'!I52+'21'!I52+'22'!I52+'23'!I52+'24'!I52+'25'!I52+'26'!I52+'27'!I52+'28'!I52+'29'!I52+'30'!I52+'31'!I52</f>
        <v>1134</v>
      </c>
      <c r="H41" s="69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66</v>
      </c>
      <c r="I41" s="69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1068</v>
      </c>
      <c r="J41" s="94">
        <f t="shared" si="2"/>
        <v>55</v>
      </c>
      <c r="K41" s="170">
        <v>4</v>
      </c>
      <c r="L41" s="201">
        <f t="shared" si="3"/>
        <v>54</v>
      </c>
      <c r="M41" s="162"/>
      <c r="N41" s="162"/>
    </row>
    <row r="42" spans="1:20" s="161" customFormat="1" ht="12.95" customHeight="1">
      <c r="A42" s="159" t="s">
        <v>117</v>
      </c>
      <c r="B42" s="166" t="s">
        <v>118</v>
      </c>
      <c r="C42" s="67">
        <f t="shared" ref="C42:H42" si="14">C43</f>
        <v>3</v>
      </c>
      <c r="D42" s="67">
        <f t="shared" si="14"/>
        <v>87</v>
      </c>
      <c r="E42" s="67">
        <f t="shared" si="14"/>
        <v>60</v>
      </c>
      <c r="F42" s="67">
        <f t="shared" si="14"/>
        <v>3</v>
      </c>
      <c r="G42" s="67">
        <f t="shared" si="14"/>
        <v>377</v>
      </c>
      <c r="H42" s="67">
        <f t="shared" si="14"/>
        <v>13</v>
      </c>
      <c r="I42" s="67">
        <f>I43</f>
        <v>364</v>
      </c>
      <c r="J42" s="193"/>
      <c r="K42" s="160"/>
      <c r="L42" s="201"/>
      <c r="M42" s="162"/>
      <c r="N42" s="162"/>
      <c r="S42" s="161" t="s">
        <v>70</v>
      </c>
    </row>
    <row r="43" spans="1:20" s="161" customFormat="1" ht="12.95" customHeight="1">
      <c r="A43" s="163">
        <v>1</v>
      </c>
      <c r="B43" s="164" t="s">
        <v>190</v>
      </c>
      <c r="C43" s="69">
        <v>3</v>
      </c>
      <c r="D43" s="69">
        <v>87</v>
      </c>
      <c r="E43" s="69">
        <f t="shared" ref="E43" si="15">K43*30</f>
        <v>60</v>
      </c>
      <c r="F43" s="69">
        <v>3</v>
      </c>
      <c r="G43" s="69">
        <f>'01'!I49+'02'!I49+'03'!I49+'04'!I49+'05'!I49+'06'!I49+'07'!I49+'08'!I49+'09'!I49+'10'!I49+'11'!I49+'12'!I49+'13'!I49+'14'!I49+'15'!I49+'16'!I49+'17'!I49+'18'!I49+'19'!I49+'20'!I49+'21'!I49+'22'!I49+'23'!I49+'24'!I49+'25'!I49+'26'!I49+'27'!I49+'28'!I49+'29'!I49+'30'!I49+'31'!I49</f>
        <v>377</v>
      </c>
      <c r="H43" s="69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13</v>
      </c>
      <c r="I43" s="69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364</v>
      </c>
      <c r="J43" s="69">
        <f t="shared" si="2"/>
        <v>21.666666666666668</v>
      </c>
      <c r="K43" s="165">
        <v>2</v>
      </c>
      <c r="L43" s="201">
        <f t="shared" si="3"/>
        <v>47</v>
      </c>
      <c r="M43" s="162"/>
      <c r="N43" s="162"/>
    </row>
    <row r="44" spans="1:20" s="161" customFormat="1" ht="12.95" customHeight="1">
      <c r="A44" s="159" t="s">
        <v>139</v>
      </c>
      <c r="B44" s="166" t="s">
        <v>120</v>
      </c>
      <c r="C44" s="67">
        <f t="shared" ref="C44:H44" si="16">SUM(C45:C48)</f>
        <v>12</v>
      </c>
      <c r="D44" s="67">
        <f t="shared" si="16"/>
        <v>522</v>
      </c>
      <c r="E44" s="67">
        <f t="shared" si="16"/>
        <v>72</v>
      </c>
      <c r="F44" s="67">
        <f t="shared" si="16"/>
        <v>12</v>
      </c>
      <c r="G44" s="67">
        <f t="shared" si="16"/>
        <v>2624</v>
      </c>
      <c r="H44" s="67">
        <f t="shared" si="16"/>
        <v>61</v>
      </c>
      <c r="I44" s="67">
        <f>SUM(I45:I48)</f>
        <v>2502</v>
      </c>
      <c r="J44" s="193"/>
      <c r="K44" s="160"/>
      <c r="L44" s="201"/>
      <c r="M44" s="162"/>
      <c r="N44" s="162"/>
    </row>
    <row r="45" spans="1:20" s="161" customFormat="1" ht="12.95" customHeight="1">
      <c r="A45" s="163">
        <v>1</v>
      </c>
      <c r="B45" s="164" t="s">
        <v>135</v>
      </c>
      <c r="C45" s="69">
        <v>8</v>
      </c>
      <c r="D45" s="69">
        <v>352</v>
      </c>
      <c r="E45" s="69">
        <v>36</v>
      </c>
      <c r="F45" s="69">
        <v>8</v>
      </c>
      <c r="G45" s="94">
        <f>'01'!I42+'02'!I42+'03'!I42+'04'!I42+'05'!I42+'06'!I42+'07'!I42+'08'!I42+'09'!I42+'10'!I42+'11'!I42+'12'!I42+'13'!I42+'14'!I42+'15'!I42+'16'!I42+'17'!I42+'18'!I42+'19'!I42+'20'!I42+'21'!I42+'22'!I42+'23'!I42+'24'!I42+'25'!I42+'26'!I42+'27'!I42+'28'!I42+'29'!I42+'30'!I42+'31'!I42+'01'!I45+'02'!I45+'03'!I45+'04'!I45+'05'!I45+'06'!I45+'07'!I45+'08'!I45+'09'!I45+'10'!I45+'11'!I45+'12'!I45+'13'!I45+'14'!I45+'15'!I45+'16'!I45+'17'!I45+'18'!I45+'19'!I45+'20'!I45+'21'!I45+'22'!I45+'23'!I45+'24'!I45+'25'!I45+'26'!I45+'27'!I45+'28'!I45+'29'!I45+'30'!I45+'31'!I45</f>
        <v>1480</v>
      </c>
      <c r="H45" s="94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+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34</v>
      </c>
      <c r="I45" s="94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+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1412</v>
      </c>
      <c r="J45" s="69">
        <f>H45/E45%</f>
        <v>94.444444444444443</v>
      </c>
      <c r="K45" s="165">
        <v>2</v>
      </c>
      <c r="L45" s="201">
        <f t="shared" si="3"/>
        <v>2</v>
      </c>
      <c r="M45" s="162"/>
      <c r="N45" s="162"/>
      <c r="O45" s="162"/>
    </row>
    <row r="46" spans="1:20" s="161" customFormat="1" ht="12.95" customHeight="1">
      <c r="A46" s="163">
        <v>2</v>
      </c>
      <c r="B46" s="194" t="s">
        <v>136</v>
      </c>
      <c r="C46" s="69">
        <v>1</v>
      </c>
      <c r="D46" s="69">
        <v>46</v>
      </c>
      <c r="E46" s="69">
        <v>6</v>
      </c>
      <c r="F46" s="69">
        <v>1</v>
      </c>
      <c r="G46" s="94">
        <f>'01'!I43+'02'!I43+'03'!I43+'04'!I43+'05'!I43+'06'!I43+'07'!I43+'08'!I43+'09'!I43+'10'!I43+'11'!I43+'12'!I43+'13'!I43+'14'!I43+'15'!I43+'16'!I43+'17'!I43+'18'!I43+'19'!I43+'20'!I43+'21'!I43+'22'!I43+'23'!I43+'24'!I43+'25'!I43+'26'!I43+'27'!I43+'28'!I43+'29'!I43+'30'!I43+'31'!I43</f>
        <v>230</v>
      </c>
      <c r="H46" s="94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5</v>
      </c>
      <c r="I46" s="94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220</v>
      </c>
      <c r="J46" s="69">
        <f t="shared" si="2"/>
        <v>83.333333333333343</v>
      </c>
      <c r="K46" s="172">
        <f>E46/30</f>
        <v>0.2</v>
      </c>
      <c r="L46" s="201">
        <f t="shared" si="3"/>
        <v>1</v>
      </c>
      <c r="M46" s="162"/>
      <c r="N46" s="162"/>
      <c r="O46" s="162"/>
    </row>
    <row r="47" spans="1:20" s="161" customFormat="1" ht="12.95" customHeight="1">
      <c r="A47" s="163">
        <v>3</v>
      </c>
      <c r="B47" s="164" t="s">
        <v>15</v>
      </c>
      <c r="C47" s="69">
        <v>2</v>
      </c>
      <c r="D47" s="69">
        <v>84</v>
      </c>
      <c r="E47" s="69">
        <v>24</v>
      </c>
      <c r="F47" s="69">
        <v>2</v>
      </c>
      <c r="G47" s="94">
        <f>'01'!I46+'02'!I46+'03'!I46+'04'!I46+'05'!I46+'06'!I46+'07'!I46+'08'!I46+'09'!I46+'10'!I46+'11'!I46+'12'!I46+'13'!I46+'14'!I46+'15'!I46+'16'!I46+'17'!I46+'18'!I46+'19'!I46+'20'!I46+'21'!I46+'22'!I46+'23'!I46+'24'!I46+'25'!I46+'26'!I46+'27'!I46+'28'!I46+'29'!I46+'30'!I46+'31'!I46</f>
        <v>714</v>
      </c>
      <c r="H47" s="94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17</v>
      </c>
      <c r="I47" s="69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680</v>
      </c>
      <c r="J47" s="69">
        <f t="shared" si="2"/>
        <v>70.833333333333343</v>
      </c>
      <c r="K47" s="165">
        <v>1</v>
      </c>
      <c r="L47" s="201">
        <f t="shared" si="3"/>
        <v>7</v>
      </c>
      <c r="M47" s="162"/>
      <c r="N47" s="162"/>
      <c r="O47" s="162"/>
    </row>
    <row r="48" spans="1:20" s="161" customFormat="1" ht="12.95" customHeight="1">
      <c r="A48" s="163">
        <v>4</v>
      </c>
      <c r="B48" s="164" t="s">
        <v>16</v>
      </c>
      <c r="C48" s="69">
        <v>1</v>
      </c>
      <c r="D48" s="69">
        <v>40</v>
      </c>
      <c r="E48" s="69">
        <v>6</v>
      </c>
      <c r="F48" s="69">
        <v>1</v>
      </c>
      <c r="G48" s="94">
        <f>'01'!I47+'02'!I47+'03'!I47+'04'!I47+'05'!I47+'06'!I47+'07'!I47+'08'!I47+'09'!I47+'10'!I47+'11'!I47+'12'!I47+'13'!I47+'14'!I47+'15'!I47+'16'!I47+'17'!I47+'18'!I47+'19'!I47+'20'!I47+'21'!I47+'22'!I47+'23'!I47+'24'!I47+'25'!I47+'26'!I47+'27'!I47+'28'!I47+'29'!I47+'30'!I47+'31'!I47</f>
        <v>200</v>
      </c>
      <c r="H48" s="94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5</v>
      </c>
      <c r="I48" s="69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190</v>
      </c>
      <c r="J48" s="69">
        <f>H48/E48*100</f>
        <v>83.333333333333343</v>
      </c>
      <c r="K48" s="172">
        <f>E48/30</f>
        <v>0.2</v>
      </c>
      <c r="L48" s="201">
        <f t="shared" si="3"/>
        <v>1</v>
      </c>
      <c r="M48" s="162"/>
      <c r="N48" s="162"/>
      <c r="O48" s="162"/>
    </row>
    <row r="49" spans="1:15" s="161" customFormat="1" ht="12.95" customHeight="1">
      <c r="A49" s="173" t="s">
        <v>119</v>
      </c>
      <c r="B49" s="166" t="s">
        <v>156</v>
      </c>
      <c r="C49" s="67">
        <f t="shared" ref="C49:H49" si="17">C50</f>
        <v>5</v>
      </c>
      <c r="D49" s="67">
        <f t="shared" si="17"/>
        <v>218</v>
      </c>
      <c r="E49" s="67">
        <f t="shared" si="17"/>
        <v>15</v>
      </c>
      <c r="F49" s="67">
        <f t="shared" si="17"/>
        <v>5</v>
      </c>
      <c r="G49" s="67">
        <f t="shared" si="17"/>
        <v>442</v>
      </c>
      <c r="H49" s="67">
        <f t="shared" si="17"/>
        <v>10</v>
      </c>
      <c r="I49" s="67">
        <f>I50</f>
        <v>422</v>
      </c>
      <c r="J49" s="193"/>
      <c r="K49" s="160"/>
      <c r="L49" s="201"/>
      <c r="M49" s="162"/>
      <c r="N49" s="162"/>
      <c r="O49" s="162"/>
    </row>
    <row r="50" spans="1:15" s="161" customFormat="1" ht="12.95" customHeight="1">
      <c r="A50" s="163">
        <v>1</v>
      </c>
      <c r="B50" s="164" t="s">
        <v>157</v>
      </c>
      <c r="C50" s="69">
        <v>5</v>
      </c>
      <c r="D50" s="69">
        <v>218</v>
      </c>
      <c r="E50" s="69">
        <v>15</v>
      </c>
      <c r="F50" s="69">
        <v>5</v>
      </c>
      <c r="G50" s="69">
        <f>'01'!I54+'02'!I54+'03'!I54+'04'!I54+'05'!I54+'06'!I54+'07'!I54+'08'!I54+'09'!I54+'10'!I54+'11'!I54+'12'!I54+'13'!I54+'14'!I54+'15'!I54+'16'!I54+'17'!I54+'18'!I54+'19'!I54+'20'!I54+'21'!I54+'22'!I54+'23'!I54+'24'!I54+'25'!I54+'26'!I54+'27'!I54+'28'!I54+'29'!I54+'30'!I54+'31'!I54</f>
        <v>442</v>
      </c>
      <c r="H50" s="69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10</v>
      </c>
      <c r="I50" s="69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422</v>
      </c>
      <c r="J50" s="69">
        <f>H50/E50*100</f>
        <v>66.666666666666657</v>
      </c>
      <c r="K50" s="172">
        <f>E50/30</f>
        <v>0.5</v>
      </c>
      <c r="L50" s="201">
        <f t="shared" si="3"/>
        <v>5</v>
      </c>
      <c r="M50" s="162"/>
      <c r="N50" s="162"/>
      <c r="O50" s="162"/>
    </row>
    <row r="51" spans="1:15" s="161" customFormat="1" ht="12.95" customHeight="1">
      <c r="A51" s="159" t="s">
        <v>121</v>
      </c>
      <c r="B51" s="166" t="s">
        <v>149</v>
      </c>
      <c r="C51" s="67">
        <f t="shared" ref="C51:H51" si="18">C52</f>
        <v>1</v>
      </c>
      <c r="D51" s="67">
        <f t="shared" si="18"/>
        <v>46</v>
      </c>
      <c r="E51" s="67">
        <f t="shared" si="18"/>
        <v>4</v>
      </c>
      <c r="F51" s="67">
        <f t="shared" si="18"/>
        <v>1</v>
      </c>
      <c r="G51" s="67">
        <f t="shared" si="18"/>
        <v>138</v>
      </c>
      <c r="H51" s="67">
        <f t="shared" si="18"/>
        <v>3</v>
      </c>
      <c r="I51" s="67">
        <f>I52</f>
        <v>132</v>
      </c>
      <c r="J51" s="193"/>
      <c r="K51" s="160"/>
      <c r="L51" s="201"/>
      <c r="M51" s="162"/>
      <c r="N51" s="162"/>
    </row>
    <row r="52" spans="1:15" s="161" customFormat="1" ht="12.95" customHeight="1">
      <c r="A52" s="163">
        <v>1</v>
      </c>
      <c r="B52" s="164" t="s">
        <v>147</v>
      </c>
      <c r="C52" s="69">
        <v>1</v>
      </c>
      <c r="D52" s="69">
        <v>46</v>
      </c>
      <c r="E52" s="69">
        <v>4</v>
      </c>
      <c r="F52" s="69">
        <v>1</v>
      </c>
      <c r="G52" s="69">
        <f>'01'!I56+'02'!I56+'03'!I56+'04'!I56+'05'!I56+'06'!I56+'07'!I56+'08'!I56+'09'!I56+'10'!I56+'11'!I56+'12'!I56+'13'!I56+'14'!I56+'15'!I56+'16'!I56+'17'!I56+'18'!I56+'19'!I56+'20'!I56+'21'!I56+'22'!I56+'23'!I56+'24'!I56+'25'!I56+'26'!I56+'27'!I56+'28'!I56+'29'!I56+'30'!I56+'31'!I56</f>
        <v>138</v>
      </c>
      <c r="H52" s="69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3</v>
      </c>
      <c r="I52" s="69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132</v>
      </c>
      <c r="J52" s="69">
        <f>H52/E52*100</f>
        <v>75</v>
      </c>
      <c r="K52" s="172">
        <f>E52/30</f>
        <v>0.13333333333333333</v>
      </c>
      <c r="L52" s="201">
        <f t="shared" si="3"/>
        <v>1</v>
      </c>
      <c r="M52" s="162"/>
      <c r="N52" s="162"/>
      <c r="O52" s="162"/>
    </row>
    <row r="53" spans="1:15" s="161" customFormat="1" ht="12.95" customHeight="1">
      <c r="A53" s="174" t="s">
        <v>158</v>
      </c>
      <c r="B53" s="166" t="s">
        <v>122</v>
      </c>
      <c r="C53" s="67">
        <f>SUM(C54:C56)</f>
        <v>6</v>
      </c>
      <c r="D53" s="67">
        <f>SUM(D54:D56)</f>
        <v>249</v>
      </c>
      <c r="E53" s="67">
        <f t="shared" ref="E53:I53" si="19">SUM(E54:E56)</f>
        <v>17</v>
      </c>
      <c r="F53" s="67">
        <f t="shared" si="19"/>
        <v>4</v>
      </c>
      <c r="G53" s="67">
        <f t="shared" si="19"/>
        <v>568</v>
      </c>
      <c r="H53" s="67">
        <f t="shared" si="19"/>
        <v>14</v>
      </c>
      <c r="I53" s="67">
        <f t="shared" si="19"/>
        <v>540</v>
      </c>
      <c r="J53" s="66"/>
      <c r="K53" s="108"/>
      <c r="L53" s="201"/>
      <c r="M53" s="162"/>
      <c r="N53" s="162"/>
    </row>
    <row r="54" spans="1:15" s="161" customFormat="1" ht="12.95" customHeight="1">
      <c r="A54" s="168">
        <v>1</v>
      </c>
      <c r="B54" s="164" t="s">
        <v>84</v>
      </c>
      <c r="C54" s="69">
        <v>3</v>
      </c>
      <c r="D54" s="69">
        <v>120</v>
      </c>
      <c r="E54" s="69">
        <v>9</v>
      </c>
      <c r="F54" s="69">
        <v>3</v>
      </c>
      <c r="G54" s="69">
        <f>'01'!I58+'02'!I58+'03'!I58+'04'!I58+'05'!I58+'06'!I58+'07'!I58+'08'!I58+'09'!I58+'10'!I58+'11'!I58+'12'!I58+'13'!I58+'14'!I58+'15'!I58+'16'!I58+'17'!I58+'18'!I58+'19'!I58+'20'!I58+'21'!I58+'22'!I58+'23'!I58+'24'!I58+'25'!I58+'26'!I58+'27'!I58+'28'!I58+'29'!I58+'30'!I58+'31'!I58</f>
        <v>400</v>
      </c>
      <c r="H54" s="69">
        <f>'01'!E58+'02'!E58+'03'!E58+'04'!E58+'05'!E58+'06'!E58+'07'!E58+'08'!E58+'09'!E58+'10'!E58+'11'!E58+'12'!E58+'13'!E58+'14'!E58+'15'!E58+'16'!E58+'17'!E58+'18'!E58+'19'!E58+'20'!E58+'21'!E58+'22'!E58+'23'!E58+'24'!E58+'25'!E58+'26'!E58+'27'!E58+'28'!E58+'29'!E58+'30'!E58+'31'!E58</f>
        <v>10</v>
      </c>
      <c r="I54" s="69">
        <f>'01'!H58+'02'!H58+'03'!H58+'04'!H58+'05'!H58+'06'!H58+'07'!H58+'08'!H58+'09'!H58+'10'!H58+'11'!H58+'12'!H58+'13'!H58+'14'!H58+'15'!H58+'16'!H58+'17'!H58+'18'!H58+'19'!H58+'20'!H58+'21'!H58+'22'!H58+'23'!H58+'24'!H58+'25'!H58+'26'!H58+'27'!H58+'28'!H58+'29'!H58+'30'!H58+'31'!H58</f>
        <v>380</v>
      </c>
      <c r="J54" s="69">
        <f>H54/E54%</f>
        <v>111.11111111111111</v>
      </c>
      <c r="K54" s="165">
        <f>E54/30</f>
        <v>0.3</v>
      </c>
      <c r="L54" s="201">
        <f t="shared" si="3"/>
        <v>-1</v>
      </c>
      <c r="M54" s="162"/>
      <c r="N54" s="162"/>
      <c r="O54" s="162"/>
    </row>
    <row r="55" spans="1:15" s="161" customFormat="1" ht="12.95" customHeight="1">
      <c r="A55" s="168">
        <v>2</v>
      </c>
      <c r="B55" s="164" t="s">
        <v>183</v>
      </c>
      <c r="C55" s="69">
        <v>1</v>
      </c>
      <c r="D55" s="69">
        <v>45</v>
      </c>
      <c r="E55" s="69">
        <v>3</v>
      </c>
      <c r="F55" s="69">
        <v>1</v>
      </c>
      <c r="G55" s="69">
        <f>'01'!I59+'02'!I59+'03'!I59+'04'!I59+'05'!I59+'06'!I59+'07'!I59+'08'!I59+'09'!I59+'10'!I59+'11'!I59+'12'!I59+'13'!I59+'14'!I59+'15'!I59+'16'!I59+'17'!I59+'18'!I59+'19'!I59+'20'!I59+'21'!I59+'22'!I59+'23'!I59+'24'!I59+'25'!I59+'26'!I59+'27'!I59+'28'!I59+'29'!I59+'30'!I59+'31'!I59</f>
        <v>0</v>
      </c>
      <c r="H55" s="69">
        <f>'01'!E59+'02'!E59+'03'!E59+'04'!E59+'05'!E59+'06'!E59+'07'!E59+'08'!E59+'09'!E59+'10'!E59+'11'!E59+'12'!E59+'13'!E59+'14'!E59+'15'!E59+'16'!E59+'17'!E59+'18'!E59+'19'!E59+'20'!E59+'21'!E59+'22'!E59+'23'!E59+'24'!E59+'25'!E59+'26'!E59+'27'!E59+'28'!E59+'29'!E59+'30'!E59+'31'!E59</f>
        <v>0</v>
      </c>
      <c r="I55" s="69">
        <f>'01'!H59+'02'!H59+'03'!H59+'04'!H59+'05'!H59+'06'!H59+'07'!H59+'08'!H59+'09'!H59+'10'!H59+'11'!H59+'12'!H59+'13'!H59+'14'!H59+'15'!H59+'16'!H59+'17'!H59+'18'!H59+'19'!H59+'20'!H59+'21'!H59+'22'!H59+'23'!H59+'24'!H59+'25'!H59+'26'!H59+'27'!H59+'28'!H59+'29'!H59+'30'!H59+'31'!H59</f>
        <v>0</v>
      </c>
      <c r="J55" s="69">
        <f>H55/E55*100</f>
        <v>0</v>
      </c>
      <c r="K55" s="167">
        <f>3/30</f>
        <v>0.1</v>
      </c>
      <c r="L55" s="201">
        <f t="shared" si="3"/>
        <v>3</v>
      </c>
      <c r="M55" s="162"/>
      <c r="N55" s="162"/>
      <c r="O55" s="162"/>
    </row>
    <row r="56" spans="1:15" s="161" customFormat="1" ht="12.95" customHeight="1">
      <c r="A56" s="168">
        <v>3</v>
      </c>
      <c r="B56" s="164" t="s">
        <v>197</v>
      </c>
      <c r="C56" s="69">
        <v>2</v>
      </c>
      <c r="D56" s="69">
        <v>84</v>
      </c>
      <c r="E56" s="69">
        <v>5</v>
      </c>
      <c r="F56" s="69"/>
      <c r="G56" s="69">
        <f>'01'!I60+'02'!I60+'03'!I60+'04'!I60+'05'!I60+'06'!I60+'07'!I60+'08'!I60+'09'!I60+'10'!I60+'11'!I60+'12'!I60+'13'!I60+'14'!I60+'15'!I60+'16'!I60+'17'!I60+'18'!I60+'19'!I60+'20'!I60+'21'!I60+'22'!I60+'23'!I60+'24'!I60+'25'!I60+'26'!I60+'27'!I60+'28'!I60+'29'!I60+'30'!I60+'31'!I60</f>
        <v>168</v>
      </c>
      <c r="H56" s="69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4</v>
      </c>
      <c r="I56" s="69">
        <f>'01'!H60+'02'!H60+'03'!H60+'04'!H60+'05'!H60+'06'!H60+'07'!H60+'08'!H60+'09'!H60+'10'!H60+'11'!H60+'12'!H60+'13'!H60+'14'!H60+'15'!H60+'16'!H60+'17'!H60+'18'!H60+'19'!H60+'20'!H60+'21'!H60+'22'!H60+'23'!H60+'24'!H60+'25'!H60+'26'!H60+'27'!H60+'28'!H60+'29'!H60+'30'!H60+'31'!H60</f>
        <v>160</v>
      </c>
      <c r="J56" s="69">
        <f>H56/E56*100</f>
        <v>80</v>
      </c>
      <c r="K56" s="203">
        <f>5/30</f>
        <v>0.16666666666666666</v>
      </c>
      <c r="L56" s="201">
        <f t="shared" si="3"/>
        <v>1</v>
      </c>
      <c r="M56" s="162"/>
      <c r="N56" s="162"/>
      <c r="O56" s="162"/>
    </row>
    <row r="57" spans="1:15" s="161" customFormat="1" ht="12.95" customHeight="1">
      <c r="A57" s="174" t="s">
        <v>159</v>
      </c>
      <c r="B57" s="166" t="s">
        <v>153</v>
      </c>
      <c r="C57" s="67">
        <f t="shared" ref="C57:F57" si="20">C58</f>
        <v>2</v>
      </c>
      <c r="D57" s="67">
        <f t="shared" si="20"/>
        <v>82</v>
      </c>
      <c r="E57" s="67">
        <f t="shared" si="20"/>
        <v>8</v>
      </c>
      <c r="F57" s="67">
        <f t="shared" si="20"/>
        <v>2</v>
      </c>
      <c r="G57" s="67">
        <f t="shared" ref="C57:H61" si="21">G58</f>
        <v>205</v>
      </c>
      <c r="H57" s="67">
        <f t="shared" si="21"/>
        <v>5</v>
      </c>
      <c r="I57" s="67">
        <f>I58</f>
        <v>195</v>
      </c>
      <c r="J57" s="193"/>
      <c r="K57" s="160"/>
      <c r="L57" s="201"/>
      <c r="M57" s="162"/>
      <c r="N57" s="162"/>
      <c r="O57" s="162"/>
    </row>
    <row r="58" spans="1:15" s="161" customFormat="1" ht="12.95" customHeight="1">
      <c r="A58" s="168">
        <v>1</v>
      </c>
      <c r="B58" s="164" t="s">
        <v>160</v>
      </c>
      <c r="C58" s="69">
        <v>2</v>
      </c>
      <c r="D58" s="69">
        <v>82</v>
      </c>
      <c r="E58" s="69">
        <v>8</v>
      </c>
      <c r="F58" s="69">
        <v>2</v>
      </c>
      <c r="G58" s="69">
        <f>'01'!I65+'02'!I65+'03'!I65+'04'!I65+'05'!I65+'06'!I65+'07'!I65+'08'!I65+'09'!I65+'10'!I65+'11'!I65+'12'!I65+'13'!I65+'14'!I65+'15'!I65+'16'!I65+'17'!I65+'18'!I65+'19'!I65+'20'!I65+'21'!I65+'22'!I65+'23'!I65+'24'!I65+'25'!I65+'26'!I65+'27'!I65+'28'!I65+'29'!I65+'30'!I65+'31'!I65</f>
        <v>205</v>
      </c>
      <c r="H58" s="69">
        <f>'01'!E65+'02'!E65+'03'!E65+'04'!E65+'05'!E65+'06'!E65+'07'!E65+'08'!E65+'09'!E65+'10'!E65+'11'!E65+'12'!E65+'13'!E65+'14'!E65+'15'!E65+'16'!E65+'17'!E65+'18'!E65+'19'!E65+'20'!E65+'21'!E65+'22'!E65+'23'!E65+'24'!E65+'25'!E65+'26'!E65+'27'!E65+'28'!E65+'29'!E65+'30'!E65+'31'!E65</f>
        <v>5</v>
      </c>
      <c r="I58" s="69">
        <f>'01'!H65+'02'!H65+'03'!H65+'04'!H65+'05'!H65+'06'!H65+'07'!H65+'08'!H65+'09'!H65+'10'!H65+'11'!H65+'12'!H65+'13'!H65+'14'!H65+'15'!H65+'16'!H65+'17'!H65+'18'!H65+'19'!H65+'20'!H65+'21'!H65+'22'!H65+'23'!H65+'24'!H65+'25'!H65+'26'!H65+'27'!H65+'28'!H65+'29'!H65+'30'!H65+'31'!H65</f>
        <v>195</v>
      </c>
      <c r="J58" s="69">
        <f>H58/E58*100</f>
        <v>62.5</v>
      </c>
      <c r="K58" s="172">
        <f>E58/30</f>
        <v>0.26666666666666666</v>
      </c>
      <c r="L58" s="201">
        <f t="shared" si="3"/>
        <v>3</v>
      </c>
      <c r="M58" s="162"/>
      <c r="N58" s="162"/>
      <c r="O58" s="162"/>
    </row>
    <row r="59" spans="1:15" s="161" customFormat="1" ht="12.95" customHeight="1">
      <c r="A59" s="174" t="s">
        <v>163</v>
      </c>
      <c r="B59" s="166" t="s">
        <v>161</v>
      </c>
      <c r="C59" s="67">
        <f t="shared" si="21"/>
        <v>4</v>
      </c>
      <c r="D59" s="67">
        <f t="shared" si="21"/>
        <v>179</v>
      </c>
      <c r="E59" s="67">
        <f t="shared" si="21"/>
        <v>60</v>
      </c>
      <c r="F59" s="67">
        <f t="shared" si="21"/>
        <v>4</v>
      </c>
      <c r="G59" s="67">
        <f t="shared" si="21"/>
        <v>1208</v>
      </c>
      <c r="H59" s="67">
        <f t="shared" si="21"/>
        <v>27</v>
      </c>
      <c r="I59" s="67">
        <f>I60</f>
        <v>1154</v>
      </c>
      <c r="J59" s="193"/>
      <c r="K59" s="160"/>
      <c r="L59" s="201"/>
      <c r="M59" s="162"/>
      <c r="N59" s="162"/>
      <c r="O59" s="162"/>
    </row>
    <row r="60" spans="1:15" s="161" customFormat="1" ht="12.95" customHeight="1">
      <c r="A60" s="168">
        <v>1</v>
      </c>
      <c r="B60" s="164" t="s">
        <v>164</v>
      </c>
      <c r="C60" s="69">
        <v>4</v>
      </c>
      <c r="D60" s="69">
        <v>179</v>
      </c>
      <c r="E60" s="69">
        <f>K60*30</f>
        <v>60</v>
      </c>
      <c r="F60" s="69">
        <v>4</v>
      </c>
      <c r="G60" s="69">
        <f>'01'!I61+'02'!I61+'03'!I61+'04'!I61+'05'!I61+'06'!I61+'07'!I61+'08'!I61+'09'!I61+'10'!I61+'11'!I61+'12'!I61+'13'!I61+'14'!I61+'15'!I61+'16'!I61+'17'!I61+'18'!I61+'19'!I61+'20'!I61+'21'!I61+'22'!I61+'23'!I61+'24'!I61+'25'!I61+'26'!I61+'27'!I61+'28'!I61+'29'!I61+'30'!I61+'31'!I61</f>
        <v>1208</v>
      </c>
      <c r="H60" s="69">
        <f>'01'!E61+'02'!E61+'03'!E61+'04'!E61+'05'!E61+'06'!E61+'07'!E61+'08'!E61+'09'!E61+'10'!E61+'11'!E61+'12'!E61+'13'!E61+'14'!E61+'15'!E61+'16'!E61+'17'!E61+'18'!E61+'19'!E61+'20'!E61+'21'!E61+'22'!E61+'23'!E61+'24'!E61+'25'!E61+'26'!E61+'27'!E61+'28'!E61+'29'!E61+'30'!E61+'31'!E61</f>
        <v>27</v>
      </c>
      <c r="I60" s="69">
        <f>'01'!H61+'02'!H61+'03'!H61+'04'!H61+'05'!H61+'06'!H61+'07'!H61+'08'!H61+'09'!H61+'10'!H61+'11'!H61+'12'!H61+'13'!H61+'14'!H61+'15'!H61+'16'!H61+'17'!H61+'18'!H61+'19'!H61+'20'!H61+'21'!H61+'22'!H61+'23'!H61+'24'!H61+'25'!H61+'26'!H61+'27'!H61+'28'!H61+'29'!H61+'30'!H61+'31'!H61</f>
        <v>1154</v>
      </c>
      <c r="J60" s="69">
        <f>H60/E60*100</f>
        <v>45</v>
      </c>
      <c r="K60" s="167">
        <v>2</v>
      </c>
      <c r="L60" s="201">
        <f t="shared" si="3"/>
        <v>33</v>
      </c>
      <c r="M60" s="162"/>
      <c r="N60" s="162"/>
      <c r="O60" s="162"/>
    </row>
    <row r="61" spans="1:15" s="161" customFormat="1" ht="12.95" customHeight="1">
      <c r="A61" s="174" t="s">
        <v>168</v>
      </c>
      <c r="B61" s="166" t="s">
        <v>176</v>
      </c>
      <c r="C61" s="67">
        <f t="shared" ref="C61:F61" si="22">C62</f>
        <v>1</v>
      </c>
      <c r="D61" s="67">
        <f t="shared" si="22"/>
        <v>42</v>
      </c>
      <c r="E61" s="67">
        <f t="shared" si="22"/>
        <v>6</v>
      </c>
      <c r="F61" s="67">
        <f t="shared" si="22"/>
        <v>1</v>
      </c>
      <c r="G61" s="67">
        <f t="shared" si="21"/>
        <v>252</v>
      </c>
      <c r="H61" s="67">
        <f t="shared" si="21"/>
        <v>6</v>
      </c>
      <c r="I61" s="67">
        <f>I62</f>
        <v>240</v>
      </c>
      <c r="J61" s="193"/>
      <c r="K61" s="160"/>
      <c r="L61" s="201"/>
      <c r="M61" s="162"/>
      <c r="N61" s="162"/>
      <c r="O61" s="162"/>
    </row>
    <row r="62" spans="1:15" s="161" customFormat="1" ht="12.95" customHeight="1">
      <c r="A62" s="168">
        <v>1</v>
      </c>
      <c r="B62" s="164" t="s">
        <v>178</v>
      </c>
      <c r="C62" s="69">
        <v>1</v>
      </c>
      <c r="D62" s="69">
        <v>42</v>
      </c>
      <c r="E62" s="69">
        <v>6</v>
      </c>
      <c r="F62" s="69">
        <v>1</v>
      </c>
      <c r="G62" s="69">
        <f>'01'!I67+'02'!I67+'03'!I67+'04'!I67+'05'!I67+'06'!I67+'07'!I67+'08'!I67+'09'!I67+'10'!I67+'11'!I67+'12'!I67+'13'!I67+'14'!I67+'15'!I67+'16'!I67+'17'!I67+'18'!I67+'19'!I67+'20'!I67+'21'!I67+'22'!I67+'23'!I67+'24'!I67+'25'!I67+'26'!I67+'27'!I67+'28'!I67+'29'!I67+'30'!I67+'31'!I67</f>
        <v>252</v>
      </c>
      <c r="H62" s="69">
        <f>'01'!E67+'02'!E67+'03'!E67+'04'!E67+'05'!E67+'06'!E67+'07'!E67+'08'!E67+'09'!E67+'10'!E67+'11'!E67+'12'!E67+'13'!E67+'14'!E67+'15'!E67+'16'!E67+'17'!E67+'18'!E67+'19'!E67+'20'!E67+'21'!E67+'22'!E67+'23'!E67+'24'!E67+'25'!E67+'26'!E67+'27'!E67+'28'!E67+'29'!E67+'30'!E67+'31'!E67</f>
        <v>6</v>
      </c>
      <c r="I62" s="69">
        <f>'01'!H67+'02'!H67+'03'!H67+'04'!H67+'05'!H67+'06'!H67+'07'!H67+'08'!H67+'09'!H67+'10'!H67+'11'!H67+'12'!H67+'13'!H67+'14'!H67+'15'!H67+'16'!H67+'17'!H67+'18'!H67+'19'!H67+'20'!H67+'21'!H67+'22'!H67+'23'!H67+'24'!H67+'25'!H67+'26'!H67+'27'!H67+'28'!H67+'29'!H67+'30'!H67+'31'!H67</f>
        <v>240</v>
      </c>
      <c r="J62" s="69">
        <f>H62/E62*100</f>
        <v>100</v>
      </c>
      <c r="K62" s="167">
        <f>E62/30</f>
        <v>0.2</v>
      </c>
      <c r="L62" s="201">
        <f t="shared" si="3"/>
        <v>0</v>
      </c>
      <c r="M62" s="162"/>
      <c r="N62" s="162"/>
      <c r="O62" s="162"/>
    </row>
    <row r="63" spans="1:15" s="161" customFormat="1" ht="12.95" customHeight="1">
      <c r="A63" s="174" t="s">
        <v>184</v>
      </c>
      <c r="B63" s="166" t="s">
        <v>173</v>
      </c>
      <c r="C63" s="67">
        <f t="shared" ref="C63:H63" si="23">C64</f>
        <v>2</v>
      </c>
      <c r="D63" s="67">
        <f t="shared" si="23"/>
        <v>84</v>
      </c>
      <c r="E63" s="67">
        <f t="shared" si="23"/>
        <v>8</v>
      </c>
      <c r="F63" s="67">
        <f t="shared" si="23"/>
        <v>2</v>
      </c>
      <c r="G63" s="67">
        <f t="shared" si="23"/>
        <v>126</v>
      </c>
      <c r="H63" s="67">
        <f t="shared" si="23"/>
        <v>3</v>
      </c>
      <c r="I63" s="67">
        <f>I64</f>
        <v>120</v>
      </c>
      <c r="J63" s="193"/>
      <c r="K63" s="160"/>
      <c r="L63" s="201"/>
      <c r="M63" s="162"/>
      <c r="N63" s="162"/>
      <c r="O63" s="162"/>
    </row>
    <row r="64" spans="1:15" s="161" customFormat="1" ht="12.95" customHeight="1">
      <c r="A64" s="168">
        <v>1</v>
      </c>
      <c r="B64" s="164" t="s">
        <v>177</v>
      </c>
      <c r="C64" s="69">
        <v>2</v>
      </c>
      <c r="D64" s="69">
        <v>84</v>
      </c>
      <c r="E64" s="69">
        <v>8</v>
      </c>
      <c r="F64" s="69">
        <v>2</v>
      </c>
      <c r="G64" s="69">
        <f>'01'!I69+'02'!I69+'03'!I69+'04'!I69+'05'!I69+'06'!I69+'07'!I69+'08'!I69+'09'!I69+'10'!I69+'11'!I69+'12'!I69+'13'!I69+'14'!I69+'15'!I69+'16'!I69+'17'!I69+'18'!I69+'19'!I69+'20'!I69+'21'!I69+'22'!I69+'23'!I69+'24'!I69+'25'!I69+'26'!I69+'27'!I69+'28'!I69+'29'!I69+'30'!I69+'31'!I69</f>
        <v>126</v>
      </c>
      <c r="H64" s="69">
        <f>'01'!E69+'02'!E69+'03'!E69+'04'!E69+'05'!E69+'06'!E69+'07'!E69+'08'!E69+'09'!E69+'10'!E69+'11'!E69+'12'!E69+'13'!E69+'14'!E69+'15'!E69+'16'!E69+'17'!E69+'18'!E69+'19'!E69+'20'!E69+'21'!E69+'22'!E69+'23'!E69+'24'!E69+'25'!E69+'26'!E69+'27'!E69+'28'!E69+'29'!E69+'30'!E69+'31'!E69</f>
        <v>3</v>
      </c>
      <c r="I64" s="69">
        <f>'01'!H69+'02'!H69+'03'!H69+'04'!H69+'05'!H69+'06'!H69+'07'!H69+'08'!H69+'09'!H69+'10'!H69+'11'!H69+'12'!H69+'13'!H69+'14'!H69+'15'!H69+'16'!H69+'17'!H69+'18'!H69+'19'!H69+'20'!H69+'21'!H69+'22'!H69+'23'!H69+'24'!H69+'25'!H69+'26'!H69+'27'!H69+'28'!H69+'29'!H69+'30'!H69+'31'!H69</f>
        <v>120</v>
      </c>
      <c r="J64" s="69">
        <f>H64/E64*100</f>
        <v>37.5</v>
      </c>
      <c r="K64" s="167">
        <v>0.27</v>
      </c>
      <c r="L64" s="201">
        <f t="shared" si="3"/>
        <v>5</v>
      </c>
      <c r="M64" s="162"/>
      <c r="N64" s="162"/>
      <c r="O64" s="162"/>
    </row>
    <row r="65" spans="1:15" s="161" customFormat="1" ht="12.95" hidden="1" customHeight="1">
      <c r="A65" s="174" t="s">
        <v>185</v>
      </c>
      <c r="B65" s="195" t="s">
        <v>179</v>
      </c>
      <c r="C65" s="67">
        <f t="shared" ref="C65:H65" si="24">C66</f>
        <v>1</v>
      </c>
      <c r="D65" s="67">
        <f t="shared" si="24"/>
        <v>29</v>
      </c>
      <c r="E65" s="67">
        <f t="shared" si="24"/>
        <v>30</v>
      </c>
      <c r="F65" s="67">
        <f t="shared" si="24"/>
        <v>1</v>
      </c>
      <c r="G65" s="67">
        <f t="shared" si="24"/>
        <v>0</v>
      </c>
      <c r="H65" s="67">
        <f t="shared" si="24"/>
        <v>0</v>
      </c>
      <c r="I65" s="67">
        <f>I66</f>
        <v>0</v>
      </c>
      <c r="J65" s="193"/>
      <c r="K65" s="160"/>
      <c r="L65" s="201">
        <f t="shared" si="3"/>
        <v>30</v>
      </c>
      <c r="M65" s="162"/>
      <c r="N65" s="162"/>
      <c r="O65" s="162"/>
    </row>
    <row r="66" spans="1:15" s="161" customFormat="1" ht="12.95" hidden="1" customHeight="1">
      <c r="A66" s="168">
        <v>1</v>
      </c>
      <c r="B66" s="169" t="s">
        <v>181</v>
      </c>
      <c r="C66" s="69">
        <v>1</v>
      </c>
      <c r="D66" s="69">
        <v>29</v>
      </c>
      <c r="E66" s="69">
        <f t="shared" ref="E66" si="25">K66*30</f>
        <v>30</v>
      </c>
      <c r="F66" s="69">
        <v>1</v>
      </c>
      <c r="G66" s="69">
        <f>'01'!I71+'02'!I71+'03'!I71+'04'!I71+'05'!I71+'06'!I71+'07'!I71+'08'!I71+'09'!I71+'10'!I71+'11'!I71+'12'!I71+'13'!I71+'14'!I71+'15'!I71+'16'!I71+'17'!I71+'18'!I71+'19'!I71+'20'!I71+'21'!I71+'22'!I71+'23'!I71+'24'!I71+'25'!I71+'26'!I71+'27'!I71+'28'!I71+'29'!I71+'30'!I71+'31'!I71</f>
        <v>0</v>
      </c>
      <c r="H66" s="69">
        <f>'01'!E71+'02'!E71+'03'!E71+'04'!E71+'05'!E71+'06'!E71+'07'!E71+'08'!E71+'09'!E71+'10'!E71+'11'!E71+'12'!E71+'13'!E71+'14'!E71+'15'!E71+'16'!E71+'17'!E71+'18'!E71+'19'!E71+'20'!E71+'21'!E71+'22'!E71+'23'!E71+'24'!E71+'25'!E71+'26'!E71+'27'!E71+'28'!E71+'29'!E71+'30'!E71+'31'!E71</f>
        <v>0</v>
      </c>
      <c r="I66" s="69">
        <f>'01'!H71+'02'!H71+'03'!H71+'04'!H71+'05'!H71+'06'!H71+'07'!H71+'08'!H71+'09'!H71+'10'!H71+'11'!H71+'12'!H71+'13'!H71+'14'!H71+'15'!H71+'16'!H71+'17'!H71+'18'!H71+'19'!H71+'20'!H71+'21'!H71+'22'!H71+'23'!H71+'24'!H71+'25'!H71+'26'!H71+'27'!H71+'28'!H71+'29'!H71+'30'!H71+'31'!H71</f>
        <v>0</v>
      </c>
      <c r="J66" s="69">
        <f>H66/E66*100</f>
        <v>0</v>
      </c>
      <c r="K66" s="167">
        <v>1</v>
      </c>
      <c r="L66" s="201">
        <f t="shared" si="3"/>
        <v>30</v>
      </c>
      <c r="M66" s="162"/>
      <c r="N66" s="162"/>
      <c r="O66" s="162"/>
    </row>
    <row r="67" spans="1:15" s="161" customFormat="1" ht="12.95" customHeight="1">
      <c r="A67" s="174" t="s">
        <v>185</v>
      </c>
      <c r="B67" s="195" t="s">
        <v>180</v>
      </c>
      <c r="C67" s="67">
        <f t="shared" ref="C67:H67" si="26">C68</f>
        <v>2</v>
      </c>
      <c r="D67" s="67">
        <f t="shared" si="26"/>
        <v>86</v>
      </c>
      <c r="E67" s="67">
        <f t="shared" si="26"/>
        <v>12</v>
      </c>
      <c r="F67" s="67">
        <f t="shared" si="26"/>
        <v>2</v>
      </c>
      <c r="G67" s="67">
        <f t="shared" si="26"/>
        <v>860</v>
      </c>
      <c r="H67" s="67">
        <f t="shared" si="26"/>
        <v>20</v>
      </c>
      <c r="I67" s="67">
        <f>I68</f>
        <v>820</v>
      </c>
      <c r="J67" s="193"/>
      <c r="K67" s="160"/>
      <c r="L67" s="201"/>
      <c r="M67" s="162"/>
      <c r="N67" s="162"/>
      <c r="O67" s="162"/>
    </row>
    <row r="68" spans="1:15" s="161" customFormat="1" ht="12.95" customHeight="1" thickBot="1">
      <c r="A68" s="175">
        <v>1</v>
      </c>
      <c r="B68" s="176" t="s">
        <v>182</v>
      </c>
      <c r="C68" s="98">
        <v>2</v>
      </c>
      <c r="D68" s="98">
        <v>86</v>
      </c>
      <c r="E68" s="98">
        <v>12</v>
      </c>
      <c r="F68" s="98">
        <v>2</v>
      </c>
      <c r="G68" s="98">
        <f>'01'!I73+'02'!I73+'03'!I73+'04'!I73+'05'!I73+'06'!I73+'07'!I73+'08'!I73+'09'!I73+'10'!I73+'11'!I73+'12'!I73+'13'!I73+'14'!I73+'15'!I73+'16'!I73+'17'!I73+'18'!I73+'19'!I73+'20'!I73+'21'!I73+'22'!I73+'23'!I73+'24'!I73+'25'!I73+'26'!I73+'27'!I73+'28'!I73+'29'!I73+'30'!I73+'31'!I73</f>
        <v>860</v>
      </c>
      <c r="H68" s="98">
        <f>'01'!E73+'02'!E73+'03'!E73+'04'!E73+'05'!E73+'06'!E73+'07'!E73+'08'!E73+'09'!E73+'10'!E73+'11'!E73+'12'!E73+'13'!E73+'14'!E73+'15'!E73+'16'!E73+'17'!E73+'18'!E73+'19'!E73+'20'!E73+'21'!E73+'22'!E73+'23'!E73+'24'!E73+'25'!E73+'26'!E73+'27'!E73+'28'!E73+'29'!E73+'30'!E73+'31'!E73</f>
        <v>20</v>
      </c>
      <c r="I68" s="98">
        <f>'01'!H73+'02'!H73+'03'!H73+'04'!H73+'05'!H73+'06'!H73+'07'!H73+'08'!H73+'09'!H73+'10'!H73+'11'!H73+'12'!H73+'13'!H73+'14'!H73+'15'!H73+'16'!H73+'17'!H73+'18'!H73+'19'!H73+'20'!H73+'21'!H73+'22'!H73+'23'!H73+'24'!H73+'25'!H73+'26'!H73+'27'!H73+'28'!H73+'29'!H73+'30'!H73+'31'!H73</f>
        <v>820</v>
      </c>
      <c r="J68" s="98">
        <f>H68/E68*100</f>
        <v>166.66666666666669</v>
      </c>
      <c r="K68" s="177">
        <f>E68/30</f>
        <v>0.4</v>
      </c>
      <c r="L68" s="201">
        <f t="shared" si="3"/>
        <v>-8</v>
      </c>
      <c r="M68" s="162"/>
      <c r="N68" s="162"/>
      <c r="O68" s="162"/>
    </row>
    <row r="69" spans="1:15" s="68" customFormat="1" ht="15.75" customHeight="1" thickTop="1">
      <c r="A69" s="118"/>
      <c r="B69" s="78"/>
      <c r="C69" s="119"/>
      <c r="D69" s="119"/>
      <c r="E69" s="120"/>
      <c r="F69" s="120"/>
      <c r="G69" s="120"/>
      <c r="H69" s="120"/>
      <c r="I69" s="120"/>
      <c r="J69" s="120"/>
      <c r="K69" s="121"/>
      <c r="M69" s="71"/>
      <c r="O69" s="71"/>
    </row>
    <row r="70" spans="1:15" s="68" customFormat="1" ht="15.75" customHeight="1">
      <c r="A70" s="118"/>
      <c r="B70" s="78"/>
      <c r="C70" s="119"/>
      <c r="D70" s="119"/>
      <c r="E70" s="119"/>
      <c r="F70" s="119"/>
      <c r="G70" s="222" t="s">
        <v>199</v>
      </c>
      <c r="H70" s="222"/>
      <c r="I70" s="222"/>
      <c r="J70" s="222"/>
      <c r="K70" s="222"/>
      <c r="M70" s="71"/>
      <c r="O70" s="71"/>
    </row>
    <row r="71" spans="1:15" ht="15.75">
      <c r="A71" s="62"/>
      <c r="B71" s="198" t="s">
        <v>195</v>
      </c>
      <c r="C71" s="62"/>
      <c r="D71" s="62"/>
      <c r="E71" s="62"/>
      <c r="F71" s="62"/>
      <c r="G71" s="210" t="s">
        <v>132</v>
      </c>
      <c r="H71" s="210"/>
      <c r="I71" s="210"/>
      <c r="J71" s="210"/>
      <c r="K71" s="210"/>
      <c r="L71" t="s">
        <v>70</v>
      </c>
    </row>
    <row r="72" spans="1:15" ht="15.75">
      <c r="A72" s="62"/>
      <c r="B72" s="64" t="s">
        <v>130</v>
      </c>
      <c r="C72" s="78"/>
      <c r="D72" s="62"/>
      <c r="E72" s="62"/>
      <c r="F72" s="62"/>
      <c r="G72" s="62"/>
      <c r="H72" s="99"/>
      <c r="I72" s="62"/>
      <c r="J72" s="62"/>
      <c r="K72" s="63"/>
    </row>
    <row r="73" spans="1:15">
      <c r="A73" s="62"/>
      <c r="B73" s="62" t="s">
        <v>131</v>
      </c>
      <c r="C73" s="62"/>
      <c r="D73" s="62"/>
      <c r="E73" s="62"/>
      <c r="F73" s="62"/>
      <c r="G73" s="62"/>
      <c r="H73" s="62"/>
      <c r="I73" s="197"/>
      <c r="J73" s="62"/>
      <c r="K73" s="63"/>
      <c r="L73" t="s">
        <v>70</v>
      </c>
    </row>
    <row r="74" spans="1:15">
      <c r="A74" s="62"/>
      <c r="B74" s="62" t="s">
        <v>201</v>
      </c>
      <c r="C74" s="62"/>
      <c r="D74" s="62"/>
      <c r="E74" s="62"/>
      <c r="F74" s="62"/>
      <c r="G74" s="183"/>
      <c r="H74" s="183"/>
      <c r="I74" s="183"/>
      <c r="J74" s="62"/>
      <c r="K74" s="63"/>
    </row>
    <row r="75" spans="1:15">
      <c r="B75" s="62" t="s">
        <v>200</v>
      </c>
      <c r="I75" t="s">
        <v>70</v>
      </c>
    </row>
  </sheetData>
  <mergeCells count="17">
    <mergeCell ref="A1:C1"/>
    <mergeCell ref="A3:C3"/>
    <mergeCell ref="F1:K1"/>
    <mergeCell ref="F2:K2"/>
    <mergeCell ref="A2:C2"/>
    <mergeCell ref="L9:L10"/>
    <mergeCell ref="G71:K71"/>
    <mergeCell ref="A4:K4"/>
    <mergeCell ref="A5:K5"/>
    <mergeCell ref="A7:K7"/>
    <mergeCell ref="A9:A10"/>
    <mergeCell ref="B9:B10"/>
    <mergeCell ref="C9:E9"/>
    <mergeCell ref="F9:I9"/>
    <mergeCell ref="K9:K10"/>
    <mergeCell ref="J9:J10"/>
    <mergeCell ref="G70:K70"/>
  </mergeCells>
  <phoneticPr fontId="9" type="noConversion"/>
  <pageMargins left="0.75" right="0.67" top="0.3" bottom="0.15" header="0.5" footer="0.5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91"/>
  <sheetViews>
    <sheetView topLeftCell="A61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30</v>
      </c>
      <c r="E13" s="36">
        <f>SUM(E14:E19)</f>
        <v>52</v>
      </c>
      <c r="F13" s="36">
        <f>F14</f>
        <v>330</v>
      </c>
      <c r="G13" s="36">
        <f>G15+G16+G17+G18+G19</f>
        <v>450</v>
      </c>
      <c r="H13" s="37">
        <f>SUM(H14:H19)</f>
        <v>780</v>
      </c>
      <c r="I13" s="37">
        <f>SUM(I14:I19)</f>
        <v>832</v>
      </c>
      <c r="J13" s="37">
        <f>SUM(J14:J19)</f>
        <v>2662400</v>
      </c>
      <c r="K13" s="37">
        <f>SUM(K14:K19)</f>
        <v>1248000</v>
      </c>
      <c r="L13" s="44">
        <f>L14+L15+L16+L17+L18+L19</f>
        <v>0</v>
      </c>
      <c r="M13" s="37">
        <f>SUM(M14:M19)</f>
        <v>3910400</v>
      </c>
    </row>
    <row r="14" spans="1:13">
      <c r="A14" s="12"/>
      <c r="B14" s="1" t="s">
        <v>3</v>
      </c>
      <c r="C14" s="205">
        <v>22</v>
      </c>
      <c r="D14" s="205"/>
      <c r="E14" s="205">
        <f>C14</f>
        <v>22</v>
      </c>
      <c r="F14" s="205">
        <f>C14*15</f>
        <v>330</v>
      </c>
      <c r="G14" s="205"/>
      <c r="H14" s="178">
        <f>F14</f>
        <v>330</v>
      </c>
      <c r="I14" s="178">
        <f t="shared" ref="I14:I19" si="2">H14+E14</f>
        <v>352</v>
      </c>
      <c r="J14" s="178">
        <f>3200*I14</f>
        <v>1126400</v>
      </c>
      <c r="K14" s="178">
        <f>H14*1600</f>
        <v>528000</v>
      </c>
      <c r="L14" s="141"/>
      <c r="M14" s="42">
        <f>J14+K14</f>
        <v>1654400</v>
      </c>
    </row>
    <row r="15" spans="1:13">
      <c r="A15" s="12"/>
      <c r="B15" s="1" t="s">
        <v>6</v>
      </c>
      <c r="C15" s="205"/>
      <c r="D15" s="205">
        <v>12</v>
      </c>
      <c r="E15" s="205">
        <f>D15</f>
        <v>12</v>
      </c>
      <c r="F15" s="205"/>
      <c r="G15" s="205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5"/>
      <c r="D16" s="205">
        <v>16</v>
      </c>
      <c r="E16" s="205">
        <f>D16</f>
        <v>16</v>
      </c>
      <c r="F16" s="205"/>
      <c r="G16" s="205">
        <f>D16*15</f>
        <v>240</v>
      </c>
      <c r="H16" s="178">
        <f>G16</f>
        <v>240</v>
      </c>
      <c r="I16" s="178">
        <f t="shared" si="2"/>
        <v>256</v>
      </c>
      <c r="J16" s="178">
        <f t="shared" si="3"/>
        <v>819200</v>
      </c>
      <c r="K16" s="178">
        <f t="shared" si="4"/>
        <v>384000</v>
      </c>
      <c r="L16" s="141"/>
      <c r="M16" s="42">
        <f t="shared" si="5"/>
        <v>1203200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2</v>
      </c>
      <c r="E18" s="205">
        <f>D18</f>
        <v>2</v>
      </c>
      <c r="F18" s="205"/>
      <c r="G18" s="205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86</v>
      </c>
      <c r="E20" s="36">
        <f t="shared" ref="E20:L20" si="6">E21</f>
        <v>86</v>
      </c>
      <c r="F20" s="36"/>
      <c r="G20" s="36">
        <f t="shared" si="6"/>
        <v>1408</v>
      </c>
      <c r="H20" s="36">
        <f t="shared" si="6"/>
        <v>1408</v>
      </c>
      <c r="I20" s="36">
        <f t="shared" si="6"/>
        <v>1499</v>
      </c>
      <c r="J20" s="36">
        <f t="shared" si="6"/>
        <v>4796800</v>
      </c>
      <c r="K20" s="36">
        <f t="shared" si="6"/>
        <v>0</v>
      </c>
      <c r="L20" s="36">
        <f t="shared" si="6"/>
        <v>0</v>
      </c>
      <c r="M20" s="37">
        <f>M21</f>
        <v>4796800</v>
      </c>
    </row>
    <row r="21" spans="1:13">
      <c r="A21" s="10"/>
      <c r="B21" s="24" t="s">
        <v>19</v>
      </c>
      <c r="C21" s="205"/>
      <c r="D21" s="205">
        <v>86</v>
      </c>
      <c r="E21" s="205">
        <f>D21</f>
        <v>86</v>
      </c>
      <c r="F21" s="205"/>
      <c r="G21" s="205">
        <v>1408</v>
      </c>
      <c r="H21" s="178">
        <f>G21</f>
        <v>1408</v>
      </c>
      <c r="I21" s="178">
        <v>1499</v>
      </c>
      <c r="J21" s="178">
        <f>3200*I21</f>
        <v>4796800</v>
      </c>
      <c r="K21" s="178"/>
      <c r="L21" s="141"/>
      <c r="M21" s="42">
        <f>J21+K21</f>
        <v>4796800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2</v>
      </c>
      <c r="E24" s="36">
        <f t="shared" ref="E24:L24" si="8">E25</f>
        <v>2</v>
      </c>
      <c r="F24" s="36"/>
      <c r="G24" s="36">
        <f t="shared" si="8"/>
        <v>56</v>
      </c>
      <c r="H24" s="36">
        <f t="shared" si="8"/>
        <v>56</v>
      </c>
      <c r="I24" s="36">
        <f t="shared" si="8"/>
        <v>58</v>
      </c>
      <c r="J24" s="36">
        <f t="shared" si="8"/>
        <v>185600</v>
      </c>
      <c r="K24" s="36">
        <f t="shared" si="8"/>
        <v>89600</v>
      </c>
      <c r="L24" s="36">
        <f t="shared" si="8"/>
        <v>0</v>
      </c>
      <c r="M24" s="37">
        <f>M25</f>
        <v>275200</v>
      </c>
    </row>
    <row r="25" spans="1:13">
      <c r="A25" s="16"/>
      <c r="B25" s="23" t="s">
        <v>10</v>
      </c>
      <c r="C25" s="205"/>
      <c r="D25" s="205">
        <v>2</v>
      </c>
      <c r="E25" s="205">
        <f>D25</f>
        <v>2</v>
      </c>
      <c r="F25" s="205"/>
      <c r="G25" s="205">
        <f>E25*28</f>
        <v>56</v>
      </c>
      <c r="H25" s="178">
        <f>G25</f>
        <v>56</v>
      </c>
      <c r="I25" s="178">
        <f>H25+E25</f>
        <v>58</v>
      </c>
      <c r="J25" s="178">
        <f>3200*I25</f>
        <v>185600</v>
      </c>
      <c r="K25" s="178">
        <f>1600*H25</f>
        <v>89600</v>
      </c>
      <c r="L25" s="141"/>
      <c r="M25" s="42">
        <f>J25+K25</f>
        <v>275200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71</v>
      </c>
      <c r="H28" s="37">
        <f>SUM(H29:H31)</f>
        <v>99</v>
      </c>
      <c r="I28" s="36">
        <f t="shared" ref="I28:M28" si="10">SUM(I29:I31)</f>
        <v>103</v>
      </c>
      <c r="J28" s="36">
        <f t="shared" si="10"/>
        <v>329600</v>
      </c>
      <c r="K28" s="36">
        <f t="shared" si="10"/>
        <v>158400</v>
      </c>
      <c r="L28" s="36">
        <f t="shared" si="10"/>
        <v>0</v>
      </c>
      <c r="M28" s="37">
        <f t="shared" si="10"/>
        <v>531200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28</v>
      </c>
      <c r="G29" s="205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5"/>
      <c r="D30" s="205">
        <v>3</v>
      </c>
      <c r="E30" s="205">
        <f>D30</f>
        <v>3</v>
      </c>
      <c r="F30" s="205"/>
      <c r="G30" s="178">
        <v>71</v>
      </c>
      <c r="H30" s="178">
        <f>G30</f>
        <v>71</v>
      </c>
      <c r="I30" s="178">
        <f>H30+E30</f>
        <v>74</v>
      </c>
      <c r="J30" s="178">
        <f>3200*I30</f>
        <v>236800</v>
      </c>
      <c r="K30" s="178">
        <f>1600*H30</f>
        <v>113600</v>
      </c>
      <c r="L30" s="141"/>
      <c r="M30" s="42">
        <f>J30+K30+M74</f>
        <v>393600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3">
      <c r="A33" s="10"/>
      <c r="B33" s="24" t="s">
        <v>19</v>
      </c>
      <c r="C33" s="205"/>
      <c r="D33" s="205">
        <v>29</v>
      </c>
      <c r="E33" s="205">
        <f>D33</f>
        <v>29</v>
      </c>
      <c r="F33" s="205"/>
      <c r="G33" s="205">
        <f>E33*15</f>
        <v>435</v>
      </c>
      <c r="H33" s="178">
        <f>G33</f>
        <v>435</v>
      </c>
      <c r="I33" s="178">
        <f>H33+E33</f>
        <v>464</v>
      </c>
      <c r="J33" s="178">
        <f>3200*I33</f>
        <v>1484800</v>
      </c>
      <c r="K33" s="178"/>
      <c r="L33" s="141"/>
      <c r="M33" s="42">
        <f>J33+K33</f>
        <v>1484800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157</v>
      </c>
      <c r="G34" s="36">
        <f>G36+G37</f>
        <v>259</v>
      </c>
      <c r="H34" s="37">
        <f>SUM(H35:H37)</f>
        <v>416</v>
      </c>
      <c r="I34" s="37">
        <f>SUM(I35:I37)</f>
        <v>433</v>
      </c>
      <c r="J34" s="37">
        <f>SUM(J35:J37)</f>
        <v>1473600</v>
      </c>
      <c r="K34" s="37">
        <f>SUM(K35:K37)</f>
        <v>497600</v>
      </c>
      <c r="L34" s="36">
        <f t="shared" ref="L34" si="12">L36+L37</f>
        <v>0</v>
      </c>
      <c r="M34" s="37">
        <f>SUM(M35:M37)</f>
        <v>1971200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157</v>
      </c>
      <c r="G35" s="205"/>
      <c r="H35" s="178">
        <f>F35</f>
        <v>157</v>
      </c>
      <c r="I35" s="178">
        <f>H35+E35</f>
        <v>163</v>
      </c>
      <c r="J35" s="178">
        <f>3200*I35</f>
        <v>521600</v>
      </c>
      <c r="K35" s="178">
        <f>1600*H35</f>
        <v>251200</v>
      </c>
      <c r="L35" s="141"/>
      <c r="M35" s="42">
        <f>J35+K35</f>
        <v>772800</v>
      </c>
    </row>
    <row r="36" spans="1:13">
      <c r="A36" s="13"/>
      <c r="B36" s="1" t="s">
        <v>12</v>
      </c>
      <c r="C36" s="205"/>
      <c r="D36" s="205">
        <v>6</v>
      </c>
      <c r="E36" s="205">
        <f>D36</f>
        <v>6</v>
      </c>
      <c r="F36" s="205"/>
      <c r="G36" s="205">
        <v>154</v>
      </c>
      <c r="H36" s="178">
        <f>G36</f>
        <v>154</v>
      </c>
      <c r="I36" s="178">
        <f>H36+E36</f>
        <v>160</v>
      </c>
      <c r="J36" s="178">
        <f>3200*I36</f>
        <v>512000</v>
      </c>
      <c r="K36" s="178">
        <f>1600*H36</f>
        <v>246400</v>
      </c>
      <c r="L36" s="141"/>
      <c r="M36" s="42">
        <f>J36+K36+M75</f>
        <v>758400</v>
      </c>
    </row>
    <row r="37" spans="1:13">
      <c r="A37" s="13"/>
      <c r="B37" s="196" t="s">
        <v>193</v>
      </c>
      <c r="C37" s="205"/>
      <c r="D37" s="205">
        <v>4</v>
      </c>
      <c r="E37" s="205">
        <f>D37</f>
        <v>4</v>
      </c>
      <c r="F37" s="205"/>
      <c r="G37" s="205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21</v>
      </c>
      <c r="E38" s="36">
        <f t="shared" ref="E38:M38" si="13">E39+E40</f>
        <v>21</v>
      </c>
      <c r="F38" s="36">
        <f t="shared" si="13"/>
        <v>0</v>
      </c>
      <c r="G38" s="36">
        <f t="shared" si="13"/>
        <v>315</v>
      </c>
      <c r="H38" s="36">
        <f t="shared" si="13"/>
        <v>315</v>
      </c>
      <c r="I38" s="36">
        <f t="shared" si="13"/>
        <v>336</v>
      </c>
      <c r="J38" s="36">
        <f t="shared" si="13"/>
        <v>1344000</v>
      </c>
      <c r="K38" s="36">
        <f t="shared" si="13"/>
        <v>0</v>
      </c>
      <c r="L38" s="36">
        <f t="shared" si="13"/>
        <v>0</v>
      </c>
      <c r="M38" s="36">
        <f t="shared" si="13"/>
        <v>1344000</v>
      </c>
    </row>
    <row r="39" spans="1:13">
      <c r="A39" s="13"/>
      <c r="B39" s="196" t="s">
        <v>192</v>
      </c>
      <c r="C39" s="205"/>
      <c r="D39" s="205">
        <v>21</v>
      </c>
      <c r="E39" s="205">
        <f>D39</f>
        <v>21</v>
      </c>
      <c r="F39" s="205"/>
      <c r="G39" s="205">
        <f>E39*15</f>
        <v>315</v>
      </c>
      <c r="H39" s="178">
        <f>G39</f>
        <v>315</v>
      </c>
      <c r="I39" s="178">
        <f>H39+E39</f>
        <v>336</v>
      </c>
      <c r="J39" s="178">
        <f>4000*I39</f>
        <v>1344000</v>
      </c>
      <c r="K39" s="178"/>
      <c r="L39" s="141"/>
      <c r="M39" s="42">
        <f>J39+K39</f>
        <v>1344000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86</v>
      </c>
      <c r="H50" s="36">
        <f t="shared" si="17"/>
        <v>86</v>
      </c>
      <c r="I50" s="36">
        <f t="shared" si="17"/>
        <v>90</v>
      </c>
      <c r="J50" s="36">
        <f t="shared" si="17"/>
        <v>360000</v>
      </c>
      <c r="K50" s="36">
        <f t="shared" si="17"/>
        <v>0</v>
      </c>
      <c r="L50" s="36">
        <f t="shared" si="17"/>
        <v>0</v>
      </c>
      <c r="M50" s="37">
        <f>M51+M52</f>
        <v>360000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5"/>
      <c r="D52" s="205">
        <v>3</v>
      </c>
      <c r="E52" s="205">
        <f>D52</f>
        <v>3</v>
      </c>
      <c r="F52" s="205"/>
      <c r="G52" s="90">
        <v>58</v>
      </c>
      <c r="H52" s="178">
        <f>G52</f>
        <v>58</v>
      </c>
      <c r="I52" s="178">
        <f>H52+E52</f>
        <v>61</v>
      </c>
      <c r="J52" s="178">
        <f>4000*I52</f>
        <v>244000</v>
      </c>
      <c r="K52" s="178"/>
      <c r="L52" s="141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3</v>
      </c>
      <c r="E53" s="36">
        <f t="shared" ref="E53:L53" si="18">E54</f>
        <v>3</v>
      </c>
      <c r="F53" s="36"/>
      <c r="G53" s="36">
        <f t="shared" si="18"/>
        <v>120</v>
      </c>
      <c r="H53" s="36">
        <f t="shared" si="18"/>
        <v>120</v>
      </c>
      <c r="I53" s="36">
        <f t="shared" si="18"/>
        <v>126</v>
      </c>
      <c r="J53" s="36">
        <f t="shared" si="18"/>
        <v>704340</v>
      </c>
      <c r="K53" s="36">
        <f t="shared" si="18"/>
        <v>384000</v>
      </c>
      <c r="L53" s="36">
        <f t="shared" si="18"/>
        <v>0</v>
      </c>
      <c r="M53" s="37">
        <f>M54</f>
        <v>1088340</v>
      </c>
    </row>
    <row r="54" spans="1:13">
      <c r="A54" s="14"/>
      <c r="B54" s="72" t="s">
        <v>152</v>
      </c>
      <c r="C54" s="28"/>
      <c r="D54" s="28">
        <v>3</v>
      </c>
      <c r="E54" s="28">
        <f>D54</f>
        <v>3</v>
      </c>
      <c r="F54" s="28"/>
      <c r="G54" s="28">
        <v>120</v>
      </c>
      <c r="H54" s="30">
        <f>G54</f>
        <v>120</v>
      </c>
      <c r="I54" s="30">
        <f>H54+E54*2</f>
        <v>126</v>
      </c>
      <c r="J54" s="178">
        <f>5590*I54</f>
        <v>704340</v>
      </c>
      <c r="K54" s="178">
        <f>3200*H54</f>
        <v>384000</v>
      </c>
      <c r="L54" s="45"/>
      <c r="M54" s="42">
        <f>J54+K54</f>
        <v>1088340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30</v>
      </c>
      <c r="D76" s="41">
        <f>D8+D13+D20+D22+D24+D26+D28+D32+D34+D38+D41+D44+D48+D50+D53+D55+D57+D61+D66+D68+D70+D72</f>
        <v>198</v>
      </c>
      <c r="E76" s="41">
        <f>E8+E13+E20+E22+E24+E26+E28+E32+E34+E38+E41+E44+E48+E50+E53+E55+E57+E61+E64+E66+E68+E70+E72</f>
        <v>228</v>
      </c>
      <c r="F76" s="41">
        <f>F8+F13+F28+F34+F64</f>
        <v>539</v>
      </c>
      <c r="G76" s="41">
        <f>G8+G13+G20+G22+G24+G26+G28+G32+G34+G38+G41+G44+G48+G50+G53+G55+G57+G61+G66+G68+G70+G72</f>
        <v>3561</v>
      </c>
      <c r="H76" s="41">
        <f>H8+H13+H20+H22+H24+H26+H28+H32+H34+H38+H41+H44+H48+H50+H53+H55+H57+H61+H64+H66+H68+H70+H72</f>
        <v>4100</v>
      </c>
      <c r="I76" s="41">
        <f>I8+I13+I20+I22+I24+I26+I28+I32+I34+I38+I41+I44+I48+I50+I53+I55+I57+I61+I64+I66+I68+I70+I72</f>
        <v>4345</v>
      </c>
      <c r="J76" s="41">
        <f>J8+J13+J20+J22+J24+J26+J28+J32+J34+J38+J41+J44+J48+J50+J53+J55+J57+J61+J64+J66+J68+J70+J72</f>
        <v>15166250</v>
      </c>
      <c r="K76" s="41">
        <f>K8+K13+K20+K22+K24+K26+K28+K32+K34+K38+K41+K44+K48+K50+K53+K55+K57+K61+K64+K66+K68+K70+K72</f>
        <v>3099200</v>
      </c>
      <c r="L76" s="41"/>
      <c r="M76" s="41">
        <f>M8+M13+M20+M22+M24+M26+M28+M32+M34+M38+M41+M44+M48+M50+M53+M55+M57+M61+M64+M77+M78+M66+M68+M70+M72</f>
        <v>18353650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3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1"/>
  <sheetViews>
    <sheetView topLeftCell="A55" workbookViewId="0">
      <selection activeCell="H79" sqref="H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28</v>
      </c>
      <c r="H10" s="178">
        <f>G10</f>
        <v>28</v>
      </c>
      <c r="I10" s="178">
        <f>H10+E10</f>
        <v>29</v>
      </c>
      <c r="J10" s="178">
        <f>3200*I10</f>
        <v>92800</v>
      </c>
      <c r="K10" s="178">
        <f>1600*H10</f>
        <v>44800</v>
      </c>
      <c r="L10" s="141"/>
      <c r="M10" s="42">
        <f t="shared" si="0"/>
        <v>137600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31</v>
      </c>
      <c r="E13" s="36">
        <f>SUM(E14:E19)</f>
        <v>60</v>
      </c>
      <c r="F13" s="36">
        <f>F14</f>
        <v>435</v>
      </c>
      <c r="G13" s="36">
        <f>G15+G16+G17+G18+G19</f>
        <v>465</v>
      </c>
      <c r="H13" s="37">
        <f>SUM(H14:H19)</f>
        <v>900</v>
      </c>
      <c r="I13" s="37">
        <f>SUM(I14:I19)</f>
        <v>960</v>
      </c>
      <c r="J13" s="37">
        <f>SUM(J14:J19)</f>
        <v>3072000</v>
      </c>
      <c r="K13" s="37">
        <f>SUM(K14:K19)</f>
        <v>1440000</v>
      </c>
      <c r="L13" s="44">
        <f>L14+L15+L16+L17+L18+L19</f>
        <v>0</v>
      </c>
      <c r="M13" s="37">
        <f>SUM(M14:M19)</f>
        <v>4512000</v>
      </c>
    </row>
    <row r="14" spans="1:13">
      <c r="A14" s="12"/>
      <c r="B14" s="1" t="s">
        <v>3</v>
      </c>
      <c r="C14" s="205">
        <v>29</v>
      </c>
      <c r="D14" s="205"/>
      <c r="E14" s="205">
        <f>C14</f>
        <v>29</v>
      </c>
      <c r="F14" s="205">
        <f>C14*15</f>
        <v>435</v>
      </c>
      <c r="G14" s="205"/>
      <c r="H14" s="178">
        <f>F14</f>
        <v>435</v>
      </c>
      <c r="I14" s="178">
        <f t="shared" ref="I14:I19" si="2">H14+E14</f>
        <v>464</v>
      </c>
      <c r="J14" s="178">
        <f>3200*I14</f>
        <v>1484800</v>
      </c>
      <c r="K14" s="178">
        <f>H14*1600</f>
        <v>696000</v>
      </c>
      <c r="L14" s="141"/>
      <c r="M14" s="42">
        <f>J14+K14</f>
        <v>2180800</v>
      </c>
    </row>
    <row r="15" spans="1:13">
      <c r="A15" s="12"/>
      <c r="B15" s="1" t="s">
        <v>6</v>
      </c>
      <c r="C15" s="205"/>
      <c r="D15" s="205">
        <v>12</v>
      </c>
      <c r="E15" s="205">
        <f>D15</f>
        <v>12</v>
      </c>
      <c r="F15" s="205"/>
      <c r="G15" s="205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5"/>
      <c r="D16" s="205">
        <v>17</v>
      </c>
      <c r="E16" s="205">
        <f>D16</f>
        <v>17</v>
      </c>
      <c r="F16" s="205"/>
      <c r="G16" s="205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90</v>
      </c>
      <c r="E20" s="36">
        <f t="shared" ref="E20:L20" si="6">E21</f>
        <v>90</v>
      </c>
      <c r="F20" s="36"/>
      <c r="G20" s="36">
        <f t="shared" si="6"/>
        <v>1460</v>
      </c>
      <c r="H20" s="36">
        <f t="shared" si="6"/>
        <v>1460</v>
      </c>
      <c r="I20" s="36">
        <f t="shared" si="6"/>
        <v>1555</v>
      </c>
      <c r="J20" s="36">
        <f t="shared" si="6"/>
        <v>4976000</v>
      </c>
      <c r="K20" s="36">
        <f t="shared" si="6"/>
        <v>0</v>
      </c>
      <c r="L20" s="36">
        <f t="shared" si="6"/>
        <v>0</v>
      </c>
      <c r="M20" s="37">
        <f>M21</f>
        <v>4976000</v>
      </c>
    </row>
    <row r="21" spans="1:13">
      <c r="A21" s="10"/>
      <c r="B21" s="24" t="s">
        <v>19</v>
      </c>
      <c r="C21" s="205"/>
      <c r="D21" s="205">
        <v>90</v>
      </c>
      <c r="E21" s="205">
        <f>D21</f>
        <v>90</v>
      </c>
      <c r="F21" s="205"/>
      <c r="G21" s="205">
        <v>1460</v>
      </c>
      <c r="H21" s="178">
        <f>G21</f>
        <v>1460</v>
      </c>
      <c r="I21" s="178">
        <v>1555</v>
      </c>
      <c r="J21" s="178">
        <f>3200*I21</f>
        <v>4976000</v>
      </c>
      <c r="K21" s="178"/>
      <c r="L21" s="141"/>
      <c r="M21" s="42">
        <f>J21+K21</f>
        <v>4976000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2</v>
      </c>
      <c r="E28" s="36">
        <f>SUM(E29:E31)</f>
        <v>4</v>
      </c>
      <c r="F28" s="36">
        <f>F29</f>
        <v>48</v>
      </c>
      <c r="G28" s="37">
        <f>G30+G31</f>
        <v>52</v>
      </c>
      <c r="H28" s="37">
        <f>SUM(H29:H31)</f>
        <v>100</v>
      </c>
      <c r="I28" s="36">
        <f t="shared" ref="I28:M28" si="10">SUM(I29:I31)</f>
        <v>104</v>
      </c>
      <c r="J28" s="36">
        <f t="shared" si="10"/>
        <v>332800</v>
      </c>
      <c r="K28" s="36">
        <f t="shared" si="10"/>
        <v>160000</v>
      </c>
      <c r="L28" s="36">
        <f t="shared" si="10"/>
        <v>0</v>
      </c>
      <c r="M28" s="37">
        <f t="shared" si="10"/>
        <v>492800</v>
      </c>
    </row>
    <row r="29" spans="1:13">
      <c r="A29" s="12"/>
      <c r="B29" s="1" t="s">
        <v>3</v>
      </c>
      <c r="C29" s="205">
        <v>2</v>
      </c>
      <c r="D29" s="205"/>
      <c r="E29" s="205">
        <f>C29</f>
        <v>2</v>
      </c>
      <c r="F29" s="205">
        <v>48</v>
      </c>
      <c r="G29" s="205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5"/>
      <c r="D30" s="205">
        <v>2</v>
      </c>
      <c r="E30" s="205">
        <f>D30</f>
        <v>2</v>
      </c>
      <c r="F30" s="205"/>
      <c r="G30" s="178">
        <v>52</v>
      </c>
      <c r="H30" s="178">
        <f>G30</f>
        <v>52</v>
      </c>
      <c r="I30" s="178">
        <f>H30+E30</f>
        <v>54</v>
      </c>
      <c r="J30" s="178">
        <f>3200*I30</f>
        <v>172800</v>
      </c>
      <c r="K30" s="178">
        <f>1600*H30</f>
        <v>83200</v>
      </c>
      <c r="L30" s="141"/>
      <c r="M30" s="42">
        <f>J30+K30+M74</f>
        <v>256000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205"/>
      <c r="D33" s="205">
        <v>30</v>
      </c>
      <c r="E33" s="205">
        <f>D33</f>
        <v>30</v>
      </c>
      <c r="F33" s="205"/>
      <c r="G33" s="205">
        <f>E33*15</f>
        <v>450</v>
      </c>
      <c r="H33" s="178">
        <f>G33</f>
        <v>450</v>
      </c>
      <c r="I33" s="178">
        <f>H33+E33</f>
        <v>480</v>
      </c>
      <c r="J33" s="178">
        <f>3200*I33</f>
        <v>1536000</v>
      </c>
      <c r="K33" s="178"/>
      <c r="L33" s="141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5</v>
      </c>
      <c r="D34" s="36">
        <f>D36+D37</f>
        <v>10</v>
      </c>
      <c r="E34" s="36">
        <f>C34+D34</f>
        <v>15</v>
      </c>
      <c r="F34" s="36">
        <f>F35</f>
        <v>130</v>
      </c>
      <c r="G34" s="36">
        <f>G36+G37</f>
        <v>269</v>
      </c>
      <c r="H34" s="37">
        <f>SUM(H35:H37)</f>
        <v>399</v>
      </c>
      <c r="I34" s="37">
        <f>SUM(I35:I37)</f>
        <v>415</v>
      </c>
      <c r="J34" s="37">
        <f>SUM(J35:J37)</f>
        <v>1436000</v>
      </c>
      <c r="K34" s="37">
        <f>SUM(K35:K37)</f>
        <v>432000</v>
      </c>
      <c r="L34" s="36">
        <f t="shared" ref="L34" si="12">L36+L37</f>
        <v>0</v>
      </c>
      <c r="M34" s="37">
        <f>SUM(M35:M37)</f>
        <v>1868000</v>
      </c>
    </row>
    <row r="35" spans="1:13">
      <c r="A35" s="12"/>
      <c r="B35" s="1" t="s">
        <v>3</v>
      </c>
      <c r="C35" s="205">
        <v>5</v>
      </c>
      <c r="D35" s="205"/>
      <c r="E35" s="205">
        <f>C35</f>
        <v>5</v>
      </c>
      <c r="F35" s="205">
        <v>130</v>
      </c>
      <c r="G35" s="205"/>
      <c r="H35" s="178">
        <f>F35</f>
        <v>130</v>
      </c>
      <c r="I35" s="178">
        <f>H35+E35</f>
        <v>135</v>
      </c>
      <c r="J35" s="178">
        <f>3200*I35</f>
        <v>432000</v>
      </c>
      <c r="K35" s="178">
        <f>1600*H35</f>
        <v>208000</v>
      </c>
      <c r="L35" s="141"/>
      <c r="M35" s="42">
        <f>J35+K35</f>
        <v>640000</v>
      </c>
    </row>
    <row r="36" spans="1:13">
      <c r="A36" s="13"/>
      <c r="B36" s="1" t="s">
        <v>12</v>
      </c>
      <c r="C36" s="205"/>
      <c r="D36" s="205">
        <v>5</v>
      </c>
      <c r="E36" s="205">
        <f>D36</f>
        <v>5</v>
      </c>
      <c r="F36" s="205"/>
      <c r="G36" s="205">
        <v>140</v>
      </c>
      <c r="H36" s="178">
        <f>G36</f>
        <v>140</v>
      </c>
      <c r="I36" s="178">
        <f>H36+E36</f>
        <v>145</v>
      </c>
      <c r="J36" s="178">
        <f>3200*I36</f>
        <v>464000</v>
      </c>
      <c r="K36" s="178">
        <f>1600*H36</f>
        <v>224000</v>
      </c>
      <c r="L36" s="141"/>
      <c r="M36" s="42">
        <f>J36+K36+M75</f>
        <v>688000</v>
      </c>
    </row>
    <row r="37" spans="1:13">
      <c r="A37" s="13"/>
      <c r="B37" s="196" t="s">
        <v>193</v>
      </c>
      <c r="C37" s="205"/>
      <c r="D37" s="205">
        <v>5</v>
      </c>
      <c r="E37" s="205">
        <f>D37</f>
        <v>5</v>
      </c>
      <c r="F37" s="205"/>
      <c r="G37" s="205">
        <v>129</v>
      </c>
      <c r="H37" s="178">
        <f>G37</f>
        <v>129</v>
      </c>
      <c r="I37" s="178">
        <v>135</v>
      </c>
      <c r="J37" s="178">
        <f>4000*I37</f>
        <v>540000</v>
      </c>
      <c r="K37" s="178"/>
      <c r="L37" s="141"/>
      <c r="M37" s="42">
        <f>J37+K37</f>
        <v>540000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196" t="s">
        <v>192</v>
      </c>
      <c r="C39" s="205"/>
      <c r="D39" s="205">
        <v>22</v>
      </c>
      <c r="E39" s="205">
        <f>D39</f>
        <v>22</v>
      </c>
      <c r="F39" s="205"/>
      <c r="G39" s="205">
        <f>E39*15</f>
        <v>330</v>
      </c>
      <c r="H39" s="178">
        <f>G39</f>
        <v>330</v>
      </c>
      <c r="I39" s="178">
        <f>H39+E39</f>
        <v>352</v>
      </c>
      <c r="J39" s="178">
        <f>4000*I39</f>
        <v>1408000</v>
      </c>
      <c r="K39" s="178"/>
      <c r="L39" s="141"/>
      <c r="M39" s="42">
        <f>J39+K39</f>
        <v>1408000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5"/>
      <c r="D49" s="205">
        <v>1</v>
      </c>
      <c r="E49" s="205">
        <f>D49</f>
        <v>1</v>
      </c>
      <c r="F49" s="205"/>
      <c r="G49" s="205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4</v>
      </c>
      <c r="E52" s="205">
        <f>D52</f>
        <v>4</v>
      </c>
      <c r="F52" s="205"/>
      <c r="G52" s="90">
        <v>73</v>
      </c>
      <c r="H52" s="178">
        <f>G52</f>
        <v>73</v>
      </c>
      <c r="I52" s="178">
        <f>H52+E52</f>
        <v>77</v>
      </c>
      <c r="J52" s="178">
        <f>4000*I52</f>
        <v>308000</v>
      </c>
      <c r="K52" s="178"/>
      <c r="L52" s="141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37</v>
      </c>
      <c r="D76" s="41">
        <f>D8+D13+D20+D22+D24+D26+D28+D32+D34+D38+D41+D44+D48+D50+D53+D55+D57+D61+D66+D68+D70+D72</f>
        <v>202</v>
      </c>
      <c r="E76" s="41">
        <f>E8+E13+E20+E22+E24+E26+E28+E32+E34+E38+E41+E44+E48+E50+E53+E55+E57+E61+E64+E66+E68+E70+E72</f>
        <v>239</v>
      </c>
      <c r="F76" s="41">
        <f>F8+F13+F28+F34+F64</f>
        <v>637</v>
      </c>
      <c r="G76" s="41">
        <f>G8+G13+G20+G22+G24+G26+G28+G32+G34+G38+G41+G44+G48+G50+G53+G55+G57+G61+G66+G68+G70+G72</f>
        <v>3529</v>
      </c>
      <c r="H76" s="41">
        <f>H8+H13+H20+H22+H24+H26+H28+H32+H34+H38+H41+H44+H48+H50+H53+H55+H57+H61+H64+H66+H68+H70+H72</f>
        <v>4166</v>
      </c>
      <c r="I76" s="41">
        <f>I8+I13+I20+I22+I24+I26+I28+I32+I34+I38+I41+I44+I48+I50+I53+I55+I57+I61+I64+I66+I68+I70+I72</f>
        <v>4419</v>
      </c>
      <c r="J76" s="41">
        <f>J8+J13+J20+J22+J24+J26+J28+J32+J34+J38+J41+J44+J48+J50+J53+J55+J57+J61+J64+J66+J68+J70+J72</f>
        <v>15250410</v>
      </c>
      <c r="K76" s="41">
        <f>K8+K13+K20+K22+K24+K26+K28+K32+K34+K38+K41+K44+K48+K50+K53+K55+K57+K61+K64+K66+K68+K70+K72</f>
        <v>2865800</v>
      </c>
      <c r="L76" s="41"/>
      <c r="M76" s="41">
        <f>M8+M13+M20+M22+M24+M26+M28+M32+M34+M38+M41+M44+M48+M50+M53+M55+M57+M61+M64+M77+M78+M66+M68+M70+M72</f>
        <v>18151210</v>
      </c>
    </row>
    <row r="77" spans="1:13" ht="13.5" thickTop="1">
      <c r="D77" s="273"/>
      <c r="E77" s="273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1</v>
      </c>
      <c r="M78" s="87">
        <f>15000*L78</f>
        <v>15000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2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91"/>
  <sheetViews>
    <sheetView topLeftCell="A54" workbookViewId="0">
      <selection activeCell="H83" sqref="H83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31</v>
      </c>
      <c r="E13" s="36">
        <f>SUM(E14:E19)</f>
        <v>56</v>
      </c>
      <c r="F13" s="36">
        <f>F14</f>
        <v>375</v>
      </c>
      <c r="G13" s="36">
        <f>G15+G16+G17+G18+G19</f>
        <v>465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4">
        <f>L14+L15+L16+L17+L18+L19</f>
        <v>0</v>
      </c>
      <c r="M13" s="37">
        <f>SUM(M14:M19)</f>
        <v>4211200</v>
      </c>
    </row>
    <row r="14" spans="1:13">
      <c r="A14" s="12"/>
      <c r="B14" s="1" t="s">
        <v>3</v>
      </c>
      <c r="C14" s="205">
        <v>25</v>
      </c>
      <c r="D14" s="205"/>
      <c r="E14" s="205">
        <f>C14</f>
        <v>25</v>
      </c>
      <c r="F14" s="205">
        <f>C14*15</f>
        <v>375</v>
      </c>
      <c r="G14" s="205"/>
      <c r="H14" s="178">
        <f>F14</f>
        <v>375</v>
      </c>
      <c r="I14" s="178">
        <f t="shared" ref="I14:I19" si="2">H14+E14</f>
        <v>400</v>
      </c>
      <c r="J14" s="178">
        <f>3200*I14</f>
        <v>1280000</v>
      </c>
      <c r="K14" s="178">
        <f>H14*1600</f>
        <v>600000</v>
      </c>
      <c r="L14" s="141"/>
      <c r="M14" s="42">
        <f>J14+K14</f>
        <v>1880000</v>
      </c>
    </row>
    <row r="15" spans="1:13">
      <c r="A15" s="12"/>
      <c r="B15" s="1" t="s">
        <v>6</v>
      </c>
      <c r="C15" s="205"/>
      <c r="D15" s="205">
        <v>13</v>
      </c>
      <c r="E15" s="205">
        <f>D15</f>
        <v>13</v>
      </c>
      <c r="F15" s="205"/>
      <c r="G15" s="205">
        <f>D15*15</f>
        <v>195</v>
      </c>
      <c r="H15" s="178">
        <f>G15</f>
        <v>195</v>
      </c>
      <c r="I15" s="178">
        <f t="shared" si="2"/>
        <v>208</v>
      </c>
      <c r="J15" s="178">
        <f t="shared" ref="J15:J19" si="3">3200*I15</f>
        <v>665600</v>
      </c>
      <c r="K15" s="178">
        <f t="shared" ref="K15:K19" si="4">H15*1600</f>
        <v>312000</v>
      </c>
      <c r="L15" s="141"/>
      <c r="M15" s="42">
        <f t="shared" ref="M15:M19" si="5">J15+K15</f>
        <v>977600</v>
      </c>
    </row>
    <row r="16" spans="1:13">
      <c r="A16" s="12"/>
      <c r="B16" s="1" t="s">
        <v>5</v>
      </c>
      <c r="C16" s="205"/>
      <c r="D16" s="205">
        <v>17</v>
      </c>
      <c r="E16" s="205">
        <f>D16</f>
        <v>17</v>
      </c>
      <c r="F16" s="205"/>
      <c r="G16" s="205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103</v>
      </c>
      <c r="E20" s="36">
        <f t="shared" ref="E20:L20" si="6">E21</f>
        <v>103</v>
      </c>
      <c r="F20" s="36"/>
      <c r="G20" s="36">
        <f t="shared" si="6"/>
        <v>1935</v>
      </c>
      <c r="H20" s="36">
        <f t="shared" si="6"/>
        <v>1935</v>
      </c>
      <c r="I20" s="36">
        <f t="shared" si="6"/>
        <v>2055</v>
      </c>
      <c r="J20" s="36">
        <f t="shared" si="6"/>
        <v>6576000</v>
      </c>
      <c r="K20" s="36">
        <f t="shared" si="6"/>
        <v>0</v>
      </c>
      <c r="L20" s="36">
        <f t="shared" si="6"/>
        <v>0</v>
      </c>
      <c r="M20" s="37">
        <f>M21</f>
        <v>6576000</v>
      </c>
    </row>
    <row r="21" spans="1:13">
      <c r="A21" s="10"/>
      <c r="B21" s="24" t="s">
        <v>19</v>
      </c>
      <c r="C21" s="205"/>
      <c r="D21" s="205">
        <v>103</v>
      </c>
      <c r="E21" s="205">
        <f>D21</f>
        <v>103</v>
      </c>
      <c r="F21" s="205"/>
      <c r="G21" s="205">
        <v>1935</v>
      </c>
      <c r="H21" s="178">
        <f>G21</f>
        <v>1935</v>
      </c>
      <c r="I21" s="178">
        <v>2055</v>
      </c>
      <c r="J21" s="178">
        <f>3200*I21</f>
        <v>6576000</v>
      </c>
      <c r="K21" s="178"/>
      <c r="L21" s="141"/>
      <c r="M21" s="42">
        <f>J21+K21</f>
        <v>6576000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6</v>
      </c>
      <c r="E28" s="36">
        <f>SUM(E29:E31)</f>
        <v>7</v>
      </c>
      <c r="F28" s="36">
        <f>F29</f>
        <v>28</v>
      </c>
      <c r="G28" s="37">
        <f>G30+G31</f>
        <v>147</v>
      </c>
      <c r="H28" s="37">
        <f>SUM(H29:H31)</f>
        <v>175</v>
      </c>
      <c r="I28" s="36">
        <f t="shared" ref="I28:M28" si="10">SUM(I29:I31)</f>
        <v>182</v>
      </c>
      <c r="J28" s="36">
        <f t="shared" si="10"/>
        <v>582400</v>
      </c>
      <c r="K28" s="36">
        <f t="shared" si="10"/>
        <v>280000</v>
      </c>
      <c r="L28" s="36">
        <f t="shared" si="10"/>
        <v>0</v>
      </c>
      <c r="M28" s="37">
        <f t="shared" si="10"/>
        <v>905600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28</v>
      </c>
      <c r="G29" s="205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5"/>
      <c r="D30" s="205">
        <v>5</v>
      </c>
      <c r="E30" s="205">
        <f>D30</f>
        <v>5</v>
      </c>
      <c r="F30" s="205"/>
      <c r="G30" s="178">
        <v>119</v>
      </c>
      <c r="H30" s="178">
        <f>G30</f>
        <v>119</v>
      </c>
      <c r="I30" s="178">
        <f>H30+E30</f>
        <v>124</v>
      </c>
      <c r="J30" s="178">
        <f>3200*I30</f>
        <v>396800</v>
      </c>
      <c r="K30" s="178">
        <f>1600*H30</f>
        <v>190400</v>
      </c>
      <c r="L30" s="141"/>
      <c r="M30" s="42">
        <f>J30+K30+M74</f>
        <v>630400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205"/>
      <c r="D33" s="205">
        <v>31</v>
      </c>
      <c r="E33" s="205">
        <f>D33</f>
        <v>31</v>
      </c>
      <c r="F33" s="205"/>
      <c r="G33" s="205">
        <f>E33*15</f>
        <v>465</v>
      </c>
      <c r="H33" s="178">
        <f>G33</f>
        <v>465</v>
      </c>
      <c r="I33" s="178">
        <f>H33+E33</f>
        <v>496</v>
      </c>
      <c r="J33" s="178">
        <f>3200*I33</f>
        <v>1587200</v>
      </c>
      <c r="K33" s="178"/>
      <c r="L33" s="141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158</v>
      </c>
      <c r="G34" s="36">
        <f>G36+G37</f>
        <v>203</v>
      </c>
      <c r="H34" s="37">
        <f>SUM(H35:H37)</f>
        <v>361</v>
      </c>
      <c r="I34" s="37">
        <f>SUM(I35:I37)</f>
        <v>376</v>
      </c>
      <c r="J34" s="37">
        <f>SUM(J35:J37)</f>
        <v>1291200</v>
      </c>
      <c r="K34" s="37">
        <f>SUM(K35:K37)</f>
        <v>409600</v>
      </c>
      <c r="L34" s="36">
        <f t="shared" ref="L34" si="12">L36+L37</f>
        <v>0</v>
      </c>
      <c r="M34" s="37">
        <f>SUM(M35:M37)</f>
        <v>1700800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158</v>
      </c>
      <c r="G35" s="205"/>
      <c r="H35" s="178">
        <f>F35</f>
        <v>158</v>
      </c>
      <c r="I35" s="178">
        <f>H35+E35</f>
        <v>164</v>
      </c>
      <c r="J35" s="178">
        <f>3200*I35</f>
        <v>524800</v>
      </c>
      <c r="K35" s="178">
        <f>1600*H35</f>
        <v>252800</v>
      </c>
      <c r="L35" s="141"/>
      <c r="M35" s="42">
        <f>J35+K35</f>
        <v>777600</v>
      </c>
    </row>
    <row r="36" spans="1:13">
      <c r="A36" s="13"/>
      <c r="B36" s="1" t="s">
        <v>12</v>
      </c>
      <c r="C36" s="205"/>
      <c r="D36" s="205">
        <v>4</v>
      </c>
      <c r="E36" s="205">
        <f>D36</f>
        <v>4</v>
      </c>
      <c r="F36" s="205"/>
      <c r="G36" s="205">
        <v>98</v>
      </c>
      <c r="H36" s="178">
        <f>G36</f>
        <v>98</v>
      </c>
      <c r="I36" s="178">
        <f>H36+E36</f>
        <v>102</v>
      </c>
      <c r="J36" s="178">
        <f>3200*I36</f>
        <v>326400</v>
      </c>
      <c r="K36" s="178">
        <f>1600*H36</f>
        <v>156800</v>
      </c>
      <c r="L36" s="141"/>
      <c r="M36" s="42">
        <f>J36+K36+M75</f>
        <v>483200</v>
      </c>
    </row>
    <row r="37" spans="1:13">
      <c r="A37" s="13"/>
      <c r="B37" s="196" t="s">
        <v>193</v>
      </c>
      <c r="C37" s="205"/>
      <c r="D37" s="205">
        <v>4</v>
      </c>
      <c r="E37" s="205">
        <f>D37</f>
        <v>4</v>
      </c>
      <c r="F37" s="205"/>
      <c r="G37" s="205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196" t="s">
        <v>192</v>
      </c>
      <c r="C39" s="205"/>
      <c r="D39" s="205">
        <v>24</v>
      </c>
      <c r="E39" s="205">
        <f>D39</f>
        <v>24</v>
      </c>
      <c r="F39" s="205"/>
      <c r="G39" s="205">
        <f>E39*15</f>
        <v>360</v>
      </c>
      <c r="H39" s="178">
        <f>G39</f>
        <v>360</v>
      </c>
      <c r="I39" s="178">
        <f>H39+E39</f>
        <v>384</v>
      </c>
      <c r="J39" s="178">
        <f>4000*I39</f>
        <v>1536000</v>
      </c>
      <c r="K39" s="178"/>
      <c r="L39" s="141"/>
      <c r="M39" s="42">
        <f>J39+K39</f>
        <v>1536000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>
        <v>1</v>
      </c>
      <c r="E43" s="205">
        <f>D43</f>
        <v>1</v>
      </c>
      <c r="F43" s="205"/>
      <c r="G43" s="205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1</v>
      </c>
      <c r="E44" s="36">
        <f t="shared" ref="E44:L44" si="15">E45+E46+E47</f>
        <v>1</v>
      </c>
      <c r="F44" s="36"/>
      <c r="G44" s="36">
        <f t="shared" si="15"/>
        <v>40</v>
      </c>
      <c r="H44" s="36">
        <f t="shared" si="15"/>
        <v>40</v>
      </c>
      <c r="I44" s="36">
        <f t="shared" si="15"/>
        <v>42</v>
      </c>
      <c r="J44" s="37">
        <f>J45+J46+J47</f>
        <v>234780</v>
      </c>
      <c r="K44" s="37">
        <f>K45+K46+K47</f>
        <v>60000</v>
      </c>
      <c r="L44" s="36">
        <f t="shared" si="15"/>
        <v>0</v>
      </c>
      <c r="M44" s="37">
        <f>M45+M46+M47</f>
        <v>294780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75</v>
      </c>
      <c r="H50" s="36">
        <f t="shared" si="17"/>
        <v>75</v>
      </c>
      <c r="I50" s="36">
        <f t="shared" si="17"/>
        <v>80</v>
      </c>
      <c r="J50" s="36">
        <f t="shared" si="17"/>
        <v>320000</v>
      </c>
      <c r="K50" s="36">
        <f t="shared" si="17"/>
        <v>0</v>
      </c>
      <c r="L50" s="36">
        <f t="shared" si="17"/>
        <v>0</v>
      </c>
      <c r="M50" s="37">
        <f>M51+M52</f>
        <v>320000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4</v>
      </c>
      <c r="E52" s="205">
        <f>D52</f>
        <v>4</v>
      </c>
      <c r="F52" s="205"/>
      <c r="G52" s="90">
        <f>E52*15</f>
        <v>60</v>
      </c>
      <c r="H52" s="178">
        <f>G52</f>
        <v>60</v>
      </c>
      <c r="I52" s="178">
        <f>H52+E52</f>
        <v>64</v>
      </c>
      <c r="J52" s="178">
        <f>4000*I52</f>
        <v>256000</v>
      </c>
      <c r="K52" s="178"/>
      <c r="L52" s="141"/>
      <c r="M52" s="42">
        <f>J52+K52</f>
        <v>256000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40</v>
      </c>
      <c r="H57" s="95">
        <f>SUM(H58:H60)</f>
        <v>40</v>
      </c>
      <c r="I57" s="60">
        <f t="shared" ref="I57:M57" si="20">SUM(I58:I60)</f>
        <v>42</v>
      </c>
      <c r="J57" s="60">
        <f t="shared" si="20"/>
        <v>273000</v>
      </c>
      <c r="K57" s="60">
        <f t="shared" si="20"/>
        <v>128000</v>
      </c>
      <c r="L57" s="60">
        <f t="shared" si="20"/>
        <v>0</v>
      </c>
      <c r="M57" s="60">
        <f t="shared" si="20"/>
        <v>401000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>
        <v>1</v>
      </c>
      <c r="E60" s="28">
        <f>D60</f>
        <v>1</v>
      </c>
      <c r="F60" s="28"/>
      <c r="G60" s="28">
        <f>E60*40</f>
        <v>40</v>
      </c>
      <c r="H60" s="30">
        <f>G60</f>
        <v>40</v>
      </c>
      <c r="I60" s="30">
        <f>H60+E60*2</f>
        <v>42</v>
      </c>
      <c r="J60" s="59">
        <f>6500*I60</f>
        <v>273000</v>
      </c>
      <c r="K60" s="178">
        <f>3200*H60</f>
        <v>128000</v>
      </c>
      <c r="L60" s="45"/>
      <c r="M60" s="42">
        <f t="shared" si="21"/>
        <v>401000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40</v>
      </c>
      <c r="H61" s="60">
        <f t="shared" ref="H61:L61" si="22">H62+H63</f>
        <v>40</v>
      </c>
      <c r="I61" s="60">
        <f t="shared" si="22"/>
        <v>42</v>
      </c>
      <c r="J61" s="60">
        <f t="shared" si="22"/>
        <v>234780</v>
      </c>
      <c r="K61" s="60">
        <f t="shared" si="22"/>
        <v>128000</v>
      </c>
      <c r="L61" s="60">
        <f t="shared" si="22"/>
        <v>0</v>
      </c>
      <c r="M61" s="95">
        <f>M62+M63</f>
        <v>362780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33</v>
      </c>
      <c r="D76" s="41">
        <f>D8+D13+D20+D22+D24+D26+D28+D32+D34+D38+D41+D44+D48+D50+D53+D55+D57+D61+D66+D68+D70+D72</f>
        <v>218</v>
      </c>
      <c r="E76" s="41">
        <f>E8+E13+E20+E22+E24+E26+E28+E32+E34+E38+E41+E44+E48+E50+E53+E55+E57+E61+E64+E66+E68+E70+E72</f>
        <v>251</v>
      </c>
      <c r="F76" s="41">
        <f>F8+F13+F28+F34+F64</f>
        <v>585</v>
      </c>
      <c r="G76" s="41">
        <f>G8+G13+G20+G22+G24+G26+G28+G32+G34+G38+G41+G44+G48+G50+G53+G55+G57+G61+G66+G68+G70+G72</f>
        <v>3993</v>
      </c>
      <c r="H76" s="41">
        <f>H8+H13+H20+H22+H24+H26+H28+H32+H34+H38+H41+H44+H48+H50+H53+H55+H57+H61+H64+H66+H68+H70+H72</f>
        <v>4578</v>
      </c>
      <c r="I76" s="41">
        <f>I8+I13+I20+I22+I24+I26+I28+I32+I34+I38+I41+I44+I48+I50+I53+I55+I57+I61+I64+I66+I68+I70+I72</f>
        <v>4854</v>
      </c>
      <c r="J76" s="41">
        <f>J8+J13+J20+J22+J24+J26+J28+J32+J34+J38+J41+J44+J48+J50+J53+J55+J57+J61+J64+J66+J68+J70+J72</f>
        <v>16511930</v>
      </c>
      <c r="K76" s="41">
        <f>K8+K13+K20+K22+K24+K26+K28+K32+K34+K38+K41+K44+K48+K50+K53+K55+K57+K61+K64+K66+K68+K70+K72</f>
        <v>2754800</v>
      </c>
      <c r="L76" s="41"/>
      <c r="M76" s="41">
        <f>M8+M13+M20+M22+M24+M26+M28+M32+M34+M38+M41+M44+M48+M50+M53+M55+M57+M61+M64+M77+M78+M66+M68+M70+M72</f>
        <v>19324930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1</v>
      </c>
      <c r="M78" s="87">
        <f>15000*L78</f>
        <v>15000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1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D85:E85"/>
    <mergeCell ref="D86:E86"/>
    <mergeCell ref="D77:E77"/>
    <mergeCell ref="D82:E82"/>
    <mergeCell ref="D83:E83"/>
    <mergeCell ref="D84:E84"/>
    <mergeCell ref="D78:E78"/>
    <mergeCell ref="D79:E79"/>
    <mergeCell ref="D80:E80"/>
    <mergeCell ref="D81:E81"/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1"/>
  <sheetViews>
    <sheetView topLeftCell="A50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2</v>
      </c>
      <c r="E10" s="205">
        <f>D10</f>
        <v>2</v>
      </c>
      <c r="F10" s="205"/>
      <c r="G10" s="205">
        <v>52</v>
      </c>
      <c r="H10" s="178">
        <f>G10</f>
        <v>52</v>
      </c>
      <c r="I10" s="178">
        <f>H10+E10</f>
        <v>54</v>
      </c>
      <c r="J10" s="178">
        <f>3200*I10</f>
        <v>172800</v>
      </c>
      <c r="K10" s="178">
        <f>1600*H10</f>
        <v>83200</v>
      </c>
      <c r="L10" s="141"/>
      <c r="M10" s="42">
        <f t="shared" si="0"/>
        <v>256000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26</v>
      </c>
      <c r="D13" s="36">
        <f>D15+D16+D17+D18+D19</f>
        <v>30</v>
      </c>
      <c r="E13" s="36">
        <f>SUM(E14:E19)</f>
        <v>56</v>
      </c>
      <c r="F13" s="36">
        <f>F14</f>
        <v>390</v>
      </c>
      <c r="G13" s="36">
        <f>G15+G16+G17+G18+G19</f>
        <v>450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4">
        <f>L14+L15+L16+L17+L18+L19</f>
        <v>0</v>
      </c>
      <c r="M13" s="37">
        <f>SUM(M14:M19)</f>
        <v>4211200</v>
      </c>
    </row>
    <row r="14" spans="1:13">
      <c r="A14" s="12"/>
      <c r="B14" s="1" t="s">
        <v>3</v>
      </c>
      <c r="C14" s="205">
        <v>26</v>
      </c>
      <c r="D14" s="205"/>
      <c r="E14" s="205">
        <f>C14</f>
        <v>26</v>
      </c>
      <c r="F14" s="205">
        <f>C14*15</f>
        <v>390</v>
      </c>
      <c r="G14" s="205"/>
      <c r="H14" s="178">
        <f>F14</f>
        <v>390</v>
      </c>
      <c r="I14" s="178">
        <f t="shared" ref="I14:I19" si="2">H14+E14</f>
        <v>416</v>
      </c>
      <c r="J14" s="178">
        <f>3200*I14</f>
        <v>1331200</v>
      </c>
      <c r="K14" s="178">
        <f>H14*1600</f>
        <v>624000</v>
      </c>
      <c r="L14" s="141"/>
      <c r="M14" s="42">
        <f>J14+K14</f>
        <v>1955200</v>
      </c>
    </row>
    <row r="15" spans="1:13">
      <c r="A15" s="12"/>
      <c r="B15" s="1" t="s">
        <v>6</v>
      </c>
      <c r="C15" s="205"/>
      <c r="D15" s="205">
        <v>13</v>
      </c>
      <c r="E15" s="205">
        <f>D15</f>
        <v>13</v>
      </c>
      <c r="F15" s="205"/>
      <c r="G15" s="205">
        <f>D15*15</f>
        <v>195</v>
      </c>
      <c r="H15" s="178">
        <f>G15</f>
        <v>195</v>
      </c>
      <c r="I15" s="178">
        <f t="shared" si="2"/>
        <v>208</v>
      </c>
      <c r="J15" s="178">
        <f t="shared" ref="J15:J19" si="3">3200*I15</f>
        <v>665600</v>
      </c>
      <c r="K15" s="178">
        <f t="shared" ref="K15:K19" si="4">H15*1600</f>
        <v>312000</v>
      </c>
      <c r="L15" s="141"/>
      <c r="M15" s="42">
        <f t="shared" ref="M15:M19" si="5">J15+K15</f>
        <v>977600</v>
      </c>
    </row>
    <row r="16" spans="1:13">
      <c r="A16" s="12"/>
      <c r="B16" s="1" t="s">
        <v>5</v>
      </c>
      <c r="C16" s="205"/>
      <c r="D16" s="205">
        <v>16</v>
      </c>
      <c r="E16" s="205">
        <f>D16</f>
        <v>16</v>
      </c>
      <c r="F16" s="205"/>
      <c r="G16" s="205">
        <f>D16*15</f>
        <v>240</v>
      </c>
      <c r="H16" s="178">
        <f>G16</f>
        <v>240</v>
      </c>
      <c r="I16" s="178">
        <f t="shared" si="2"/>
        <v>256</v>
      </c>
      <c r="J16" s="178">
        <f t="shared" si="3"/>
        <v>819200</v>
      </c>
      <c r="K16" s="178">
        <f t="shared" si="4"/>
        <v>384000</v>
      </c>
      <c r="L16" s="141"/>
      <c r="M16" s="42">
        <f t="shared" si="5"/>
        <v>1203200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117</v>
      </c>
      <c r="E20" s="36">
        <f t="shared" ref="E20:L20" si="6">E21</f>
        <v>117</v>
      </c>
      <c r="F20" s="36"/>
      <c r="G20" s="36">
        <f t="shared" si="6"/>
        <v>2315</v>
      </c>
      <c r="H20" s="36">
        <f t="shared" si="6"/>
        <v>2315</v>
      </c>
      <c r="I20" s="36">
        <f t="shared" si="6"/>
        <v>2456</v>
      </c>
      <c r="J20" s="36">
        <f t="shared" si="6"/>
        <v>7859200</v>
      </c>
      <c r="K20" s="36">
        <f t="shared" si="6"/>
        <v>0</v>
      </c>
      <c r="L20" s="36">
        <f t="shared" si="6"/>
        <v>0</v>
      </c>
      <c r="M20" s="37">
        <f>M21</f>
        <v>7859200</v>
      </c>
    </row>
    <row r="21" spans="1:13">
      <c r="A21" s="10"/>
      <c r="B21" s="24" t="s">
        <v>19</v>
      </c>
      <c r="C21" s="205"/>
      <c r="D21" s="205">
        <v>117</v>
      </c>
      <c r="E21" s="205">
        <f>D21</f>
        <v>117</v>
      </c>
      <c r="F21" s="205"/>
      <c r="G21" s="205">
        <v>2315</v>
      </c>
      <c r="H21" s="178">
        <f>G21</f>
        <v>2315</v>
      </c>
      <c r="I21" s="178">
        <v>2456</v>
      </c>
      <c r="J21" s="178">
        <f>3200*I21</f>
        <v>7859200</v>
      </c>
      <c r="K21" s="178"/>
      <c r="L21" s="141"/>
      <c r="M21" s="42">
        <f>J21+K21</f>
        <v>7859200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v>28</v>
      </c>
      <c r="H23" s="178">
        <f>G23</f>
        <v>28</v>
      </c>
      <c r="I23" s="178">
        <v>29</v>
      </c>
      <c r="J23" s="178">
        <f>3200*I23</f>
        <v>92800</v>
      </c>
      <c r="K23" s="178">
        <f>1600*H23</f>
        <v>44800</v>
      </c>
      <c r="L23" s="141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5</v>
      </c>
      <c r="E28" s="36">
        <f>SUM(E29:E31)</f>
        <v>7</v>
      </c>
      <c r="F28" s="36">
        <f>F29</f>
        <v>48</v>
      </c>
      <c r="G28" s="37">
        <f>G30+G31</f>
        <v>128</v>
      </c>
      <c r="H28" s="37">
        <f>SUM(H29:H31)</f>
        <v>176</v>
      </c>
      <c r="I28" s="36">
        <f t="shared" ref="I28:M28" si="10">SUM(I29:I31)</f>
        <v>183</v>
      </c>
      <c r="J28" s="36">
        <f t="shared" si="10"/>
        <v>585600</v>
      </c>
      <c r="K28" s="36">
        <f t="shared" si="10"/>
        <v>281600</v>
      </c>
      <c r="L28" s="36">
        <f t="shared" si="10"/>
        <v>0</v>
      </c>
      <c r="M28" s="37">
        <f t="shared" si="10"/>
        <v>867200</v>
      </c>
    </row>
    <row r="29" spans="1:13">
      <c r="A29" s="12"/>
      <c r="B29" s="1" t="s">
        <v>3</v>
      </c>
      <c r="C29" s="205">
        <v>2</v>
      </c>
      <c r="D29" s="205"/>
      <c r="E29" s="205">
        <f>C29</f>
        <v>2</v>
      </c>
      <c r="F29" s="205">
        <v>48</v>
      </c>
      <c r="G29" s="205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5"/>
      <c r="D30" s="205">
        <v>4</v>
      </c>
      <c r="E30" s="205">
        <f>D30</f>
        <v>4</v>
      </c>
      <c r="F30" s="205"/>
      <c r="G30" s="178">
        <v>100</v>
      </c>
      <c r="H30" s="178">
        <f>G30</f>
        <v>100</v>
      </c>
      <c r="I30" s="178">
        <f>H30+E30</f>
        <v>104</v>
      </c>
      <c r="J30" s="178">
        <f>3200*I30</f>
        <v>332800</v>
      </c>
      <c r="K30" s="178">
        <f>1600*H30</f>
        <v>160000</v>
      </c>
      <c r="L30" s="141"/>
      <c r="M30" s="42">
        <f>J30+K30+M74</f>
        <v>492800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5"/>
      <c r="D33" s="205">
        <v>33</v>
      </c>
      <c r="E33" s="205">
        <f>D33</f>
        <v>33</v>
      </c>
      <c r="F33" s="205"/>
      <c r="G33" s="205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158</v>
      </c>
      <c r="G34" s="36">
        <f>G36+G37</f>
        <v>259</v>
      </c>
      <c r="H34" s="37">
        <f>SUM(H35:H37)</f>
        <v>417</v>
      </c>
      <c r="I34" s="37">
        <f>SUM(I35:I37)</f>
        <v>434</v>
      </c>
      <c r="J34" s="37">
        <f>SUM(J35:J37)</f>
        <v>1460000</v>
      </c>
      <c r="K34" s="37">
        <f>SUM(K35:K37)</f>
        <v>531200</v>
      </c>
      <c r="L34" s="36">
        <f t="shared" ref="L34" si="12">L36+L37</f>
        <v>0</v>
      </c>
      <c r="M34" s="37">
        <f>SUM(M35:M37)</f>
        <v>1991200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158</v>
      </c>
      <c r="G35" s="205"/>
      <c r="H35" s="178">
        <f>F35</f>
        <v>158</v>
      </c>
      <c r="I35" s="178">
        <f>H35+E35</f>
        <v>164</v>
      </c>
      <c r="J35" s="178">
        <f>3200*I35</f>
        <v>524800</v>
      </c>
      <c r="K35" s="178">
        <f>1600*H35</f>
        <v>252800</v>
      </c>
      <c r="L35" s="141"/>
      <c r="M35" s="42">
        <f>J35+K35</f>
        <v>777600</v>
      </c>
    </row>
    <row r="36" spans="1:13">
      <c r="A36" s="13"/>
      <c r="B36" s="1" t="s">
        <v>12</v>
      </c>
      <c r="C36" s="205"/>
      <c r="D36" s="205">
        <v>7</v>
      </c>
      <c r="E36" s="205">
        <f>D36</f>
        <v>7</v>
      </c>
      <c r="F36" s="205"/>
      <c r="G36" s="205">
        <v>174</v>
      </c>
      <c r="H36" s="178">
        <f>G36</f>
        <v>174</v>
      </c>
      <c r="I36" s="178">
        <f>H36+E36</f>
        <v>181</v>
      </c>
      <c r="J36" s="178">
        <f>3200*I36</f>
        <v>579200</v>
      </c>
      <c r="K36" s="178">
        <f>1600*H36</f>
        <v>278400</v>
      </c>
      <c r="L36" s="141"/>
      <c r="M36" s="42">
        <f>J36+K36+M75</f>
        <v>857600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196" t="s">
        <v>192</v>
      </c>
      <c r="C39" s="205"/>
      <c r="D39" s="205">
        <v>24</v>
      </c>
      <c r="E39" s="205">
        <f>D39</f>
        <v>24</v>
      </c>
      <c r="F39" s="205"/>
      <c r="G39" s="205">
        <f>E39*15</f>
        <v>360</v>
      </c>
      <c r="H39" s="178">
        <f>G39</f>
        <v>360</v>
      </c>
      <c r="I39" s="178">
        <f>H39+E39</f>
        <v>384</v>
      </c>
      <c r="J39" s="178">
        <f>4000*I39</f>
        <v>1536000</v>
      </c>
      <c r="K39" s="178"/>
      <c r="L39" s="141"/>
      <c r="M39" s="42">
        <f>J39+K39</f>
        <v>1536000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>
        <v>1</v>
      </c>
      <c r="E47" s="205">
        <f>D47</f>
        <v>1</v>
      </c>
      <c r="F47" s="205"/>
      <c r="G47" s="205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205"/>
      <c r="D49" s="205">
        <v>2</v>
      </c>
      <c r="E49" s="205">
        <f>D49</f>
        <v>2</v>
      </c>
      <c r="F49" s="205"/>
      <c r="G49" s="205">
        <f>D49*28</f>
        <v>56</v>
      </c>
      <c r="H49" s="178">
        <f>G49</f>
        <v>56</v>
      </c>
      <c r="I49" s="178">
        <f>H49+E49</f>
        <v>58</v>
      </c>
      <c r="J49" s="178">
        <f>4300*I49</f>
        <v>249400</v>
      </c>
      <c r="K49" s="178">
        <f>2500*H49</f>
        <v>140000</v>
      </c>
      <c r="L49" s="141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58</v>
      </c>
      <c r="H50" s="36">
        <f t="shared" si="17"/>
        <v>58</v>
      </c>
      <c r="I50" s="36">
        <f t="shared" si="17"/>
        <v>61</v>
      </c>
      <c r="J50" s="36">
        <f t="shared" si="17"/>
        <v>244000</v>
      </c>
      <c r="K50" s="36">
        <f t="shared" si="17"/>
        <v>0</v>
      </c>
      <c r="L50" s="36">
        <f t="shared" si="17"/>
        <v>0</v>
      </c>
      <c r="M50" s="37">
        <f>M51+M52</f>
        <v>244000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5"/>
      <c r="D52" s="205">
        <v>2</v>
      </c>
      <c r="E52" s="205">
        <f>D52</f>
        <v>2</v>
      </c>
      <c r="F52" s="205"/>
      <c r="G52" s="90">
        <f>E52*15</f>
        <v>30</v>
      </c>
      <c r="H52" s="178">
        <f>G52</f>
        <v>30</v>
      </c>
      <c r="I52" s="178">
        <f>H52+E52</f>
        <v>32</v>
      </c>
      <c r="J52" s="178">
        <f>4000*I52</f>
        <v>128000</v>
      </c>
      <c r="K52" s="178"/>
      <c r="L52" s="141"/>
      <c r="M52" s="42">
        <f>J52+K52</f>
        <v>128000</v>
      </c>
    </row>
    <row r="53" spans="1:13">
      <c r="A53" s="35">
        <v>15</v>
      </c>
      <c r="B53" s="40" t="s">
        <v>151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2" t="s">
        <v>152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78">
        <f>5590*I54</f>
        <v>245960</v>
      </c>
      <c r="K54" s="178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45</v>
      </c>
      <c r="H61" s="60">
        <f t="shared" ref="H61:L61" si="22">H62+H63</f>
        <v>45</v>
      </c>
      <c r="I61" s="60">
        <f t="shared" si="22"/>
        <v>47</v>
      </c>
      <c r="J61" s="60">
        <f t="shared" si="22"/>
        <v>202100</v>
      </c>
      <c r="K61" s="60">
        <f t="shared" si="22"/>
        <v>112500</v>
      </c>
      <c r="L61" s="60">
        <f t="shared" si="22"/>
        <v>0</v>
      </c>
      <c r="M61" s="95">
        <f>M62+M63</f>
        <v>314600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35</v>
      </c>
      <c r="D76" s="41">
        <f>D8+D13+D20+D22+D24+D26+D28+D32+D34+D38+D41+D44+D48+D50+D53+D55+D57+D61+D66+D68+D70+D72</f>
        <v>238</v>
      </c>
      <c r="E76" s="41">
        <f>E8+E13+E20+E22+E24+E26+E28+E32+E34+E38+E41+E44+E48+E50+E53+E55+E57+E61+E64+E66+E68+E70+E72</f>
        <v>273</v>
      </c>
      <c r="F76" s="41">
        <f>F8+F13+F28+F34+F64</f>
        <v>620</v>
      </c>
      <c r="G76" s="41">
        <f>G8+G13+G20+G22+G24+G26+G28+G32+G34+G38+G41+G44+G48+G50+G53+G55+G57+G61+G66+G68+G70+G72</f>
        <v>4611</v>
      </c>
      <c r="H76" s="41">
        <f>H8+H13+H20+H22+H24+H26+H28+H32+H34+H38+H41+H44+H48+H50+H53+H55+H57+H61+H64+H66+H68+H70+H72</f>
        <v>5231</v>
      </c>
      <c r="I76" s="41">
        <f>I8+I13+I20+I22+I24+I26+I28+I32+I34+I38+I41+I44+I48+I50+I53+I55+I57+I61+I64+I66+I68+I70+I72</f>
        <v>5538</v>
      </c>
      <c r="J76" s="41">
        <f>J8+J13+J20+J22+J24+J26+J28+J32+J34+J38+J41+J44+J48+J50+J53+J55+J57+J61+J64+J66+J68+J70+J72</f>
        <v>18978390</v>
      </c>
      <c r="K76" s="41">
        <f>K8+K13+K20+K22+K24+K26+K28+K32+K34+K38+K41+K44+K48+K50+K53+K55+K57+K61+K64+K66+K68+K70+K72</f>
        <v>3285900</v>
      </c>
      <c r="L76" s="41"/>
      <c r="M76" s="41">
        <f>M8+M13+M20+M22+M24+M26+M28+M32+M34+M38+M41+M44+M48+M50+M53+M55+M57+M61+M64+M77+M78+M66+M68+M70+M72</f>
        <v>22344290</v>
      </c>
    </row>
    <row r="77" spans="1:13" ht="13.5" thickTop="1">
      <c r="D77" s="273"/>
      <c r="E77" s="273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4</v>
      </c>
      <c r="M78" s="87">
        <f>15000*L78</f>
        <v>60000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5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D85:E85"/>
    <mergeCell ref="D86:E86"/>
    <mergeCell ref="D77:E77"/>
    <mergeCell ref="D82:E82"/>
    <mergeCell ref="D83:E83"/>
    <mergeCell ref="D84:E84"/>
    <mergeCell ref="D78:E78"/>
    <mergeCell ref="D79:E79"/>
    <mergeCell ref="D80:E80"/>
    <mergeCell ref="D81:E81"/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25" top="1" bottom="1" header="0.5" footer="0.5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91"/>
  <sheetViews>
    <sheetView topLeftCell="A60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28</v>
      </c>
      <c r="H10" s="178">
        <f>G10</f>
        <v>28</v>
      </c>
      <c r="I10" s="178">
        <f>H10+E10</f>
        <v>29</v>
      </c>
      <c r="J10" s="178">
        <f>3200*I10</f>
        <v>92800</v>
      </c>
      <c r="K10" s="178">
        <f>1600*H10</f>
        <v>44800</v>
      </c>
      <c r="L10" s="141"/>
      <c r="M10" s="42">
        <f t="shared" si="0"/>
        <v>137600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26</v>
      </c>
      <c r="D13" s="36">
        <f>D15+D16+D17+D18+D19</f>
        <v>24</v>
      </c>
      <c r="E13" s="36">
        <f>SUM(E14:E19)</f>
        <v>50</v>
      </c>
      <c r="F13" s="36">
        <f>F14</f>
        <v>390</v>
      </c>
      <c r="G13" s="36">
        <f>G15+G16+G17+G18+G19</f>
        <v>360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205">
        <v>26</v>
      </c>
      <c r="D14" s="205"/>
      <c r="E14" s="205">
        <f>C14</f>
        <v>26</v>
      </c>
      <c r="F14" s="205">
        <f>C14*15</f>
        <v>390</v>
      </c>
      <c r="G14" s="205"/>
      <c r="H14" s="178">
        <f>F14</f>
        <v>390</v>
      </c>
      <c r="I14" s="178">
        <f t="shared" ref="I14:I19" si="2">H14+E14</f>
        <v>416</v>
      </c>
      <c r="J14" s="178">
        <f>3200*I14</f>
        <v>1331200</v>
      </c>
      <c r="K14" s="178">
        <f>H14*1600</f>
        <v>624000</v>
      </c>
      <c r="L14" s="141"/>
      <c r="M14" s="42">
        <f>J14+K14</f>
        <v>1955200</v>
      </c>
    </row>
    <row r="15" spans="1:13">
      <c r="A15" s="12"/>
      <c r="B15" s="1" t="s">
        <v>6</v>
      </c>
      <c r="C15" s="205"/>
      <c r="D15" s="205">
        <v>7</v>
      </c>
      <c r="E15" s="205">
        <f>D15</f>
        <v>7</v>
      </c>
      <c r="F15" s="205"/>
      <c r="G15" s="205">
        <f>D15*15</f>
        <v>105</v>
      </c>
      <c r="H15" s="178">
        <f>G15</f>
        <v>105</v>
      </c>
      <c r="I15" s="178">
        <f t="shared" si="2"/>
        <v>112</v>
      </c>
      <c r="J15" s="178">
        <f t="shared" ref="J15:J19" si="3">3200*I15</f>
        <v>358400</v>
      </c>
      <c r="K15" s="178">
        <f t="shared" ref="K15:K19" si="4">H15*1600</f>
        <v>168000</v>
      </c>
      <c r="L15" s="141"/>
      <c r="M15" s="42">
        <f t="shared" ref="M15:M19" si="5">J15+K15</f>
        <v>526400</v>
      </c>
    </row>
    <row r="16" spans="1:13">
      <c r="A16" s="12"/>
      <c r="B16" s="1" t="s">
        <v>5</v>
      </c>
      <c r="C16" s="205"/>
      <c r="D16" s="205">
        <v>16</v>
      </c>
      <c r="E16" s="205">
        <f>D16</f>
        <v>16</v>
      </c>
      <c r="F16" s="205"/>
      <c r="G16" s="205">
        <f>D16*15</f>
        <v>240</v>
      </c>
      <c r="H16" s="178">
        <f>G16</f>
        <v>240</v>
      </c>
      <c r="I16" s="178">
        <f t="shared" si="2"/>
        <v>256</v>
      </c>
      <c r="J16" s="178">
        <f t="shared" si="3"/>
        <v>819200</v>
      </c>
      <c r="K16" s="178">
        <f t="shared" si="4"/>
        <v>384000</v>
      </c>
      <c r="L16" s="141"/>
      <c r="M16" s="42">
        <f t="shared" si="5"/>
        <v>1203200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100</v>
      </c>
      <c r="E20" s="36">
        <f t="shared" ref="E20:L20" si="6">E21</f>
        <v>100</v>
      </c>
      <c r="F20" s="36"/>
      <c r="G20" s="36">
        <f t="shared" si="6"/>
        <v>1950</v>
      </c>
      <c r="H20" s="36">
        <f t="shared" si="6"/>
        <v>1950</v>
      </c>
      <c r="I20" s="36">
        <f t="shared" si="6"/>
        <v>2069</v>
      </c>
      <c r="J20" s="36">
        <f t="shared" si="6"/>
        <v>6620800</v>
      </c>
      <c r="K20" s="36">
        <f t="shared" si="6"/>
        <v>0</v>
      </c>
      <c r="L20" s="36">
        <f t="shared" si="6"/>
        <v>0</v>
      </c>
      <c r="M20" s="37">
        <f>M21</f>
        <v>6620800</v>
      </c>
    </row>
    <row r="21" spans="1:13">
      <c r="A21" s="10"/>
      <c r="B21" s="24" t="s">
        <v>19</v>
      </c>
      <c r="C21" s="205"/>
      <c r="D21" s="205">
        <v>100</v>
      </c>
      <c r="E21" s="205">
        <f>D21</f>
        <v>100</v>
      </c>
      <c r="F21" s="205"/>
      <c r="G21" s="205">
        <v>1950</v>
      </c>
      <c r="H21" s="178">
        <f>G21</f>
        <v>1950</v>
      </c>
      <c r="I21" s="178">
        <v>2069</v>
      </c>
      <c r="J21" s="178">
        <f>3200*I21</f>
        <v>6620800</v>
      </c>
      <c r="K21" s="178"/>
      <c r="L21" s="141"/>
      <c r="M21" s="42">
        <f>J21+K21</f>
        <v>6620800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6</v>
      </c>
      <c r="E28" s="36">
        <f>SUM(E29:E31)</f>
        <v>8</v>
      </c>
      <c r="F28" s="36">
        <f>F29</f>
        <v>48</v>
      </c>
      <c r="G28" s="37">
        <f>G30+G31</f>
        <v>160</v>
      </c>
      <c r="H28" s="37">
        <f>SUM(H29:H31)</f>
        <v>208</v>
      </c>
      <c r="I28" s="36">
        <f t="shared" ref="I28:M28" si="10">SUM(I29:I31)</f>
        <v>216</v>
      </c>
      <c r="J28" s="36">
        <f t="shared" si="10"/>
        <v>691200</v>
      </c>
      <c r="K28" s="36">
        <f t="shared" si="10"/>
        <v>332800</v>
      </c>
      <c r="L28" s="36">
        <f t="shared" si="10"/>
        <v>0</v>
      </c>
      <c r="M28" s="37">
        <f t="shared" si="10"/>
        <v>1024000</v>
      </c>
    </row>
    <row r="29" spans="1:13">
      <c r="A29" s="12"/>
      <c r="B29" s="1" t="s">
        <v>3</v>
      </c>
      <c r="C29" s="205">
        <v>2</v>
      </c>
      <c r="D29" s="205"/>
      <c r="E29" s="205">
        <f>C29</f>
        <v>2</v>
      </c>
      <c r="F29" s="205">
        <v>48</v>
      </c>
      <c r="G29" s="205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5"/>
      <c r="D30" s="205">
        <v>5</v>
      </c>
      <c r="E30" s="205">
        <f>D30</f>
        <v>5</v>
      </c>
      <c r="F30" s="205"/>
      <c r="G30" s="178">
        <v>132</v>
      </c>
      <c r="H30" s="178">
        <f>G30</f>
        <v>132</v>
      </c>
      <c r="I30" s="178">
        <f>H30+E30</f>
        <v>137</v>
      </c>
      <c r="J30" s="178">
        <f>3200*I30</f>
        <v>438400</v>
      </c>
      <c r="K30" s="178">
        <f>1600*H30</f>
        <v>211200</v>
      </c>
      <c r="L30" s="141"/>
      <c r="M30" s="42">
        <f>J30+K30+M74</f>
        <v>649600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205"/>
      <c r="D33" s="205">
        <v>34</v>
      </c>
      <c r="E33" s="205">
        <f>D33</f>
        <v>34</v>
      </c>
      <c r="F33" s="205"/>
      <c r="G33" s="205">
        <f>E33*15</f>
        <v>510</v>
      </c>
      <c r="H33" s="178">
        <f>G33</f>
        <v>510</v>
      </c>
      <c r="I33" s="178">
        <f>H33+E33</f>
        <v>544</v>
      </c>
      <c r="J33" s="178">
        <f>3200*I33</f>
        <v>1740800</v>
      </c>
      <c r="K33" s="178"/>
      <c r="L33" s="141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5</v>
      </c>
      <c r="D34" s="36">
        <f>D36+D37</f>
        <v>9</v>
      </c>
      <c r="E34" s="36">
        <f>C34+D34</f>
        <v>14</v>
      </c>
      <c r="F34" s="36">
        <f>F35</f>
        <v>129</v>
      </c>
      <c r="G34" s="36">
        <f>G36+G37</f>
        <v>231</v>
      </c>
      <c r="H34" s="37">
        <f>SUM(H35:H37)</f>
        <v>360</v>
      </c>
      <c r="I34" s="37">
        <f>SUM(I35:I37)</f>
        <v>375</v>
      </c>
      <c r="J34" s="37">
        <f>SUM(J35:J37)</f>
        <v>1288000</v>
      </c>
      <c r="K34" s="37">
        <f>SUM(K35:K37)</f>
        <v>408000</v>
      </c>
      <c r="L34" s="36">
        <f t="shared" ref="L34" si="12">L36+L37</f>
        <v>0</v>
      </c>
      <c r="M34" s="37">
        <f>SUM(M35:M37)</f>
        <v>1696000</v>
      </c>
    </row>
    <row r="35" spans="1:13">
      <c r="A35" s="12"/>
      <c r="B35" s="1" t="s">
        <v>3</v>
      </c>
      <c r="C35" s="205">
        <v>5</v>
      </c>
      <c r="D35" s="205"/>
      <c r="E35" s="205">
        <f>C35</f>
        <v>5</v>
      </c>
      <c r="F35" s="205">
        <v>129</v>
      </c>
      <c r="G35" s="205"/>
      <c r="H35" s="178">
        <f>F35</f>
        <v>129</v>
      </c>
      <c r="I35" s="178">
        <f>H35+E35</f>
        <v>134</v>
      </c>
      <c r="J35" s="178">
        <f>3200*I35</f>
        <v>428800</v>
      </c>
      <c r="K35" s="178">
        <f>1600*H35</f>
        <v>206400</v>
      </c>
      <c r="L35" s="141"/>
      <c r="M35" s="42">
        <f>J35+K35</f>
        <v>635200</v>
      </c>
    </row>
    <row r="36" spans="1:13">
      <c r="A36" s="13"/>
      <c r="B36" s="1" t="s">
        <v>12</v>
      </c>
      <c r="C36" s="205"/>
      <c r="D36" s="205">
        <v>5</v>
      </c>
      <c r="E36" s="205">
        <f>D36</f>
        <v>5</v>
      </c>
      <c r="F36" s="205"/>
      <c r="G36" s="205">
        <v>126</v>
      </c>
      <c r="H36" s="178">
        <f>G36</f>
        <v>126</v>
      </c>
      <c r="I36" s="178">
        <f>H36+E36</f>
        <v>131</v>
      </c>
      <c r="J36" s="178">
        <f>3200*I36</f>
        <v>419200</v>
      </c>
      <c r="K36" s="178">
        <f>1600*H36</f>
        <v>201600</v>
      </c>
      <c r="L36" s="141"/>
      <c r="M36" s="42">
        <f>J36+K36+M75</f>
        <v>620800</v>
      </c>
    </row>
    <row r="37" spans="1:13">
      <c r="A37" s="13"/>
      <c r="B37" s="196" t="s">
        <v>193</v>
      </c>
      <c r="C37" s="205"/>
      <c r="D37" s="205">
        <v>4</v>
      </c>
      <c r="E37" s="205">
        <f>D37</f>
        <v>4</v>
      </c>
      <c r="F37" s="205"/>
      <c r="G37" s="205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390</v>
      </c>
      <c r="H38" s="36">
        <f t="shared" si="13"/>
        <v>390</v>
      </c>
      <c r="I38" s="36">
        <f t="shared" si="13"/>
        <v>416</v>
      </c>
      <c r="J38" s="36">
        <f t="shared" si="13"/>
        <v>1664000</v>
      </c>
      <c r="K38" s="36">
        <f t="shared" si="13"/>
        <v>0</v>
      </c>
      <c r="L38" s="36">
        <f t="shared" si="13"/>
        <v>0</v>
      </c>
      <c r="M38" s="36">
        <f t="shared" si="13"/>
        <v>1664000</v>
      </c>
    </row>
    <row r="39" spans="1:13">
      <c r="A39" s="13"/>
      <c r="B39" s="196" t="s">
        <v>192</v>
      </c>
      <c r="C39" s="205"/>
      <c r="D39" s="205">
        <v>26</v>
      </c>
      <c r="E39" s="205">
        <f>D39</f>
        <v>26</v>
      </c>
      <c r="F39" s="205"/>
      <c r="G39" s="205">
        <f>E39*15</f>
        <v>390</v>
      </c>
      <c r="H39" s="178">
        <f>G39</f>
        <v>390</v>
      </c>
      <c r="I39" s="178">
        <f>H39+E39</f>
        <v>416</v>
      </c>
      <c r="J39" s="178">
        <f>4000*I39</f>
        <v>1664000</v>
      </c>
      <c r="K39" s="178"/>
      <c r="L39" s="141"/>
      <c r="M39" s="42">
        <f>J39+K39</f>
        <v>1664000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75</v>
      </c>
      <c r="H50" s="36">
        <f t="shared" si="17"/>
        <v>75</v>
      </c>
      <c r="I50" s="36">
        <f t="shared" si="17"/>
        <v>80</v>
      </c>
      <c r="J50" s="36">
        <f t="shared" si="17"/>
        <v>320000</v>
      </c>
      <c r="K50" s="36">
        <f t="shared" si="17"/>
        <v>0</v>
      </c>
      <c r="L50" s="36">
        <f t="shared" si="17"/>
        <v>0</v>
      </c>
      <c r="M50" s="37">
        <f>M51+M52</f>
        <v>320000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4</v>
      </c>
      <c r="E52" s="205">
        <f>D52</f>
        <v>4</v>
      </c>
      <c r="F52" s="205"/>
      <c r="G52" s="90">
        <f>E52*15</f>
        <v>60</v>
      </c>
      <c r="H52" s="178">
        <f>G52</f>
        <v>60</v>
      </c>
      <c r="I52" s="178">
        <f>H52+E52</f>
        <v>64</v>
      </c>
      <c r="J52" s="178">
        <f>4000*I52</f>
        <v>256000</v>
      </c>
      <c r="K52" s="178"/>
      <c r="L52" s="141"/>
      <c r="M52" s="42">
        <f>J52+K52</f>
        <v>256000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34</v>
      </c>
      <c r="D76" s="41">
        <f>D8+D13+D20+D22+D24+D26+D28+D32+D34+D38+D41+D44+D48+D50+D53+D55+D57+D61+D66+D68+D70+D72</f>
        <v>216</v>
      </c>
      <c r="E76" s="41">
        <f>E8+E13+E20+E22+E24+E26+E28+E32+E34+E38+E41+E44+E48+E50+E53+E55+E57+E61+E64+E66+E68+E70+E72</f>
        <v>250</v>
      </c>
      <c r="F76" s="41">
        <f>F8+F13+F28+F34+F64</f>
        <v>591</v>
      </c>
      <c r="G76" s="41">
        <f>G8+G13+G20+G22+G24+G26+G28+G32+G34+G38+G41+G44+G48+G50+G53+G55+G57+G61+G66+G68+G70+G72</f>
        <v>4109</v>
      </c>
      <c r="H76" s="41">
        <f>H8+H13+H20+H22+H24+H26+H28+H32+H34+H38+H41+H44+H48+H50+H53+H55+H57+H61+H64+H66+H68+H70+H72</f>
        <v>4700</v>
      </c>
      <c r="I76" s="41">
        <f>I8+I13+I20+I22+I24+I26+I28+I32+I34+I38+I41+I44+I48+I50+I53+I55+I57+I61+I64+I66+I68+I70+I72</f>
        <v>4979</v>
      </c>
      <c r="J76" s="41">
        <f>J8+J13+J20+J22+J24+J26+J28+J32+J34+J38+J41+J44+J48+J50+J53+J55+J57+J61+J64+J66+J68+J70+J72</f>
        <v>17050290</v>
      </c>
      <c r="K76" s="41">
        <f>K8+K13+K20+K22+K24+K26+K28+K32+K34+K38+K41+K44+K48+K50+K53+K55+K57+K61+K64+K66+K68+K70+K72</f>
        <v>2841600</v>
      </c>
      <c r="L76" s="41"/>
      <c r="M76" s="41">
        <f>M8+M13+M20+M22+M24+M26+M28+M32+M34+M38+M41+M44+M48+M50+M53+M55+M57+M61+M64+M77+M78+M66+M68+M70+M72</f>
        <v>19921890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2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0:E80"/>
    <mergeCell ref="D81:E81"/>
    <mergeCell ref="D82:E82"/>
    <mergeCell ref="D77:E77"/>
    <mergeCell ref="D78:E78"/>
    <mergeCell ref="D79:E79"/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91"/>
  <sheetViews>
    <sheetView topLeftCell="A52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31</v>
      </c>
      <c r="D13" s="36">
        <f>D15+D16+D17+D18+D19</f>
        <v>29</v>
      </c>
      <c r="E13" s="36">
        <f>SUM(E14:E19)</f>
        <v>60</v>
      </c>
      <c r="F13" s="36">
        <f>F14</f>
        <v>465</v>
      </c>
      <c r="G13" s="36">
        <f>G15+G16+G17+G18+G19</f>
        <v>435</v>
      </c>
      <c r="H13" s="37">
        <f>SUM(H14:H19)</f>
        <v>900</v>
      </c>
      <c r="I13" s="37">
        <f>SUM(I14:I19)</f>
        <v>960</v>
      </c>
      <c r="J13" s="37">
        <f>SUM(J14:J19)</f>
        <v>3072000</v>
      </c>
      <c r="K13" s="37">
        <f>SUM(K14:K19)</f>
        <v>1440000</v>
      </c>
      <c r="L13" s="44">
        <f>L14+L15+L16+L17+L18+L19</f>
        <v>0</v>
      </c>
      <c r="M13" s="37">
        <f>SUM(M14:M19)</f>
        <v>4512000</v>
      </c>
    </row>
    <row r="14" spans="1:13">
      <c r="A14" s="12"/>
      <c r="B14" s="1" t="s">
        <v>3</v>
      </c>
      <c r="C14" s="205">
        <v>31</v>
      </c>
      <c r="D14" s="205"/>
      <c r="E14" s="205">
        <f>C14</f>
        <v>31</v>
      </c>
      <c r="F14" s="205">
        <f>C14*15</f>
        <v>465</v>
      </c>
      <c r="G14" s="205"/>
      <c r="H14" s="178">
        <f>F14</f>
        <v>465</v>
      </c>
      <c r="I14" s="178">
        <f t="shared" ref="I14:I19" si="2">H14+E14</f>
        <v>496</v>
      </c>
      <c r="J14" s="178">
        <f>3200*I14</f>
        <v>1587200</v>
      </c>
      <c r="K14" s="178">
        <f>H14*1600</f>
        <v>744000</v>
      </c>
      <c r="L14" s="141"/>
      <c r="M14" s="42">
        <f>J14+K14</f>
        <v>2331200</v>
      </c>
    </row>
    <row r="15" spans="1:13">
      <c r="A15" s="12"/>
      <c r="B15" s="1" t="s">
        <v>6</v>
      </c>
      <c r="C15" s="205"/>
      <c r="D15" s="205">
        <v>12</v>
      </c>
      <c r="E15" s="205">
        <f>D15</f>
        <v>12</v>
      </c>
      <c r="F15" s="205"/>
      <c r="G15" s="205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5"/>
      <c r="D16" s="205">
        <v>15</v>
      </c>
      <c r="E16" s="205">
        <f>D16</f>
        <v>15</v>
      </c>
      <c r="F16" s="205"/>
      <c r="G16" s="205">
        <f>D16*15</f>
        <v>225</v>
      </c>
      <c r="H16" s="178">
        <f>G16</f>
        <v>225</v>
      </c>
      <c r="I16" s="178">
        <f t="shared" si="2"/>
        <v>240</v>
      </c>
      <c r="J16" s="178">
        <f t="shared" si="3"/>
        <v>768000</v>
      </c>
      <c r="K16" s="178">
        <f t="shared" si="4"/>
        <v>360000</v>
      </c>
      <c r="L16" s="141"/>
      <c r="M16" s="42">
        <f t="shared" si="5"/>
        <v>1128000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125</v>
      </c>
      <c r="E20" s="36">
        <f t="shared" ref="E20:L20" si="6">E21</f>
        <v>125</v>
      </c>
      <c r="F20" s="36"/>
      <c r="G20" s="36">
        <f t="shared" si="6"/>
        <v>2413</v>
      </c>
      <c r="H20" s="36">
        <f t="shared" si="6"/>
        <v>2413</v>
      </c>
      <c r="I20" s="36">
        <f t="shared" si="6"/>
        <v>2561</v>
      </c>
      <c r="J20" s="36">
        <f t="shared" si="6"/>
        <v>8195200</v>
      </c>
      <c r="K20" s="36">
        <f t="shared" si="6"/>
        <v>0</v>
      </c>
      <c r="L20" s="36">
        <f t="shared" si="6"/>
        <v>0</v>
      </c>
      <c r="M20" s="37">
        <f>M21</f>
        <v>8195200</v>
      </c>
    </row>
    <row r="21" spans="1:13">
      <c r="A21" s="10"/>
      <c r="B21" s="24" t="s">
        <v>19</v>
      </c>
      <c r="C21" s="205"/>
      <c r="D21" s="205">
        <v>125</v>
      </c>
      <c r="E21" s="205">
        <f>D21</f>
        <v>125</v>
      </c>
      <c r="F21" s="205"/>
      <c r="G21" s="205">
        <v>2413</v>
      </c>
      <c r="H21" s="178">
        <f>G21</f>
        <v>2413</v>
      </c>
      <c r="I21" s="178">
        <v>2561</v>
      </c>
      <c r="J21" s="178">
        <f>3200*I21</f>
        <v>8195200</v>
      </c>
      <c r="K21" s="178"/>
      <c r="L21" s="141"/>
      <c r="M21" s="42">
        <f>J21+K21</f>
        <v>8195200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5</v>
      </c>
      <c r="E28" s="36">
        <f>SUM(E29:E31)</f>
        <v>7</v>
      </c>
      <c r="F28" s="36">
        <f>F29</f>
        <v>48</v>
      </c>
      <c r="G28" s="37">
        <f>G30+G31</f>
        <v>136</v>
      </c>
      <c r="H28" s="37">
        <f>SUM(H29:H31)</f>
        <v>184</v>
      </c>
      <c r="I28" s="36">
        <f t="shared" ref="I28:M28" si="10">SUM(I29:I31)</f>
        <v>191</v>
      </c>
      <c r="J28" s="36">
        <f t="shared" si="10"/>
        <v>611200</v>
      </c>
      <c r="K28" s="36">
        <f t="shared" si="10"/>
        <v>294400</v>
      </c>
      <c r="L28" s="36">
        <f t="shared" si="10"/>
        <v>0</v>
      </c>
      <c r="M28" s="37">
        <f t="shared" si="10"/>
        <v>905600</v>
      </c>
    </row>
    <row r="29" spans="1:13">
      <c r="A29" s="12"/>
      <c r="B29" s="1" t="s">
        <v>3</v>
      </c>
      <c r="C29" s="205">
        <v>2</v>
      </c>
      <c r="D29" s="205"/>
      <c r="E29" s="205">
        <f>C29</f>
        <v>2</v>
      </c>
      <c r="F29" s="205">
        <v>48</v>
      </c>
      <c r="G29" s="205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5"/>
      <c r="D30" s="205">
        <v>4</v>
      </c>
      <c r="E30" s="205">
        <f>D30</f>
        <v>4</v>
      </c>
      <c r="F30" s="205"/>
      <c r="G30" s="178">
        <v>108</v>
      </c>
      <c r="H30" s="178">
        <f>G30</f>
        <v>108</v>
      </c>
      <c r="I30" s="178">
        <f>H30+E30</f>
        <v>112</v>
      </c>
      <c r="J30" s="178">
        <f>3200*I30</f>
        <v>358400</v>
      </c>
      <c r="K30" s="178">
        <f>1600*H30</f>
        <v>172800</v>
      </c>
      <c r="L30" s="141"/>
      <c r="M30" s="42">
        <f>J30+K30+M74</f>
        <v>531200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5"/>
      <c r="D33" s="205">
        <v>33</v>
      </c>
      <c r="E33" s="205">
        <f>D33</f>
        <v>33</v>
      </c>
      <c r="F33" s="205"/>
      <c r="G33" s="205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151</v>
      </c>
      <c r="G34" s="36">
        <f>G36+G37</f>
        <v>293</v>
      </c>
      <c r="H34" s="37">
        <f>SUM(H35:H37)</f>
        <v>444</v>
      </c>
      <c r="I34" s="37">
        <f>SUM(I35:I37)</f>
        <v>462</v>
      </c>
      <c r="J34" s="37">
        <f>SUM(J35:J37)</f>
        <v>1566400</v>
      </c>
      <c r="K34" s="37">
        <f>SUM(K35:K37)</f>
        <v>542400</v>
      </c>
      <c r="L34" s="36">
        <f t="shared" ref="L34" si="12">L36+L37</f>
        <v>0</v>
      </c>
      <c r="M34" s="37">
        <f>SUM(M35:M37)</f>
        <v>2108800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151</v>
      </c>
      <c r="G35" s="205"/>
      <c r="H35" s="178">
        <f>F35</f>
        <v>151</v>
      </c>
      <c r="I35" s="178">
        <f>H35+E35</f>
        <v>157</v>
      </c>
      <c r="J35" s="178">
        <f>3200*I35</f>
        <v>502400</v>
      </c>
      <c r="K35" s="178">
        <f>1600*H35</f>
        <v>241600</v>
      </c>
      <c r="L35" s="141"/>
      <c r="M35" s="42">
        <f>J35+K35</f>
        <v>744000</v>
      </c>
    </row>
    <row r="36" spans="1:13">
      <c r="A36" s="13"/>
      <c r="B36" s="1" t="s">
        <v>12</v>
      </c>
      <c r="C36" s="205"/>
      <c r="D36" s="205">
        <v>7</v>
      </c>
      <c r="E36" s="205">
        <f>D36</f>
        <v>7</v>
      </c>
      <c r="F36" s="205"/>
      <c r="G36" s="205">
        <v>188</v>
      </c>
      <c r="H36" s="178">
        <f>G36</f>
        <v>188</v>
      </c>
      <c r="I36" s="178">
        <f>H36+E36</f>
        <v>195</v>
      </c>
      <c r="J36" s="178">
        <f>3200*I36</f>
        <v>624000</v>
      </c>
      <c r="K36" s="178">
        <f>1600*H36</f>
        <v>300800</v>
      </c>
      <c r="L36" s="141"/>
      <c r="M36" s="42">
        <f>J36+K36+M75</f>
        <v>924800</v>
      </c>
    </row>
    <row r="37" spans="1:13">
      <c r="A37" s="13"/>
      <c r="B37" s="196" t="s">
        <v>193</v>
      </c>
      <c r="C37" s="205"/>
      <c r="D37" s="205">
        <v>4</v>
      </c>
      <c r="E37" s="205">
        <f>D37</f>
        <v>4</v>
      </c>
      <c r="F37" s="205"/>
      <c r="G37" s="205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29</v>
      </c>
      <c r="E38" s="36">
        <f t="shared" ref="E38:M38" si="13">E39+E40</f>
        <v>29</v>
      </c>
      <c r="F38" s="36">
        <f t="shared" si="13"/>
        <v>0</v>
      </c>
      <c r="G38" s="36">
        <f t="shared" si="13"/>
        <v>448</v>
      </c>
      <c r="H38" s="36">
        <f t="shared" si="13"/>
        <v>448</v>
      </c>
      <c r="I38" s="36">
        <f t="shared" si="13"/>
        <v>477</v>
      </c>
      <c r="J38" s="36">
        <f t="shared" si="13"/>
        <v>1908000</v>
      </c>
      <c r="K38" s="36">
        <f t="shared" si="13"/>
        <v>0</v>
      </c>
      <c r="L38" s="36">
        <f t="shared" si="13"/>
        <v>0</v>
      </c>
      <c r="M38" s="36">
        <f t="shared" si="13"/>
        <v>1908000</v>
      </c>
    </row>
    <row r="39" spans="1:13">
      <c r="A39" s="13"/>
      <c r="B39" s="196" t="s">
        <v>192</v>
      </c>
      <c r="C39" s="205"/>
      <c r="D39" s="205">
        <v>29</v>
      </c>
      <c r="E39" s="205">
        <f>D39</f>
        <v>29</v>
      </c>
      <c r="F39" s="205"/>
      <c r="G39" s="205">
        <v>448</v>
      </c>
      <c r="H39" s="178">
        <f>G39</f>
        <v>448</v>
      </c>
      <c r="I39" s="178">
        <f>H39+E39</f>
        <v>477</v>
      </c>
      <c r="J39" s="178">
        <f>4000*I39</f>
        <v>1908000</v>
      </c>
      <c r="K39" s="178"/>
      <c r="L39" s="141"/>
      <c r="M39" s="42">
        <f>J39+K39</f>
        <v>1908000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>
        <v>1</v>
      </c>
      <c r="E43" s="205">
        <f>D43</f>
        <v>1</v>
      </c>
      <c r="F43" s="205"/>
      <c r="G43" s="205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5"/>
      <c r="D49" s="205">
        <v>1</v>
      </c>
      <c r="E49" s="205">
        <f>D49</f>
        <v>1</v>
      </c>
      <c r="F49" s="205"/>
      <c r="G49" s="205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5"/>
      <c r="D52" s="205">
        <v>3</v>
      </c>
      <c r="E52" s="205">
        <f>D52</f>
        <v>3</v>
      </c>
      <c r="F52" s="205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40</v>
      </c>
      <c r="D76" s="41">
        <f>D8+D13+D20+D22+D24+D26+D28+D32+D34+D38+D41+D44+D48+D50+D53+D55+D57+D61+D66+D68+D70+D72</f>
        <v>249</v>
      </c>
      <c r="E76" s="41">
        <f>E8+E13+E20+E22+E24+E26+E28+E32+E34+E38+E41+E44+E48+E50+E53+E55+E57+E61+E64+E66+E68+E70+E72</f>
        <v>289</v>
      </c>
      <c r="F76" s="41">
        <f>F8+F13+F28+F34+F64</f>
        <v>688</v>
      </c>
      <c r="G76" s="41">
        <f>G8+G13+G20+G22+G24+G26+G28+G32+G34+G38+G41+G44+G48+G50+G53+G55+G57+G61+G66+G68+G70+G72</f>
        <v>4748</v>
      </c>
      <c r="H76" s="41">
        <f>H8+H13+H20+H22+H24+H26+H28+H32+H34+H38+H41+H44+H48+H50+H53+H55+H57+H61+H64+H66+H68+H70+H72</f>
        <v>5436</v>
      </c>
      <c r="I76" s="41">
        <f>I8+I13+I20+I22+I24+I26+I28+I32+I34+I38+I41+I44+I48+I50+I53+I55+I57+I61+I64+I66+I68+I70+I72</f>
        <v>5758</v>
      </c>
      <c r="J76" s="41">
        <f>J8+J13+J20+J22+J24+J26+J28+J32+J34+J38+J41+J44+J48+J50+J53+J55+J57+J61+J64+J66+J68+J70+J72</f>
        <v>19653010</v>
      </c>
      <c r="K76" s="41">
        <f>K8+K13+K20+K22+K24+K26+K28+K32+K34+K38+K41+K44+K48+K50+K53+K55+K57+K61+K64+K66+K68+K70+K72</f>
        <v>3170200</v>
      </c>
      <c r="L76" s="41"/>
      <c r="M76" s="41">
        <f>M8+M13+M20+M22+M24+M26+M28+M32+M34+M38+M41+M44+M48+M50+M53+M55+M57+M61+M64+M77+M78+M66+M68+M70+M72</f>
        <v>22908210</v>
      </c>
    </row>
    <row r="77" spans="1:13" ht="13.5" thickTop="1">
      <c r="D77" s="273"/>
      <c r="E77" s="273"/>
      <c r="J77" s="79"/>
      <c r="K77" s="86" t="s">
        <v>87</v>
      </c>
      <c r="L77" s="85">
        <v>2</v>
      </c>
      <c r="M77" s="86">
        <f>20000*L77</f>
        <v>40000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5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0:E80"/>
    <mergeCell ref="D81:E81"/>
    <mergeCell ref="D82:E82"/>
    <mergeCell ref="D77:E77"/>
    <mergeCell ref="D78:E78"/>
    <mergeCell ref="D79:E79"/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" top="1" bottom="1" header="0.5" footer="0.5"/>
  <pageSetup paperSize="9" orientation="landscape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91"/>
  <sheetViews>
    <sheetView topLeftCell="A58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60</v>
      </c>
      <c r="H8" s="34">
        <f>SUM(H9:H12)</f>
        <v>84</v>
      </c>
      <c r="I8" s="34">
        <f>SUM(I9:I12)</f>
        <v>88</v>
      </c>
      <c r="J8" s="34">
        <f>SUM(J9:J12)</f>
        <v>308800</v>
      </c>
      <c r="K8" s="34">
        <f>SUM(K9:K12)</f>
        <v>83200</v>
      </c>
      <c r="L8" s="34">
        <f>L9+L10+L11+L12</f>
        <v>0</v>
      </c>
      <c r="M8" s="34">
        <f>SUM(M9:M12)</f>
        <v>392000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28</v>
      </c>
      <c r="H10" s="178">
        <f>G10</f>
        <v>28</v>
      </c>
      <c r="I10" s="178">
        <f>H10+E10</f>
        <v>29</v>
      </c>
      <c r="J10" s="178">
        <f>3200*I10</f>
        <v>92800</v>
      </c>
      <c r="K10" s="178">
        <f>1600*H10</f>
        <v>44800</v>
      </c>
      <c r="L10" s="141"/>
      <c r="M10" s="42">
        <f t="shared" si="0"/>
        <v>137600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33</v>
      </c>
      <c r="E13" s="36">
        <f>SUM(E14:E19)</f>
        <v>55</v>
      </c>
      <c r="F13" s="36">
        <f>F14</f>
        <v>330</v>
      </c>
      <c r="G13" s="36">
        <f>G15+G16+G17+G18+G19</f>
        <v>495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3">
      <c r="A14" s="12"/>
      <c r="B14" s="1" t="s">
        <v>3</v>
      </c>
      <c r="C14" s="205">
        <v>22</v>
      </c>
      <c r="D14" s="205"/>
      <c r="E14" s="205">
        <f>C14</f>
        <v>22</v>
      </c>
      <c r="F14" s="205">
        <f>C14*15</f>
        <v>330</v>
      </c>
      <c r="G14" s="205"/>
      <c r="H14" s="178">
        <f>F14</f>
        <v>330</v>
      </c>
      <c r="I14" s="178">
        <f t="shared" ref="I14:I19" si="2">H14+E14</f>
        <v>352</v>
      </c>
      <c r="J14" s="178">
        <f>3200*I14</f>
        <v>1126400</v>
      </c>
      <c r="K14" s="178">
        <f>H14*1600</f>
        <v>528000</v>
      </c>
      <c r="L14" s="141"/>
      <c r="M14" s="42">
        <f>J14+K14</f>
        <v>1654400</v>
      </c>
    </row>
    <row r="15" spans="1:13">
      <c r="A15" s="12"/>
      <c r="B15" s="1" t="s">
        <v>6</v>
      </c>
      <c r="C15" s="205"/>
      <c r="D15" s="205">
        <v>10</v>
      </c>
      <c r="E15" s="205">
        <f>D15</f>
        <v>10</v>
      </c>
      <c r="F15" s="205"/>
      <c r="G15" s="205">
        <f>D15*15</f>
        <v>150</v>
      </c>
      <c r="H15" s="178">
        <f>G15</f>
        <v>150</v>
      </c>
      <c r="I15" s="178">
        <f t="shared" si="2"/>
        <v>160</v>
      </c>
      <c r="J15" s="178">
        <f t="shared" ref="J15:J19" si="3">3200*I15</f>
        <v>512000</v>
      </c>
      <c r="K15" s="178">
        <f t="shared" ref="K15:K19" si="4">H15*1600</f>
        <v>240000</v>
      </c>
      <c r="L15" s="141"/>
      <c r="M15" s="42">
        <f t="shared" ref="M15:M19" si="5">J15+K15</f>
        <v>752000</v>
      </c>
    </row>
    <row r="16" spans="1:13">
      <c r="A16" s="12"/>
      <c r="B16" s="1" t="s">
        <v>5</v>
      </c>
      <c r="C16" s="205"/>
      <c r="D16" s="205">
        <v>21</v>
      </c>
      <c r="E16" s="205">
        <f>D16</f>
        <v>21</v>
      </c>
      <c r="F16" s="205"/>
      <c r="G16" s="205">
        <f>D16*15</f>
        <v>315</v>
      </c>
      <c r="H16" s="178">
        <f>G16</f>
        <v>315</v>
      </c>
      <c r="I16" s="178">
        <f t="shared" si="2"/>
        <v>336</v>
      </c>
      <c r="J16" s="178">
        <f t="shared" si="3"/>
        <v>1075200</v>
      </c>
      <c r="K16" s="178">
        <f t="shared" si="4"/>
        <v>504000</v>
      </c>
      <c r="L16" s="141"/>
      <c r="M16" s="42">
        <f t="shared" si="5"/>
        <v>1579200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92</v>
      </c>
      <c r="E20" s="36">
        <f t="shared" ref="E20:L20" si="6">E21</f>
        <v>92</v>
      </c>
      <c r="F20" s="36"/>
      <c r="G20" s="36">
        <f t="shared" si="6"/>
        <v>1512</v>
      </c>
      <c r="H20" s="36">
        <f t="shared" si="6"/>
        <v>1512</v>
      </c>
      <c r="I20" s="36">
        <f t="shared" si="6"/>
        <v>1610</v>
      </c>
      <c r="J20" s="36">
        <f t="shared" si="6"/>
        <v>5152000</v>
      </c>
      <c r="K20" s="36">
        <f t="shared" si="6"/>
        <v>0</v>
      </c>
      <c r="L20" s="36">
        <f t="shared" si="6"/>
        <v>0</v>
      </c>
      <c r="M20" s="37">
        <f>M21</f>
        <v>5152000</v>
      </c>
    </row>
    <row r="21" spans="1:13">
      <c r="A21" s="10"/>
      <c r="B21" s="24" t="s">
        <v>19</v>
      </c>
      <c r="C21" s="205"/>
      <c r="D21" s="205">
        <v>92</v>
      </c>
      <c r="E21" s="205">
        <f>D21</f>
        <v>92</v>
      </c>
      <c r="F21" s="205"/>
      <c r="G21" s="205">
        <v>1512</v>
      </c>
      <c r="H21" s="178">
        <f>G21</f>
        <v>1512</v>
      </c>
      <c r="I21" s="178">
        <v>1610</v>
      </c>
      <c r="J21" s="178">
        <f>3200*I21</f>
        <v>5152000</v>
      </c>
      <c r="K21" s="178"/>
      <c r="L21" s="141"/>
      <c r="M21" s="42">
        <f>J21+K21</f>
        <v>5152000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3</v>
      </c>
      <c r="E28" s="36">
        <f>SUM(E29:E31)</f>
        <v>3</v>
      </c>
      <c r="F28" s="36">
        <f>F29</f>
        <v>0</v>
      </c>
      <c r="G28" s="37">
        <f>G30+G31</f>
        <v>84</v>
      </c>
      <c r="H28" s="37">
        <f>SUM(H29:H31)</f>
        <v>84</v>
      </c>
      <c r="I28" s="36">
        <f t="shared" ref="I28:M28" si="10">SUM(I29:I31)</f>
        <v>87</v>
      </c>
      <c r="J28" s="36">
        <f t="shared" si="10"/>
        <v>278400</v>
      </c>
      <c r="K28" s="36">
        <f t="shared" si="10"/>
        <v>134400</v>
      </c>
      <c r="L28" s="36">
        <f t="shared" si="10"/>
        <v>0</v>
      </c>
      <c r="M28" s="37">
        <f t="shared" si="10"/>
        <v>412800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>
        <v>2</v>
      </c>
      <c r="E30" s="205">
        <f>D30</f>
        <v>2</v>
      </c>
      <c r="F30" s="205"/>
      <c r="G30" s="178">
        <v>56</v>
      </c>
      <c r="H30" s="178">
        <f>G30</f>
        <v>56</v>
      </c>
      <c r="I30" s="178">
        <f>H30+E30</f>
        <v>58</v>
      </c>
      <c r="J30" s="178">
        <f>3200*I30</f>
        <v>185600</v>
      </c>
      <c r="K30" s="178">
        <f>1600*H30</f>
        <v>89600</v>
      </c>
      <c r="L30" s="141"/>
      <c r="M30" s="42">
        <f>J30+K30+M74</f>
        <v>275200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3">
      <c r="A33" s="10"/>
      <c r="B33" s="24" t="s">
        <v>19</v>
      </c>
      <c r="C33" s="205"/>
      <c r="D33" s="205">
        <v>28</v>
      </c>
      <c r="E33" s="205">
        <f>D33</f>
        <v>28</v>
      </c>
      <c r="F33" s="205"/>
      <c r="G33" s="205">
        <f>E33*15</f>
        <v>420</v>
      </c>
      <c r="H33" s="178">
        <f>G33</f>
        <v>420</v>
      </c>
      <c r="I33" s="178">
        <f>H33+E33</f>
        <v>448</v>
      </c>
      <c r="J33" s="178">
        <f>3200*I33</f>
        <v>1433600</v>
      </c>
      <c r="K33" s="178"/>
      <c r="L33" s="141"/>
      <c r="M33" s="42">
        <f>J33+K33</f>
        <v>1433600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159</v>
      </c>
      <c r="G34" s="36">
        <f>G36+G37</f>
        <v>241</v>
      </c>
      <c r="H34" s="37">
        <f>SUM(H35:H37)</f>
        <v>400</v>
      </c>
      <c r="I34" s="37">
        <f>SUM(I35:I37)</f>
        <v>416</v>
      </c>
      <c r="J34" s="37">
        <f>SUM(J35:J37)</f>
        <v>1422400</v>
      </c>
      <c r="K34" s="37">
        <f>SUM(K35:K37)</f>
        <v>465600</v>
      </c>
      <c r="L34" s="36">
        <f t="shared" ref="L34" si="12">L36+L37</f>
        <v>0</v>
      </c>
      <c r="M34" s="37">
        <f>SUM(M35:M37)</f>
        <v>1888000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159</v>
      </c>
      <c r="G35" s="205"/>
      <c r="H35" s="178">
        <f>F35</f>
        <v>159</v>
      </c>
      <c r="I35" s="178">
        <f>H35+E35</f>
        <v>165</v>
      </c>
      <c r="J35" s="178">
        <f>3200*I35</f>
        <v>528000</v>
      </c>
      <c r="K35" s="178">
        <f>1600*H35</f>
        <v>254400</v>
      </c>
      <c r="L35" s="141"/>
      <c r="M35" s="42">
        <f>J35+K35</f>
        <v>782400</v>
      </c>
    </row>
    <row r="36" spans="1:13">
      <c r="A36" s="13"/>
      <c r="B36" s="1" t="s">
        <v>12</v>
      </c>
      <c r="C36" s="205"/>
      <c r="D36" s="205">
        <v>5</v>
      </c>
      <c r="E36" s="205">
        <f>D36</f>
        <v>5</v>
      </c>
      <c r="F36" s="205"/>
      <c r="G36" s="205">
        <v>132</v>
      </c>
      <c r="H36" s="178">
        <f>G36</f>
        <v>132</v>
      </c>
      <c r="I36" s="178">
        <f>H36+E36</f>
        <v>137</v>
      </c>
      <c r="J36" s="178">
        <f>3200*I36</f>
        <v>438400</v>
      </c>
      <c r="K36" s="178">
        <f>1600*H36</f>
        <v>211200</v>
      </c>
      <c r="L36" s="141"/>
      <c r="M36" s="42">
        <f>J36+K36+M75</f>
        <v>649600</v>
      </c>
    </row>
    <row r="37" spans="1:13">
      <c r="A37" s="13"/>
      <c r="B37" s="196" t="s">
        <v>193</v>
      </c>
      <c r="C37" s="205"/>
      <c r="D37" s="205">
        <v>4</v>
      </c>
      <c r="E37" s="205">
        <f>D37</f>
        <v>4</v>
      </c>
      <c r="F37" s="205"/>
      <c r="G37" s="205">
        <v>109</v>
      </c>
      <c r="H37" s="178">
        <f>G37</f>
        <v>109</v>
      </c>
      <c r="I37" s="178">
        <v>114</v>
      </c>
      <c r="J37" s="178">
        <f>4000*I37</f>
        <v>456000</v>
      </c>
      <c r="K37" s="178"/>
      <c r="L37" s="141"/>
      <c r="M37" s="42">
        <f>J37+K37</f>
        <v>456000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418</v>
      </c>
      <c r="H38" s="36">
        <f t="shared" si="13"/>
        <v>418</v>
      </c>
      <c r="I38" s="36">
        <f t="shared" si="13"/>
        <v>445</v>
      </c>
      <c r="J38" s="36">
        <f t="shared" si="13"/>
        <v>1780000</v>
      </c>
      <c r="K38" s="36">
        <f t="shared" si="13"/>
        <v>0</v>
      </c>
      <c r="L38" s="36">
        <f t="shared" si="13"/>
        <v>0</v>
      </c>
      <c r="M38" s="36">
        <f t="shared" si="13"/>
        <v>1780000</v>
      </c>
    </row>
    <row r="39" spans="1:13">
      <c r="A39" s="13"/>
      <c r="B39" s="196" t="s">
        <v>192</v>
      </c>
      <c r="C39" s="205"/>
      <c r="D39" s="205">
        <v>27</v>
      </c>
      <c r="E39" s="205">
        <f>D39</f>
        <v>27</v>
      </c>
      <c r="F39" s="205"/>
      <c r="G39" s="205">
        <v>418</v>
      </c>
      <c r="H39" s="178">
        <f>G39</f>
        <v>418</v>
      </c>
      <c r="I39" s="178">
        <f>H39+E39</f>
        <v>445</v>
      </c>
      <c r="J39" s="178">
        <f>4000*I39</f>
        <v>1780000</v>
      </c>
      <c r="K39" s="178"/>
      <c r="L39" s="141"/>
      <c r="M39" s="42">
        <f>J39+K39</f>
        <v>1780000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>
        <v>1</v>
      </c>
      <c r="E47" s="205">
        <f>D47</f>
        <v>1</v>
      </c>
      <c r="F47" s="205"/>
      <c r="G47" s="205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4</v>
      </c>
      <c r="E52" s="205">
        <f>D52</f>
        <v>4</v>
      </c>
      <c r="F52" s="205"/>
      <c r="G52" s="90">
        <v>73</v>
      </c>
      <c r="H52" s="178">
        <f>G52</f>
        <v>73</v>
      </c>
      <c r="I52" s="178">
        <f>H52+E52</f>
        <v>77</v>
      </c>
      <c r="J52" s="178">
        <f>4000*I52</f>
        <v>308000</v>
      </c>
      <c r="K52" s="178"/>
      <c r="L52" s="141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147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78">
        <f>6500*I56</f>
        <v>299000</v>
      </c>
      <c r="K56" s="178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40</v>
      </c>
      <c r="H61" s="60">
        <f t="shared" ref="H61:L61" si="22">H62+H63</f>
        <v>40</v>
      </c>
      <c r="I61" s="60">
        <f t="shared" si="22"/>
        <v>42</v>
      </c>
      <c r="J61" s="60">
        <f t="shared" si="22"/>
        <v>234780</v>
      </c>
      <c r="K61" s="60">
        <f t="shared" si="22"/>
        <v>128000</v>
      </c>
      <c r="L61" s="60">
        <f t="shared" si="22"/>
        <v>0</v>
      </c>
      <c r="M61" s="95">
        <f>M62+M63</f>
        <v>362780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178">
        <f>6500*I65</f>
        <v>266500</v>
      </c>
      <c r="K65" s="178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30</v>
      </c>
      <c r="D76" s="41">
        <f>D8+D13+D20+D22+D24+D26+D28+D32+D34+D38+D41+D44+D48+D50+D53+D55+D57+D61+D66+D68+D70+D72</f>
        <v>208</v>
      </c>
      <c r="E76" s="41">
        <f>E8+E13+E20+E22+E24+E26+E28+E32+E34+E38+E41+E44+E48+E50+E53+E55+E57+E61+E64+E66+E68+E70+E72</f>
        <v>238</v>
      </c>
      <c r="F76" s="41">
        <f>F8+F13+F28+F34+F64</f>
        <v>552</v>
      </c>
      <c r="G76" s="41">
        <f>G8+G13+G20+G22+G24+G26+G28+G32+G34+G38+G41+G44+G48+G50+G53+G55+G57+G61+G66+G68+G70+G72</f>
        <v>3647</v>
      </c>
      <c r="H76" s="41">
        <f>H8+H13+H20+H22+H24+H26+H28+H32+H34+H38+H41+H44+H48+H50+H53+H55+H57+H61+H64+H66+H68+H70+H72</f>
        <v>4199</v>
      </c>
      <c r="I76" s="41">
        <f>I8+I13+I20+I22+I24+I26+I28+I32+I34+I38+I41+I44+I48+I50+I53+I55+I57+I61+I64+I66+I68+I70+I72</f>
        <v>4453</v>
      </c>
      <c r="J76" s="41">
        <f>J8+J13+J20+J22+J24+J26+J28+J32+J34+J38+J41+J44+J48+J50+J53+J55+J57+J61+J64+J66+J68+J70+J72</f>
        <v>15535230</v>
      </c>
      <c r="K76" s="41">
        <f>K8+K13+K20+K22+K24+K26+K28+K32+K34+K38+K41+K44+K48+K50+K53+K55+K57+K61+K64+K66+K68+K70+K72</f>
        <v>2906800</v>
      </c>
      <c r="L76" s="41"/>
      <c r="M76" s="41">
        <f>M8+M13+M20+M22+M24+M26+M28+M32+M34+M38+M41+M44+M48+M50+M53+M55+M57+M61+M64+M77+M78+M66+M68+M70+M72</f>
        <v>18482030</v>
      </c>
    </row>
    <row r="77" spans="1:13" ht="13.5" thickTop="1">
      <c r="D77" s="273"/>
      <c r="E77" s="273"/>
      <c r="J77" s="79"/>
      <c r="K77" s="86" t="s">
        <v>87</v>
      </c>
      <c r="L77" s="85">
        <v>2</v>
      </c>
      <c r="M77" s="86">
        <f>20000*L77</f>
        <v>40000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2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sheetProtection password="CA2B" sheet="1" objects="1" scenarios="1"/>
  <mergeCells count="28">
    <mergeCell ref="K6:K7"/>
    <mergeCell ref="L6:L7"/>
    <mergeCell ref="M6:M7"/>
    <mergeCell ref="D87:E87"/>
    <mergeCell ref="D88:E88"/>
    <mergeCell ref="D80:E80"/>
    <mergeCell ref="D85:E85"/>
    <mergeCell ref="D86:E86"/>
    <mergeCell ref="D82:E82"/>
    <mergeCell ref="D83:E83"/>
    <mergeCell ref="D84:E84"/>
    <mergeCell ref="D81:E81"/>
    <mergeCell ref="D91:E91"/>
    <mergeCell ref="D90:E90"/>
    <mergeCell ref="D89:E89"/>
    <mergeCell ref="A1:C1"/>
    <mergeCell ref="D1:M1"/>
    <mergeCell ref="A2:C2"/>
    <mergeCell ref="D2:M2"/>
    <mergeCell ref="A3:C3"/>
    <mergeCell ref="D77:E77"/>
    <mergeCell ref="D78:E78"/>
    <mergeCell ref="D79:E79"/>
    <mergeCell ref="A4:M4"/>
    <mergeCell ref="A5:M5"/>
    <mergeCell ref="C6:E6"/>
    <mergeCell ref="F6:I6"/>
    <mergeCell ref="J6:J7"/>
  </mergeCells>
  <pageMargins left="0" right="0" top="1" bottom="1" header="0.5" footer="0.5"/>
  <pageSetup paperSize="9" orientation="landscape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1"/>
  <sheetViews>
    <sheetView topLeftCell="A68" workbookViewId="0">
      <selection activeCell="D83" sqref="D83:E83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28</v>
      </c>
      <c r="E13" s="36">
        <f>SUM(E14:E19)</f>
        <v>50</v>
      </c>
      <c r="F13" s="36">
        <f>F14</f>
        <v>330</v>
      </c>
      <c r="G13" s="36">
        <f>G15+G16+G17+G18+G19</f>
        <v>420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205">
        <v>22</v>
      </c>
      <c r="D14" s="205"/>
      <c r="E14" s="205">
        <f>C14</f>
        <v>22</v>
      </c>
      <c r="F14" s="205">
        <f>C14*15</f>
        <v>330</v>
      </c>
      <c r="G14" s="205"/>
      <c r="H14" s="178">
        <f>F14</f>
        <v>330</v>
      </c>
      <c r="I14" s="178">
        <f t="shared" ref="I14:I19" si="2">H14+E14</f>
        <v>352</v>
      </c>
      <c r="J14" s="178">
        <f>3200*I14</f>
        <v>1126400</v>
      </c>
      <c r="K14" s="178">
        <f>H14*1600</f>
        <v>528000</v>
      </c>
      <c r="L14" s="141"/>
      <c r="M14" s="42">
        <f>J14+K14</f>
        <v>1654400</v>
      </c>
    </row>
    <row r="15" spans="1:13">
      <c r="A15" s="12"/>
      <c r="B15" s="1" t="s">
        <v>6</v>
      </c>
      <c r="C15" s="205"/>
      <c r="D15" s="205">
        <v>10</v>
      </c>
      <c r="E15" s="205">
        <f>D15</f>
        <v>10</v>
      </c>
      <c r="F15" s="205"/>
      <c r="G15" s="205">
        <f>D15*15</f>
        <v>150</v>
      </c>
      <c r="H15" s="178">
        <f>G15</f>
        <v>150</v>
      </c>
      <c r="I15" s="178">
        <f t="shared" si="2"/>
        <v>160</v>
      </c>
      <c r="J15" s="178">
        <f t="shared" ref="J15:J19" si="3">3200*I15</f>
        <v>512000</v>
      </c>
      <c r="K15" s="178">
        <f t="shared" ref="K15:K19" si="4">H15*1600</f>
        <v>240000</v>
      </c>
      <c r="L15" s="141"/>
      <c r="M15" s="42">
        <f t="shared" ref="M15:M19" si="5">J15+K15</f>
        <v>752000</v>
      </c>
    </row>
    <row r="16" spans="1:13">
      <c r="A16" s="12"/>
      <c r="B16" s="1" t="s">
        <v>5</v>
      </c>
      <c r="C16" s="205"/>
      <c r="D16" s="205">
        <v>16</v>
      </c>
      <c r="E16" s="205">
        <f>D16</f>
        <v>16</v>
      </c>
      <c r="F16" s="205"/>
      <c r="G16" s="205">
        <f>D16*15</f>
        <v>240</v>
      </c>
      <c r="H16" s="178">
        <f>G16</f>
        <v>240</v>
      </c>
      <c r="I16" s="178">
        <f t="shared" si="2"/>
        <v>256</v>
      </c>
      <c r="J16" s="178">
        <f t="shared" si="3"/>
        <v>819200</v>
      </c>
      <c r="K16" s="178">
        <f t="shared" si="4"/>
        <v>384000</v>
      </c>
      <c r="L16" s="141"/>
      <c r="M16" s="42">
        <f t="shared" si="5"/>
        <v>1203200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89</v>
      </c>
      <c r="E20" s="36">
        <f t="shared" ref="E20:L20" si="6">E21</f>
        <v>89</v>
      </c>
      <c r="F20" s="36"/>
      <c r="G20" s="36">
        <f t="shared" si="6"/>
        <v>1379</v>
      </c>
      <c r="H20" s="36">
        <f t="shared" si="6"/>
        <v>1379</v>
      </c>
      <c r="I20" s="36">
        <f t="shared" si="6"/>
        <v>1470</v>
      </c>
      <c r="J20" s="36">
        <f t="shared" si="6"/>
        <v>4704000</v>
      </c>
      <c r="K20" s="36">
        <f t="shared" si="6"/>
        <v>0</v>
      </c>
      <c r="L20" s="36">
        <f t="shared" si="6"/>
        <v>0</v>
      </c>
      <c r="M20" s="37">
        <f>M21</f>
        <v>4704000</v>
      </c>
    </row>
    <row r="21" spans="1:13">
      <c r="A21" s="10"/>
      <c r="B21" s="24" t="s">
        <v>19</v>
      </c>
      <c r="C21" s="205"/>
      <c r="D21" s="205">
        <v>89</v>
      </c>
      <c r="E21" s="205">
        <f>D21</f>
        <v>89</v>
      </c>
      <c r="F21" s="205"/>
      <c r="G21" s="205">
        <v>1379</v>
      </c>
      <c r="H21" s="178">
        <f>G21</f>
        <v>1379</v>
      </c>
      <c r="I21" s="178">
        <v>1470</v>
      </c>
      <c r="J21" s="178">
        <f>3200*I21</f>
        <v>4704000</v>
      </c>
      <c r="K21" s="178"/>
      <c r="L21" s="141"/>
      <c r="M21" s="42">
        <f>J21+K21</f>
        <v>4704000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80</v>
      </c>
      <c r="H28" s="37">
        <f>SUM(H29:H31)</f>
        <v>108</v>
      </c>
      <c r="I28" s="36">
        <f t="shared" ref="I28:M28" si="10">SUM(I29:I31)</f>
        <v>112</v>
      </c>
      <c r="J28" s="36">
        <f t="shared" si="10"/>
        <v>358400</v>
      </c>
      <c r="K28" s="36">
        <f t="shared" si="10"/>
        <v>172800</v>
      </c>
      <c r="L28" s="36">
        <f t="shared" si="10"/>
        <v>0</v>
      </c>
      <c r="M28" s="37">
        <f t="shared" si="10"/>
        <v>531200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28</v>
      </c>
      <c r="G29" s="205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5"/>
      <c r="D30" s="205">
        <v>2</v>
      </c>
      <c r="E30" s="205">
        <f>D30</f>
        <v>2</v>
      </c>
      <c r="F30" s="205"/>
      <c r="G30" s="178">
        <v>52</v>
      </c>
      <c r="H30" s="178">
        <f>G30</f>
        <v>52</v>
      </c>
      <c r="I30" s="178">
        <f>H30+E30</f>
        <v>54</v>
      </c>
      <c r="J30" s="178">
        <f>3200*I30</f>
        <v>172800</v>
      </c>
      <c r="K30" s="178">
        <f>1600*H30</f>
        <v>83200</v>
      </c>
      <c r="L30" s="141"/>
      <c r="M30" s="42">
        <f>J30+K30+M74</f>
        <v>256000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26</v>
      </c>
      <c r="E32" s="36">
        <f t="shared" ref="E32:L32" si="11">E33</f>
        <v>26</v>
      </c>
      <c r="F32" s="36"/>
      <c r="G32" s="36">
        <f t="shared" si="11"/>
        <v>390</v>
      </c>
      <c r="H32" s="36">
        <f t="shared" si="11"/>
        <v>390</v>
      </c>
      <c r="I32" s="37">
        <f>I33</f>
        <v>416</v>
      </c>
      <c r="J32" s="36">
        <f t="shared" si="11"/>
        <v>1331200</v>
      </c>
      <c r="K32" s="36">
        <f t="shared" si="11"/>
        <v>0</v>
      </c>
      <c r="L32" s="36">
        <f t="shared" si="11"/>
        <v>0</v>
      </c>
      <c r="M32" s="37">
        <f>M33</f>
        <v>1331200</v>
      </c>
    </row>
    <row r="33" spans="1:13">
      <c r="A33" s="10"/>
      <c r="B33" s="24" t="s">
        <v>19</v>
      </c>
      <c r="C33" s="205"/>
      <c r="D33" s="205">
        <v>26</v>
      </c>
      <c r="E33" s="205">
        <f>D33</f>
        <v>26</v>
      </c>
      <c r="F33" s="205"/>
      <c r="G33" s="205">
        <f>E33*15</f>
        <v>390</v>
      </c>
      <c r="H33" s="178">
        <f>G33</f>
        <v>390</v>
      </c>
      <c r="I33" s="178">
        <f>H33+E33</f>
        <v>416</v>
      </c>
      <c r="J33" s="178">
        <f>3200*I33</f>
        <v>1331200</v>
      </c>
      <c r="K33" s="178"/>
      <c r="L33" s="141"/>
      <c r="M33" s="42">
        <f>J33+K33</f>
        <v>1331200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157</v>
      </c>
      <c r="G34" s="36">
        <f>G36+G37</f>
        <v>241</v>
      </c>
      <c r="H34" s="37">
        <f>SUM(H35:H37)</f>
        <v>398</v>
      </c>
      <c r="I34" s="37">
        <f>SUM(I35:I37)</f>
        <v>414</v>
      </c>
      <c r="J34" s="37">
        <f>SUM(J35:J37)</f>
        <v>1392800</v>
      </c>
      <c r="K34" s="37">
        <f>SUM(K35:K37)</f>
        <v>507200</v>
      </c>
      <c r="L34" s="36">
        <f t="shared" ref="L34" si="12">L36+L37</f>
        <v>0</v>
      </c>
      <c r="M34" s="37">
        <f>SUM(M35:M37)</f>
        <v>1900000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157</v>
      </c>
      <c r="G35" s="205"/>
      <c r="H35" s="178">
        <f>F35</f>
        <v>157</v>
      </c>
      <c r="I35" s="178">
        <f>H35+E35</f>
        <v>163</v>
      </c>
      <c r="J35" s="178">
        <f>3200*I35</f>
        <v>521600</v>
      </c>
      <c r="K35" s="178">
        <f>1600*H35</f>
        <v>251200</v>
      </c>
      <c r="L35" s="141"/>
      <c r="M35" s="42">
        <f>J35+K35</f>
        <v>772800</v>
      </c>
    </row>
    <row r="36" spans="1:13">
      <c r="A36" s="13"/>
      <c r="B36" s="1" t="s">
        <v>12</v>
      </c>
      <c r="C36" s="205"/>
      <c r="D36" s="205">
        <v>6</v>
      </c>
      <c r="E36" s="205">
        <f>D36</f>
        <v>6</v>
      </c>
      <c r="F36" s="205"/>
      <c r="G36" s="205">
        <v>160</v>
      </c>
      <c r="H36" s="178">
        <f>G36</f>
        <v>160</v>
      </c>
      <c r="I36" s="178">
        <f>H36+E36</f>
        <v>166</v>
      </c>
      <c r="J36" s="178">
        <f>3200*I36</f>
        <v>531200</v>
      </c>
      <c r="K36" s="178">
        <f>1600*H36</f>
        <v>256000</v>
      </c>
      <c r="L36" s="141"/>
      <c r="M36" s="42">
        <f>J36+K36+M75</f>
        <v>787200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81</v>
      </c>
      <c r="H37" s="178">
        <f>G37</f>
        <v>81</v>
      </c>
      <c r="I37" s="178">
        <v>85</v>
      </c>
      <c r="J37" s="178">
        <f>4000*I37</f>
        <v>340000</v>
      </c>
      <c r="K37" s="178"/>
      <c r="L37" s="141"/>
      <c r="M37" s="42">
        <f>J37+K37</f>
        <v>340000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196" t="s">
        <v>192</v>
      </c>
      <c r="C39" s="205"/>
      <c r="D39" s="205">
        <v>22</v>
      </c>
      <c r="E39" s="205">
        <f>D39</f>
        <v>22</v>
      </c>
      <c r="F39" s="205"/>
      <c r="G39" s="205">
        <f>E39*15</f>
        <v>330</v>
      </c>
      <c r="H39" s="178">
        <f>G39</f>
        <v>330</v>
      </c>
      <c r="I39" s="178">
        <f>H39+E39</f>
        <v>352</v>
      </c>
      <c r="J39" s="178">
        <f>4000*I39</f>
        <v>1408000</v>
      </c>
      <c r="K39" s="178"/>
      <c r="L39" s="141"/>
      <c r="M39" s="42">
        <f>J39+K39</f>
        <v>1408000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5"/>
      <c r="D49" s="205">
        <v>1</v>
      </c>
      <c r="E49" s="205">
        <f>D49</f>
        <v>1</v>
      </c>
      <c r="F49" s="205"/>
      <c r="G49" s="205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4</v>
      </c>
      <c r="E52" s="205">
        <f>D52</f>
        <v>4</v>
      </c>
      <c r="F52" s="205"/>
      <c r="G52" s="90">
        <v>73</v>
      </c>
      <c r="H52" s="178">
        <f>G52</f>
        <v>73</v>
      </c>
      <c r="I52" s="178">
        <f>H52+E52</f>
        <v>77</v>
      </c>
      <c r="J52" s="178">
        <f>4000*I52</f>
        <v>308000</v>
      </c>
      <c r="K52" s="178"/>
      <c r="L52" s="141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89</v>
      </c>
      <c r="H61" s="60">
        <f t="shared" ref="H61:L61" si="22">H62+H63</f>
        <v>89</v>
      </c>
      <c r="I61" s="60">
        <f t="shared" si="22"/>
        <v>93</v>
      </c>
      <c r="J61" s="60">
        <f t="shared" si="22"/>
        <v>399900</v>
      </c>
      <c r="K61" s="60">
        <f t="shared" si="22"/>
        <v>222500</v>
      </c>
      <c r="L61" s="60">
        <f t="shared" si="22"/>
        <v>0</v>
      </c>
      <c r="M61" s="95">
        <f>M62+M63</f>
        <v>622400</v>
      </c>
    </row>
    <row r="62" spans="1:13">
      <c r="A62" s="109"/>
      <c r="B62" s="112" t="s">
        <v>165</v>
      </c>
      <c r="C62" s="114"/>
      <c r="D62" s="114">
        <v>2</v>
      </c>
      <c r="E62" s="111">
        <f>D62</f>
        <v>2</v>
      </c>
      <c r="F62" s="114"/>
      <c r="G62" s="114">
        <v>89</v>
      </c>
      <c r="H62" s="115">
        <f>G62</f>
        <v>89</v>
      </c>
      <c r="I62" s="115">
        <f>H62+E62*2</f>
        <v>93</v>
      </c>
      <c r="J62" s="116">
        <f>4300*I62</f>
        <v>399900</v>
      </c>
      <c r="K62" s="115">
        <f>H62*2500</f>
        <v>222500</v>
      </c>
      <c r="L62" s="117"/>
      <c r="M62" s="42">
        <f>J62+K62</f>
        <v>622400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30</v>
      </c>
      <c r="D76" s="41">
        <f>D8+D13+D20+D22+D24+D26+D28+D32+D34+D38+D41+D44+D48+D50+D53+D55+D57+D61+D66+D68+D70+D72</f>
        <v>195</v>
      </c>
      <c r="E76" s="41">
        <f>E8+E13+E20+E22+E24+E26+E28+E32+E34+E38+E41+E44+E48+E50+E53+E55+E57+E61+E64+E66+E68+E70+E72</f>
        <v>225</v>
      </c>
      <c r="F76" s="41">
        <f>F8+F13+F28+F34+F64</f>
        <v>539</v>
      </c>
      <c r="G76" s="41">
        <f>G8+G13+G20+G22+G24+G26+G28+G32+G34+G38+G41+G44+G48+G50+G53+G55+G57+G61+G66+G68+G70+G72</f>
        <v>3386</v>
      </c>
      <c r="H76" s="41">
        <f>H8+H13+H20+H22+H24+H26+H28+H32+H34+H38+H41+H44+H48+H50+H53+H55+H57+H61+H64+H66+H68+H70+H72</f>
        <v>3925</v>
      </c>
      <c r="I76" s="41">
        <f>I8+I13+I20+I22+I24+I26+I28+I32+I34+I38+I41+I44+I48+I50+I53+I55+I57+I61+I64+I66+I68+I70+I72</f>
        <v>4162</v>
      </c>
      <c r="J76" s="41">
        <f>J8+J13+J20+J22+J24+J26+J28+J32+J34+J38+J41+J44+J48+J50+J53+J55+J57+J61+J64+J66+J68+J70+J72</f>
        <v>14389930</v>
      </c>
      <c r="K76" s="41">
        <f>K8+K13+K20+K22+K24+K26+K28+K32+K34+K38+K41+K44+K48+K50+K53+K55+K57+K61+K64+K66+K68+K70+K72</f>
        <v>2754700</v>
      </c>
      <c r="L76" s="41"/>
      <c r="M76" s="41">
        <f>M8+M13+M20+M22+M24+M26+M28+M32+M34+M38+M41+M44+M48+M50+M53+M55+M57+M61+M64+M77+M78+M66+M68+M70+M72</f>
        <v>17184630</v>
      </c>
    </row>
    <row r="77" spans="1:13" ht="13.5" thickTop="1">
      <c r="D77" s="273"/>
      <c r="E77" s="273"/>
      <c r="J77" s="79"/>
      <c r="K77" s="86" t="s">
        <v>87</v>
      </c>
      <c r="L77" s="85">
        <v>2</v>
      </c>
      <c r="M77" s="86">
        <f>20000*L77</f>
        <v>40000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2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0:E80"/>
    <mergeCell ref="D81:E81"/>
    <mergeCell ref="D82:E82"/>
    <mergeCell ref="D77:E77"/>
    <mergeCell ref="D78:E78"/>
    <mergeCell ref="D79:E79"/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1"/>
  <sheetViews>
    <sheetView topLeftCell="A56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32</v>
      </c>
      <c r="E13" s="36">
        <f>SUM(E14:E19)</f>
        <v>60</v>
      </c>
      <c r="F13" s="36">
        <f>F14</f>
        <v>420</v>
      </c>
      <c r="G13" s="36">
        <f>G15+G16+G17+G18+G19</f>
        <v>480</v>
      </c>
      <c r="H13" s="37">
        <f>SUM(H14:H19)</f>
        <v>900</v>
      </c>
      <c r="I13" s="37">
        <f>SUM(I14:I19)</f>
        <v>960</v>
      </c>
      <c r="J13" s="37">
        <f>SUM(J14:J19)</f>
        <v>3072000</v>
      </c>
      <c r="K13" s="37">
        <f>SUM(K14:K19)</f>
        <v>1440000</v>
      </c>
      <c r="L13" s="44">
        <f>L14+L15+L16+L17+L18+L19</f>
        <v>0</v>
      </c>
      <c r="M13" s="37">
        <f>SUM(M14:M19)</f>
        <v>4512000</v>
      </c>
    </row>
    <row r="14" spans="1:13">
      <c r="A14" s="12"/>
      <c r="B14" s="1" t="s">
        <v>3</v>
      </c>
      <c r="C14" s="205">
        <v>28</v>
      </c>
      <c r="D14" s="205"/>
      <c r="E14" s="205">
        <f>C14</f>
        <v>28</v>
      </c>
      <c r="F14" s="205">
        <f>C14*15</f>
        <v>420</v>
      </c>
      <c r="G14" s="205"/>
      <c r="H14" s="178">
        <f>F14</f>
        <v>420</v>
      </c>
      <c r="I14" s="178">
        <f t="shared" ref="I14:I19" si="2">H14+E14</f>
        <v>448</v>
      </c>
      <c r="J14" s="178">
        <f>3200*I14</f>
        <v>1433600</v>
      </c>
      <c r="K14" s="178">
        <f>H14*1600</f>
        <v>672000</v>
      </c>
      <c r="L14" s="141"/>
      <c r="M14" s="42">
        <f>J14+K14</f>
        <v>2105600</v>
      </c>
    </row>
    <row r="15" spans="1:13">
      <c r="A15" s="12"/>
      <c r="B15" s="1" t="s">
        <v>6</v>
      </c>
      <c r="C15" s="205"/>
      <c r="D15" s="205">
        <v>11</v>
      </c>
      <c r="E15" s="205">
        <f>D15</f>
        <v>11</v>
      </c>
      <c r="F15" s="205"/>
      <c r="G15" s="205">
        <f>D15*15</f>
        <v>165</v>
      </c>
      <c r="H15" s="178">
        <f>G15</f>
        <v>165</v>
      </c>
      <c r="I15" s="178">
        <f t="shared" si="2"/>
        <v>176</v>
      </c>
      <c r="J15" s="178">
        <f t="shared" ref="J15:J19" si="3">3200*I15</f>
        <v>563200</v>
      </c>
      <c r="K15" s="178">
        <f t="shared" ref="K15:K19" si="4">H15*1600</f>
        <v>264000</v>
      </c>
      <c r="L15" s="141"/>
      <c r="M15" s="42">
        <f t="shared" ref="M15:M19" si="5">J15+K15</f>
        <v>827200</v>
      </c>
    </row>
    <row r="16" spans="1:13">
      <c r="A16" s="12"/>
      <c r="B16" s="1" t="s">
        <v>5</v>
      </c>
      <c r="C16" s="205"/>
      <c r="D16" s="205">
        <v>18</v>
      </c>
      <c r="E16" s="205">
        <f>D16</f>
        <v>18</v>
      </c>
      <c r="F16" s="205"/>
      <c r="G16" s="205">
        <f>D16*15</f>
        <v>270</v>
      </c>
      <c r="H16" s="178">
        <f>G16</f>
        <v>270</v>
      </c>
      <c r="I16" s="178">
        <f t="shared" si="2"/>
        <v>288</v>
      </c>
      <c r="J16" s="178">
        <f t="shared" si="3"/>
        <v>921600</v>
      </c>
      <c r="K16" s="178">
        <f t="shared" si="4"/>
        <v>432000</v>
      </c>
      <c r="L16" s="141"/>
      <c r="M16" s="42">
        <f t="shared" si="5"/>
        <v>1353600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2</v>
      </c>
      <c r="E18" s="205">
        <f>D18</f>
        <v>2</v>
      </c>
      <c r="F18" s="205"/>
      <c r="G18" s="205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95</v>
      </c>
      <c r="E20" s="36">
        <f t="shared" ref="E20:L20" si="6">E21</f>
        <v>95</v>
      </c>
      <c r="F20" s="36"/>
      <c r="G20" s="36">
        <f t="shared" si="6"/>
        <v>1469</v>
      </c>
      <c r="H20" s="36">
        <f t="shared" si="6"/>
        <v>1469</v>
      </c>
      <c r="I20" s="36">
        <f t="shared" si="6"/>
        <v>1566</v>
      </c>
      <c r="J20" s="36">
        <f t="shared" si="6"/>
        <v>5011200</v>
      </c>
      <c r="K20" s="36">
        <f t="shared" si="6"/>
        <v>0</v>
      </c>
      <c r="L20" s="36">
        <f t="shared" si="6"/>
        <v>0</v>
      </c>
      <c r="M20" s="37">
        <f>M21</f>
        <v>5011200</v>
      </c>
    </row>
    <row r="21" spans="1:13">
      <c r="A21" s="10"/>
      <c r="B21" s="24" t="s">
        <v>19</v>
      </c>
      <c r="C21" s="205"/>
      <c r="D21" s="205">
        <v>95</v>
      </c>
      <c r="E21" s="205">
        <f>D21</f>
        <v>95</v>
      </c>
      <c r="F21" s="205"/>
      <c r="G21" s="205">
        <v>1469</v>
      </c>
      <c r="H21" s="178">
        <f>G21</f>
        <v>1469</v>
      </c>
      <c r="I21" s="178">
        <v>1566</v>
      </c>
      <c r="J21" s="178">
        <f>3200*I21</f>
        <v>5011200</v>
      </c>
      <c r="K21" s="178"/>
      <c r="L21" s="141"/>
      <c r="M21" s="42">
        <f>J21+K21</f>
        <v>5011200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80</v>
      </c>
      <c r="H28" s="37">
        <f>SUM(H29:H31)</f>
        <v>108</v>
      </c>
      <c r="I28" s="36">
        <f t="shared" ref="I28:M28" si="10">SUM(I29:I31)</f>
        <v>112</v>
      </c>
      <c r="J28" s="36">
        <f t="shared" si="10"/>
        <v>358400</v>
      </c>
      <c r="K28" s="36">
        <f t="shared" si="10"/>
        <v>172800</v>
      </c>
      <c r="L28" s="36">
        <f t="shared" si="10"/>
        <v>0</v>
      </c>
      <c r="M28" s="37">
        <f t="shared" si="10"/>
        <v>531200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28</v>
      </c>
      <c r="G29" s="205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5"/>
      <c r="D30" s="205">
        <v>2</v>
      </c>
      <c r="E30" s="205">
        <f>D30</f>
        <v>2</v>
      </c>
      <c r="F30" s="205"/>
      <c r="G30" s="178">
        <v>52</v>
      </c>
      <c r="H30" s="178">
        <f>G30</f>
        <v>52</v>
      </c>
      <c r="I30" s="178">
        <f>H30+E30</f>
        <v>54</v>
      </c>
      <c r="J30" s="178">
        <f>3200*I30</f>
        <v>172800</v>
      </c>
      <c r="K30" s="178">
        <f>1600*H30</f>
        <v>83200</v>
      </c>
      <c r="L30" s="141"/>
      <c r="M30" s="42">
        <f>J30+K30+M74</f>
        <v>256000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27</v>
      </c>
      <c r="E32" s="36">
        <f t="shared" ref="E32:L32" si="11">E33</f>
        <v>27</v>
      </c>
      <c r="F32" s="36"/>
      <c r="G32" s="36">
        <f t="shared" si="11"/>
        <v>405</v>
      </c>
      <c r="H32" s="36">
        <f t="shared" si="11"/>
        <v>405</v>
      </c>
      <c r="I32" s="37">
        <f>I33</f>
        <v>432</v>
      </c>
      <c r="J32" s="36">
        <f t="shared" si="11"/>
        <v>1382400</v>
      </c>
      <c r="K32" s="36">
        <f t="shared" si="11"/>
        <v>0</v>
      </c>
      <c r="L32" s="36">
        <f t="shared" si="11"/>
        <v>0</v>
      </c>
      <c r="M32" s="37">
        <f>M33</f>
        <v>1382400</v>
      </c>
    </row>
    <row r="33" spans="1:13">
      <c r="A33" s="10"/>
      <c r="B33" s="24" t="s">
        <v>19</v>
      </c>
      <c r="C33" s="205"/>
      <c r="D33" s="205">
        <v>27</v>
      </c>
      <c r="E33" s="205">
        <f>D33</f>
        <v>27</v>
      </c>
      <c r="F33" s="205"/>
      <c r="G33" s="205">
        <f>E33*15</f>
        <v>405</v>
      </c>
      <c r="H33" s="178">
        <f>G33</f>
        <v>405</v>
      </c>
      <c r="I33" s="178">
        <f>H33+E33</f>
        <v>432</v>
      </c>
      <c r="J33" s="178">
        <f>3200*I33</f>
        <v>1382400</v>
      </c>
      <c r="K33" s="178"/>
      <c r="L33" s="141"/>
      <c r="M33" s="42">
        <f>J33+K33</f>
        <v>1382400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151</v>
      </c>
      <c r="G34" s="36">
        <f>G36+G37</f>
        <v>219</v>
      </c>
      <c r="H34" s="37">
        <f>SUM(H35:H37)</f>
        <v>370</v>
      </c>
      <c r="I34" s="37">
        <f>SUM(I35:I37)</f>
        <v>385</v>
      </c>
      <c r="J34" s="37">
        <f>SUM(J35:J37)</f>
        <v>1303200</v>
      </c>
      <c r="K34" s="37">
        <f>SUM(K35:K37)</f>
        <v>456000</v>
      </c>
      <c r="L34" s="36">
        <f t="shared" ref="L34" si="12">L36+L37</f>
        <v>0</v>
      </c>
      <c r="M34" s="37">
        <f>SUM(M35:M37)</f>
        <v>1759200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151</v>
      </c>
      <c r="G35" s="205"/>
      <c r="H35" s="178">
        <f>F35</f>
        <v>151</v>
      </c>
      <c r="I35" s="178">
        <f>H35+E35</f>
        <v>157</v>
      </c>
      <c r="J35" s="178">
        <f>3200*I35</f>
        <v>502400</v>
      </c>
      <c r="K35" s="178">
        <f>1600*H35</f>
        <v>241600</v>
      </c>
      <c r="L35" s="141"/>
      <c r="M35" s="42">
        <f>J35+K35</f>
        <v>744000</v>
      </c>
    </row>
    <row r="36" spans="1:13">
      <c r="A36" s="13"/>
      <c r="B36" s="1" t="s">
        <v>12</v>
      </c>
      <c r="C36" s="205"/>
      <c r="D36" s="205">
        <v>5</v>
      </c>
      <c r="E36" s="205">
        <f>D36</f>
        <v>5</v>
      </c>
      <c r="F36" s="205"/>
      <c r="G36" s="205">
        <v>134</v>
      </c>
      <c r="H36" s="178">
        <f>G36</f>
        <v>134</v>
      </c>
      <c r="I36" s="178">
        <f>H36+E36</f>
        <v>139</v>
      </c>
      <c r="J36" s="178">
        <f>3200*I36</f>
        <v>444800</v>
      </c>
      <c r="K36" s="178">
        <f>1600*H36</f>
        <v>214400</v>
      </c>
      <c r="L36" s="141"/>
      <c r="M36" s="42">
        <f>J36+K36+M75</f>
        <v>659200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196" t="s">
        <v>192</v>
      </c>
      <c r="C39" s="205"/>
      <c r="D39" s="205">
        <v>24</v>
      </c>
      <c r="E39" s="205">
        <f>D39</f>
        <v>24</v>
      </c>
      <c r="F39" s="205"/>
      <c r="G39" s="205">
        <f>E39*15</f>
        <v>360</v>
      </c>
      <c r="H39" s="178">
        <f>G39</f>
        <v>360</v>
      </c>
      <c r="I39" s="178">
        <f>H39+E39</f>
        <v>384</v>
      </c>
      <c r="J39" s="178">
        <f>4000*I39</f>
        <v>1536000</v>
      </c>
      <c r="K39" s="178"/>
      <c r="L39" s="141"/>
      <c r="M39" s="42">
        <f>J39+K39</f>
        <v>1536000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>
        <v>1</v>
      </c>
      <c r="E43" s="205">
        <f>D43</f>
        <v>1</v>
      </c>
      <c r="F43" s="205"/>
      <c r="G43" s="205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3</v>
      </c>
      <c r="E52" s="205">
        <f>D52</f>
        <v>3</v>
      </c>
      <c r="F52" s="205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36</v>
      </c>
      <c r="D76" s="41">
        <f>D8+D13+D20+D22+D24+D26+D28+D32+D34+D38+D41+D44+D48+D50+D53+D55+D57+D61+D66+D68+D70+D72</f>
        <v>204</v>
      </c>
      <c r="E76" s="41">
        <f>E8+E13+E20+E22+E24+E26+E28+E32+E34+E38+E41+E44+E48+E50+E53+E55+E57+E61+E64+E66+E68+E70+E72</f>
        <v>240</v>
      </c>
      <c r="F76" s="41">
        <f>F8+F13+F28+F34+F64</f>
        <v>623</v>
      </c>
      <c r="G76" s="41">
        <f>G8+G13+G20+G22+G24+G26+G28+G32+G34+G38+G41+G44+G48+G50+G53+G55+G57+G61+G66+G68+G70+G72</f>
        <v>3462</v>
      </c>
      <c r="H76" s="41">
        <f>H8+H13+H20+H22+H24+H26+H28+H32+H34+H38+H41+H44+H48+H50+H53+H55+H57+H61+H64+H66+H68+H70+H72</f>
        <v>4085</v>
      </c>
      <c r="I76" s="41">
        <f>I8+I13+I20+I22+I24+I26+I28+I32+I34+I38+I41+I44+I48+I50+I53+I55+I57+I61+I64+I66+I68+I70+I72</f>
        <v>4336</v>
      </c>
      <c r="J76" s="41">
        <f>J8+J13+J20+J22+J24+J26+J28+J32+J34+J38+J41+J44+J48+J50+J53+J55+J57+J61+J64+J66+J68+J70+J72</f>
        <v>14837110</v>
      </c>
      <c r="K76" s="41">
        <f>K8+K13+K20+K22+K24+K26+K28+K32+K34+K38+K41+K44+K48+K50+K53+K55+K57+K61+K64+K66+K68+K70+K72</f>
        <v>2835200</v>
      </c>
      <c r="L76" s="41"/>
      <c r="M76" s="41">
        <f>M8+M13+M20+M22+M24+M26+M28+M32+M34+M38+M41+M44+M48+M50+M53+M55+M57+M61+M64+M77+M78+M66+M68+M70+M72</f>
        <v>17757310</v>
      </c>
    </row>
    <row r="77" spans="1:13" ht="13.5" thickTop="1">
      <c r="D77" s="273"/>
      <c r="E77" s="273"/>
      <c r="J77" s="79"/>
      <c r="K77" s="86" t="s">
        <v>87</v>
      </c>
      <c r="L77" s="85">
        <v>2</v>
      </c>
      <c r="M77" s="86">
        <f>20000*L77</f>
        <v>40000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5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0:E80"/>
    <mergeCell ref="D81:E81"/>
    <mergeCell ref="D82:E82"/>
    <mergeCell ref="D77:E77"/>
    <mergeCell ref="D78:E78"/>
    <mergeCell ref="D79:E79"/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topLeftCell="A54" workbookViewId="0">
      <selection activeCell="L75" sqref="L7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31</v>
      </c>
      <c r="E13" s="36">
        <f>SUM(E14:E19)</f>
        <v>54</v>
      </c>
      <c r="F13" s="36">
        <f>F14</f>
        <v>345</v>
      </c>
      <c r="G13" s="36">
        <f>G15+G16+G17+G18+G19</f>
        <v>465</v>
      </c>
      <c r="H13" s="37">
        <f>SUM(H14:H19)</f>
        <v>810</v>
      </c>
      <c r="I13" s="37">
        <f>SUM(I14:I19)</f>
        <v>864</v>
      </c>
      <c r="J13" s="37">
        <f>SUM(J14:J19)</f>
        <v>2764800</v>
      </c>
      <c r="K13" s="37">
        <f>SUM(K14:K19)</f>
        <v>1296000</v>
      </c>
      <c r="L13" s="44">
        <f>L14+L15+L16+L17+L18+L19</f>
        <v>0</v>
      </c>
      <c r="M13" s="37">
        <f>SUM(M14:M19)</f>
        <v>4060800</v>
      </c>
    </row>
    <row r="14" spans="1:13">
      <c r="A14" s="12"/>
      <c r="B14" s="1" t="s">
        <v>3</v>
      </c>
      <c r="C14" s="205">
        <v>23</v>
      </c>
      <c r="D14" s="205"/>
      <c r="E14" s="205">
        <f>C14</f>
        <v>23</v>
      </c>
      <c r="F14" s="205">
        <f>C14*15</f>
        <v>345</v>
      </c>
      <c r="G14" s="205"/>
      <c r="H14" s="178">
        <f>F14</f>
        <v>345</v>
      </c>
      <c r="I14" s="178">
        <f t="shared" ref="I14:I19" si="2">H14+E14</f>
        <v>368</v>
      </c>
      <c r="J14" s="178">
        <f>3200*I14</f>
        <v>1177600</v>
      </c>
      <c r="K14" s="178">
        <f>H14*1600</f>
        <v>552000</v>
      </c>
      <c r="L14" s="141"/>
      <c r="M14" s="42">
        <f>J14+K14</f>
        <v>1729600</v>
      </c>
    </row>
    <row r="15" spans="1:13">
      <c r="A15" s="12"/>
      <c r="B15" s="1" t="s">
        <v>6</v>
      </c>
      <c r="C15" s="205"/>
      <c r="D15" s="205">
        <v>12</v>
      </c>
      <c r="E15" s="205">
        <f>D15</f>
        <v>12</v>
      </c>
      <c r="F15" s="205"/>
      <c r="G15" s="205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5"/>
      <c r="D16" s="205">
        <v>17</v>
      </c>
      <c r="E16" s="205">
        <f>D16</f>
        <v>17</v>
      </c>
      <c r="F16" s="205"/>
      <c r="G16" s="205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96</v>
      </c>
      <c r="E20" s="36">
        <f t="shared" ref="E20:L20" si="6">E21</f>
        <v>96</v>
      </c>
      <c r="F20" s="36"/>
      <c r="G20" s="36">
        <f t="shared" si="6"/>
        <v>1764</v>
      </c>
      <c r="H20" s="36">
        <f t="shared" si="6"/>
        <v>1764</v>
      </c>
      <c r="I20" s="36">
        <f t="shared" si="6"/>
        <v>1874</v>
      </c>
      <c r="J20" s="36">
        <f t="shared" si="6"/>
        <v>5996800</v>
      </c>
      <c r="K20" s="36">
        <f t="shared" si="6"/>
        <v>0</v>
      </c>
      <c r="L20" s="36">
        <f t="shared" si="6"/>
        <v>0</v>
      </c>
      <c r="M20" s="37">
        <f>M21</f>
        <v>5996800</v>
      </c>
    </row>
    <row r="21" spans="1:13">
      <c r="A21" s="10"/>
      <c r="B21" s="24" t="s">
        <v>19</v>
      </c>
      <c r="C21" s="205"/>
      <c r="D21" s="205">
        <v>96</v>
      </c>
      <c r="E21" s="205">
        <f>D21</f>
        <v>96</v>
      </c>
      <c r="F21" s="205"/>
      <c r="G21" s="205">
        <v>1764</v>
      </c>
      <c r="H21" s="178">
        <f>G21</f>
        <v>1764</v>
      </c>
      <c r="I21" s="178">
        <v>1874</v>
      </c>
      <c r="J21" s="178">
        <f>3200*I21</f>
        <v>5996800</v>
      </c>
      <c r="K21" s="178"/>
      <c r="L21" s="141"/>
      <c r="M21" s="42">
        <f>J21+K21</f>
        <v>5996800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2</v>
      </c>
      <c r="E28" s="36">
        <f>SUM(E29:E31)</f>
        <v>3</v>
      </c>
      <c r="F28" s="36">
        <f>F29</f>
        <v>28</v>
      </c>
      <c r="G28" s="37">
        <f>G30+G31</f>
        <v>43</v>
      </c>
      <c r="H28" s="37">
        <f>SUM(H29:H31)</f>
        <v>71</v>
      </c>
      <c r="I28" s="36">
        <f t="shared" ref="I28:M28" si="10">SUM(I29:I31)</f>
        <v>74</v>
      </c>
      <c r="J28" s="36">
        <f t="shared" si="10"/>
        <v>236800</v>
      </c>
      <c r="K28" s="36">
        <f t="shared" si="10"/>
        <v>113600</v>
      </c>
      <c r="L28" s="36">
        <f t="shared" si="10"/>
        <v>0</v>
      </c>
      <c r="M28" s="37">
        <f t="shared" si="10"/>
        <v>393600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28</v>
      </c>
      <c r="G29" s="205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5"/>
      <c r="D30" s="205">
        <v>1</v>
      </c>
      <c r="E30" s="205">
        <f>D30</f>
        <v>1</v>
      </c>
      <c r="F30" s="205"/>
      <c r="G30" s="178">
        <v>15</v>
      </c>
      <c r="H30" s="178">
        <f>G30</f>
        <v>15</v>
      </c>
      <c r="I30" s="178">
        <f>H30+E30</f>
        <v>16</v>
      </c>
      <c r="J30" s="178">
        <f>3200*I30</f>
        <v>51200</v>
      </c>
      <c r="K30" s="178">
        <f>1600*H30</f>
        <v>24000</v>
      </c>
      <c r="L30" s="141"/>
      <c r="M30" s="42">
        <f>J30+K30+M74</f>
        <v>118400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3">
      <c r="A33" s="10"/>
      <c r="B33" s="24" t="s">
        <v>19</v>
      </c>
      <c r="C33" s="205"/>
      <c r="D33" s="205">
        <v>28</v>
      </c>
      <c r="E33" s="205">
        <f>D33</f>
        <v>28</v>
      </c>
      <c r="F33" s="205"/>
      <c r="G33" s="205">
        <f>E33*15</f>
        <v>420</v>
      </c>
      <c r="H33" s="178">
        <f>G33</f>
        <v>420</v>
      </c>
      <c r="I33" s="178">
        <f>H33+E33</f>
        <v>448</v>
      </c>
      <c r="J33" s="178">
        <f>3200*I33</f>
        <v>1433600</v>
      </c>
      <c r="K33" s="178"/>
      <c r="L33" s="141"/>
      <c r="M33" s="42">
        <f>J33+K33</f>
        <v>1433600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151</v>
      </c>
      <c r="G34" s="36">
        <f>G36+G37</f>
        <v>215</v>
      </c>
      <c r="H34" s="37">
        <f>SUM(H35:H37)</f>
        <v>366</v>
      </c>
      <c r="I34" s="37">
        <f>SUM(I35:I37)</f>
        <v>381</v>
      </c>
      <c r="J34" s="37">
        <f>SUM(J35:J37)</f>
        <v>1287200</v>
      </c>
      <c r="K34" s="37">
        <f>SUM(K35:K37)</f>
        <v>456000</v>
      </c>
      <c r="L34" s="36">
        <f t="shared" ref="L34" si="12">L36+L37</f>
        <v>0</v>
      </c>
      <c r="M34" s="37">
        <f>SUM(M35:M37)</f>
        <v>1743200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151</v>
      </c>
      <c r="G35" s="205"/>
      <c r="H35" s="178">
        <f>F35</f>
        <v>151</v>
      </c>
      <c r="I35" s="178">
        <f>H35+E35</f>
        <v>157</v>
      </c>
      <c r="J35" s="178">
        <f>3200*I35</f>
        <v>502400</v>
      </c>
      <c r="K35" s="178">
        <f>1600*H35</f>
        <v>241600</v>
      </c>
      <c r="L35" s="141"/>
      <c r="M35" s="42">
        <f>J35+K35</f>
        <v>744000</v>
      </c>
    </row>
    <row r="36" spans="1:13">
      <c r="A36" s="13"/>
      <c r="B36" s="1" t="s">
        <v>12</v>
      </c>
      <c r="C36" s="205"/>
      <c r="D36" s="205">
        <v>5</v>
      </c>
      <c r="E36" s="205">
        <f>D36</f>
        <v>5</v>
      </c>
      <c r="F36" s="205"/>
      <c r="G36" s="205">
        <v>134</v>
      </c>
      <c r="H36" s="178">
        <f>G36</f>
        <v>134</v>
      </c>
      <c r="I36" s="178">
        <f>H36+E36</f>
        <v>139</v>
      </c>
      <c r="J36" s="178">
        <f>3200*I36</f>
        <v>444800</v>
      </c>
      <c r="K36" s="178">
        <f>1600*H36</f>
        <v>214400</v>
      </c>
      <c r="L36" s="141"/>
      <c r="M36" s="42">
        <f>J36+K36+M75</f>
        <v>659200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81</v>
      </c>
      <c r="H37" s="178">
        <f>G37</f>
        <v>81</v>
      </c>
      <c r="I37" s="178">
        <v>85</v>
      </c>
      <c r="J37" s="178">
        <f>4000*I37</f>
        <v>340000</v>
      </c>
      <c r="K37" s="178"/>
      <c r="L37" s="141"/>
      <c r="M37" s="42">
        <f>J37+K37</f>
        <v>340000</v>
      </c>
    </row>
    <row r="38" spans="1:13">
      <c r="A38" s="35">
        <v>10</v>
      </c>
      <c r="B38" s="32" t="s">
        <v>28</v>
      </c>
      <c r="C38" s="36"/>
      <c r="D38" s="36">
        <f>D39+D40</f>
        <v>20</v>
      </c>
      <c r="E38" s="36">
        <f t="shared" ref="E38:M38" si="13">E39+E40</f>
        <v>20</v>
      </c>
      <c r="F38" s="36">
        <f t="shared" si="13"/>
        <v>0</v>
      </c>
      <c r="G38" s="36">
        <f t="shared" si="13"/>
        <v>300</v>
      </c>
      <c r="H38" s="36">
        <f t="shared" si="13"/>
        <v>300</v>
      </c>
      <c r="I38" s="36">
        <f t="shared" si="13"/>
        <v>320</v>
      </c>
      <c r="J38" s="36">
        <f t="shared" si="13"/>
        <v>1280000</v>
      </c>
      <c r="K38" s="36">
        <f t="shared" si="13"/>
        <v>0</v>
      </c>
      <c r="L38" s="36">
        <f t="shared" si="13"/>
        <v>0</v>
      </c>
      <c r="M38" s="36">
        <f t="shared" si="13"/>
        <v>1280000</v>
      </c>
    </row>
    <row r="39" spans="1:13">
      <c r="A39" s="13"/>
      <c r="B39" s="196" t="s">
        <v>192</v>
      </c>
      <c r="C39" s="205"/>
      <c r="D39" s="205">
        <v>20</v>
      </c>
      <c r="E39" s="205">
        <f>D39</f>
        <v>20</v>
      </c>
      <c r="F39" s="205"/>
      <c r="G39" s="205">
        <f>E39*15</f>
        <v>300</v>
      </c>
      <c r="H39" s="178">
        <f>G39</f>
        <v>300</v>
      </c>
      <c r="I39" s="178">
        <f>H39+E39</f>
        <v>320</v>
      </c>
      <c r="J39" s="178">
        <f>4000*I39</f>
        <v>1280000</v>
      </c>
      <c r="K39" s="178"/>
      <c r="L39" s="141"/>
      <c r="M39" s="42">
        <f>J39+K39</f>
        <v>1280000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5"/>
      <c r="D49" s="205">
        <v>1</v>
      </c>
      <c r="E49" s="205">
        <f>D49</f>
        <v>1</v>
      </c>
      <c r="F49" s="205"/>
      <c r="G49" s="205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45</v>
      </c>
      <c r="H50" s="36">
        <f t="shared" si="17"/>
        <v>45</v>
      </c>
      <c r="I50" s="36">
        <f t="shared" si="17"/>
        <v>48</v>
      </c>
      <c r="J50" s="36">
        <f t="shared" si="17"/>
        <v>192000</v>
      </c>
      <c r="K50" s="36">
        <f t="shared" si="17"/>
        <v>0</v>
      </c>
      <c r="L50" s="36">
        <f t="shared" si="17"/>
        <v>0</v>
      </c>
      <c r="M50" s="37">
        <f>M51+M52</f>
        <v>192000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2</v>
      </c>
      <c r="E52" s="205">
        <f>D52</f>
        <v>2</v>
      </c>
      <c r="F52" s="205"/>
      <c r="G52" s="90">
        <f>E52*15</f>
        <v>30</v>
      </c>
      <c r="H52" s="178">
        <f>G52</f>
        <v>30</v>
      </c>
      <c r="I52" s="178">
        <f>H52+E52</f>
        <v>32</v>
      </c>
      <c r="J52" s="178">
        <f>4000*I52</f>
        <v>128000</v>
      </c>
      <c r="K52" s="178"/>
      <c r="L52" s="141"/>
      <c r="M52" s="42">
        <f>J52+K52</f>
        <v>128000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178">
        <f>6500*I65</f>
        <v>266500</v>
      </c>
      <c r="K65" s="178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32</v>
      </c>
      <c r="D76" s="41">
        <f>D8+D13+D20+D22+D24+D26+D28+D32+D34+D38+D41+D44+D48+D50+D53+D55+D57+D61+D66+D68+D70+D72</f>
        <v>201</v>
      </c>
      <c r="E76" s="41">
        <f>E8+E13+E20+E22+E24+E26+E28+E32+E34+E38+E41+E44+E48+E50+E53+E55+E57+E61+E64+E66+E68+E70+E72</f>
        <v>233</v>
      </c>
      <c r="F76" s="41">
        <f>F8+F13+F28+F34+F64</f>
        <v>587</v>
      </c>
      <c r="G76" s="41">
        <f>G8+G13+G20+G22+G24+G26+G28+G32+G34+G38+G41+G44+G48+G50+G53+G55+G57+G61+G66+G68+G70+G72</f>
        <v>3707</v>
      </c>
      <c r="H76" s="41">
        <f>H8+H13+H20+H22+H24+H26+H28+H32+H34+H38+H41+H44+H48+H50+H53+H55+H57+H61+H64+H66+H68+H70+H72</f>
        <v>4294</v>
      </c>
      <c r="I76" s="41">
        <f>I8+I13+I20+I22+I24+I26+I28+I32+I34+I38+I41+I44+I48+I50+I53+I55+I57+I61+I64+I66+I68+I70+I72</f>
        <v>4552</v>
      </c>
      <c r="J76" s="41">
        <f>J8+J13+J20+J22+J24+J26+J28+J32+J34+J38+J41+J44+J48+J50+J53+J55+J57+J61+J64+J66+J68+J70+J72</f>
        <v>15760310</v>
      </c>
      <c r="K76" s="41">
        <f>K8+K13+K20+K22+K24+K26+K28+K32+K34+K38+K41+K44+K48+K50+K53+K55+K57+K61+K64+K66+K68+K70+K72</f>
        <v>2883800</v>
      </c>
      <c r="L76" s="41"/>
      <c r="M76" s="41">
        <f>M8+M13+M20+M22+M24+M26+M28+M32+M34+M38+M41+M44+M48+M50+M53+M55+M57+M61+M64+M77+M78+M66+M68+M70+M72</f>
        <v>18777310</v>
      </c>
    </row>
    <row r="77" spans="1:13" ht="13.5" thickTop="1">
      <c r="D77" s="273"/>
      <c r="E77" s="273"/>
      <c r="J77" s="79"/>
      <c r="K77" s="86" t="s">
        <v>87</v>
      </c>
      <c r="L77" s="85">
        <v>3</v>
      </c>
      <c r="M77" s="86">
        <f>20000*L77</f>
        <v>60000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5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0:E80"/>
    <mergeCell ref="D81:E81"/>
    <mergeCell ref="D82:E82"/>
    <mergeCell ref="D77:E77"/>
    <mergeCell ref="D78:E78"/>
    <mergeCell ref="D79:E79"/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workbookViewId="0">
      <selection activeCell="G42" sqref="G42:I42"/>
    </sheetView>
  </sheetViews>
  <sheetFormatPr defaultRowHeight="12.75"/>
  <cols>
    <col min="1" max="1" width="4.7109375" customWidth="1"/>
    <col min="2" max="2" width="27.7109375" customWidth="1"/>
    <col min="3" max="4" width="9.7109375" customWidth="1"/>
    <col min="5" max="5" width="14.42578125" bestFit="1" customWidth="1"/>
    <col min="6" max="6" width="10.7109375" customWidth="1"/>
    <col min="7" max="8" width="15.7109375" customWidth="1"/>
    <col min="9" max="9" width="23.28515625" customWidth="1"/>
    <col min="10" max="10" width="11.140625" bestFit="1" customWidth="1"/>
    <col min="12" max="12" width="10" bestFit="1" customWidth="1"/>
    <col min="13" max="13" width="14.140625" bestFit="1" customWidth="1"/>
  </cols>
  <sheetData>
    <row r="1" spans="1:13">
      <c r="A1" s="230" t="s">
        <v>66</v>
      </c>
      <c r="B1" s="230"/>
      <c r="C1" s="230"/>
      <c r="D1" s="230"/>
      <c r="E1" s="231" t="s">
        <v>65</v>
      </c>
      <c r="F1" s="231"/>
      <c r="G1" s="231"/>
      <c r="H1" s="231"/>
      <c r="I1" s="231"/>
    </row>
    <row r="2" spans="1:13">
      <c r="A2" s="230" t="s">
        <v>68</v>
      </c>
      <c r="B2" s="230"/>
      <c r="C2" s="230"/>
      <c r="D2" s="230"/>
      <c r="E2" s="232" t="s">
        <v>67</v>
      </c>
      <c r="F2" s="232"/>
      <c r="G2" s="232"/>
      <c r="H2" s="232"/>
      <c r="I2" s="232"/>
    </row>
    <row r="3" spans="1:13" ht="22.5" customHeight="1">
      <c r="A3" s="233" t="s">
        <v>203</v>
      </c>
      <c r="B3" s="233"/>
      <c r="C3" s="233"/>
      <c r="D3" s="233"/>
      <c r="E3" s="233"/>
      <c r="F3" s="233"/>
      <c r="G3" s="233"/>
      <c r="H3" s="233"/>
      <c r="I3" s="233"/>
    </row>
    <row r="4" spans="1:13" ht="15" customHeight="1" thickBot="1">
      <c r="A4" s="234" t="s">
        <v>83</v>
      </c>
      <c r="B4" s="234"/>
      <c r="C4" s="234"/>
      <c r="D4" s="234"/>
      <c r="E4" s="234"/>
      <c r="F4" s="234"/>
      <c r="G4" s="234"/>
      <c r="H4" s="234"/>
      <c r="I4" s="234"/>
    </row>
    <row r="5" spans="1:13" ht="13.5" thickTop="1">
      <c r="A5" s="235" t="s">
        <v>47</v>
      </c>
      <c r="B5" s="237" t="s">
        <v>48</v>
      </c>
      <c r="C5" s="239" t="s">
        <v>49</v>
      </c>
      <c r="D5" s="239"/>
      <c r="E5" s="239"/>
      <c r="F5" s="239" t="s">
        <v>50</v>
      </c>
      <c r="G5" s="239"/>
      <c r="H5" s="239"/>
      <c r="I5" s="240" t="s">
        <v>51</v>
      </c>
      <c r="K5" s="81"/>
      <c r="L5" s="81"/>
      <c r="M5" s="81"/>
    </row>
    <row r="6" spans="1:13">
      <c r="A6" s="236"/>
      <c r="B6" s="238"/>
      <c r="C6" s="186" t="s">
        <v>52</v>
      </c>
      <c r="D6" s="186" t="s">
        <v>53</v>
      </c>
      <c r="E6" s="186" t="s">
        <v>54</v>
      </c>
      <c r="F6" s="186" t="s">
        <v>52</v>
      </c>
      <c r="G6" s="186" t="s">
        <v>53</v>
      </c>
      <c r="H6" s="186" t="s">
        <v>54</v>
      </c>
      <c r="I6" s="241"/>
      <c r="K6" s="81"/>
      <c r="L6" s="81"/>
      <c r="M6" s="81"/>
    </row>
    <row r="7" spans="1:13" ht="12" customHeight="1">
      <c r="A7" s="54">
        <v>1</v>
      </c>
      <c r="B7" s="187" t="s">
        <v>72</v>
      </c>
      <c r="C7" s="178">
        <f>'01'!C8+'02'!C8+'03'!C8+'04'!C8+'05'!C8+'06'!C8+'07'!C8+'08'!C8+'09'!C8+'10'!C8+'11'!C8+'12'!C8+'13'!C8+'14'!C8+'15'!C8+'16'!C8+'17'!C8+'18'!C8+'19'!C8+'20'!C8+'21'!C8+'22'!C8+'23'!C8+'24'!C8+'25'!C8+'26'!C8+'27'!C8+'28'!C8+'29'!C8+'30'!C8+'31'!C8</f>
        <v>20</v>
      </c>
      <c r="D7" s="178">
        <f>'01'!D8+'02'!D8+'03'!D8+'04'!D8+'05'!D8+'06'!D8+'07'!D8+'08'!D8+'09'!D8+'10'!D8+'11'!D8+'12'!D8+'13'!D8+'14'!D8+'15'!D8+'16'!D8+'17'!D8+'18'!D8+'19'!D8+'20'!D8+'21'!D8+'22'!D8+'23'!D8+'24'!D8+'25'!D8+'26'!D8+'27'!D8+'28'!D8+'29'!D8+'30'!D8+'31'!D8</f>
        <v>40</v>
      </c>
      <c r="E7" s="178">
        <f>'01'!E8+'02'!E8+'03'!E8+'04'!E8+'05'!E8+'06'!E8+'07'!E8+'08'!E8+'09'!E8+'10'!E8+'11'!E8+'12'!E8+'13'!E8+'14'!E8+'15'!E8+'16'!E8+'17'!E8+'18'!E8+'19'!E8+'20'!E8+'21'!E8+'22'!E8+'23'!E8+'24'!E8+'25'!E8+'26'!E8+'27'!E8+'28'!E8+'29'!E8+'30'!E8+'31'!E8</f>
        <v>60</v>
      </c>
      <c r="F7" s="178">
        <f>'01'!F8+'02'!F8+'03'!F8+'04'!F8+'05'!F8+'06'!F8+'07'!F8+'08'!F8+'09'!F8+'10'!F8+'11'!F8+'12'!F8+'13'!F8+'14'!F8+'15'!F8+'16'!F8+'17'!F8+'18'!F8+'19'!F8+'20'!F8+'21'!F8+'22'!F8+'23'!F8+'24'!F8+'25'!F8+'26'!F8+'27'!F8+'28'!F8+'29'!F8+'30'!F8+'31'!F8</f>
        <v>480</v>
      </c>
      <c r="G7" s="178">
        <f>'01'!G8+'02'!G8+'03'!G8+'04'!G8+'05'!G8+'06'!G8+'07'!G8+'08'!G8+'09'!G8+'10'!G8+'11'!G8+'12'!G8+'13'!G8+'14'!G8+'15'!G8+'16'!G8+'17'!G8+'18'!G8+'19'!G8+'20'!G8+'21'!G8+'22'!G8+'23'!G8+'24'!G8+'25'!G8+'26'!G8+'27'!G8+'28'!G8+'29'!G8+'30'!G8+'31'!G8</f>
        <v>1156</v>
      </c>
      <c r="H7" s="178">
        <f>F7+G7</f>
        <v>1636</v>
      </c>
      <c r="I7" s="58">
        <f>'01'!M8+'02'!M8+'03'!M8+'04'!M8+'05'!M8+'06'!M8+'07'!M8+'08'!M8+'09'!M8+'10'!M8+'11'!M8+'12'!M8+'13'!M8+'14'!M8+'15'!M8+'16'!M8+'17'!M8+'18'!M8+'19'!M8+'20'!M8+'21'!M8+'22'!M8+'23'!M8+'24'!M8+'25'!M8+'26'!M8+'27'!M8+'28'!M8+'29'!M8+'30'!M8+'31'!M8</f>
        <v>7598400</v>
      </c>
      <c r="J7" s="31"/>
      <c r="K7" s="184"/>
      <c r="L7" s="184"/>
      <c r="M7" s="184"/>
    </row>
    <row r="8" spans="1:13" ht="12" customHeight="1">
      <c r="A8" s="54">
        <f>A7+1</f>
        <v>2</v>
      </c>
      <c r="B8" s="187" t="s">
        <v>73</v>
      </c>
      <c r="C8" s="178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492</v>
      </c>
      <c r="D8" s="178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616</v>
      </c>
      <c r="E8" s="178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1108</v>
      </c>
      <c r="F8" s="178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7380</v>
      </c>
      <c r="G8" s="178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9240</v>
      </c>
      <c r="H8" s="178">
        <f t="shared" ref="H8:H29" si="0">F8+G8</f>
        <v>16620</v>
      </c>
      <c r="I8" s="58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83321600</v>
      </c>
      <c r="J8" s="31"/>
      <c r="K8" s="81"/>
      <c r="L8" s="81"/>
      <c r="M8" s="184"/>
    </row>
    <row r="9" spans="1:13" ht="12" customHeight="1">
      <c r="A9" s="54">
        <f t="shared" ref="A9:A26" si="1">A8+1</f>
        <v>3</v>
      </c>
      <c r="B9" s="187" t="s">
        <v>74</v>
      </c>
      <c r="C9" s="178"/>
      <c r="D9" s="178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2202</v>
      </c>
      <c r="E9" s="178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2202</v>
      </c>
      <c r="F9" s="178"/>
      <c r="G9" s="178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40895</v>
      </c>
      <c r="H9" s="178">
        <f t="shared" si="0"/>
        <v>40895</v>
      </c>
      <c r="I9" s="58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138988800</v>
      </c>
      <c r="J9" s="31"/>
      <c r="K9" s="81"/>
      <c r="L9" s="81"/>
      <c r="M9" s="184"/>
    </row>
    <row r="10" spans="1:13" ht="12" customHeight="1">
      <c r="A10" s="54">
        <f t="shared" si="1"/>
        <v>4</v>
      </c>
      <c r="B10" s="187" t="s">
        <v>75</v>
      </c>
      <c r="C10" s="178"/>
      <c r="D10" s="178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19</v>
      </c>
      <c r="E10" s="178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19</v>
      </c>
      <c r="F10" s="178"/>
      <c r="G10" s="178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604</v>
      </c>
      <c r="H10" s="178">
        <f t="shared" si="0"/>
        <v>604</v>
      </c>
      <c r="I10" s="58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3017600</v>
      </c>
      <c r="J10" s="31"/>
      <c r="K10" s="97"/>
      <c r="L10" s="81"/>
      <c r="M10" s="184"/>
    </row>
    <row r="11" spans="1:13" ht="12" customHeight="1">
      <c r="A11" s="54">
        <f t="shared" si="1"/>
        <v>5</v>
      </c>
      <c r="B11" s="187" t="s">
        <v>76</v>
      </c>
      <c r="C11" s="178"/>
      <c r="D11" s="178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19</v>
      </c>
      <c r="E11" s="178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19</v>
      </c>
      <c r="F11" s="178"/>
      <c r="G11" s="178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516</v>
      </c>
      <c r="H11" s="178">
        <f t="shared" si="0"/>
        <v>516</v>
      </c>
      <c r="I11" s="58">
        <f>'01'!M24+'02'!M24+'03'!M24+'04'!M24+'05'!M24+'06'!M24+'07'!M24+'08'!M24+'09'!M24+'10'!M24+'11'!M24+'12'!M24+'13'!M24+'14'!M24+'15'!M24+'16'!M24+'17'!M24+'18'!M24+'19'!M24+'20'!M24+'21'!M24+'22'!M24+'23'!M24+'24'!M24+'25'!M24+'26'!M24+'27'!M24+'28'!M24+'29'!M24+'30'!M24+'31'!M24</f>
        <v>2537600</v>
      </c>
      <c r="J11" s="31"/>
      <c r="K11" s="81"/>
      <c r="L11" s="81"/>
      <c r="M11" s="184"/>
    </row>
    <row r="12" spans="1:13" ht="12" customHeight="1">
      <c r="A12" s="54">
        <f t="shared" si="1"/>
        <v>6</v>
      </c>
      <c r="B12" s="187" t="s">
        <v>77</v>
      </c>
      <c r="C12" s="178"/>
      <c r="D12" s="178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19</v>
      </c>
      <c r="E12" s="178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19</v>
      </c>
      <c r="F12" s="178"/>
      <c r="G12" s="178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456</v>
      </c>
      <c r="H12" s="178">
        <f t="shared" si="0"/>
        <v>456</v>
      </c>
      <c r="I12" s="58">
        <f>'01'!M26+'02'!M26+'03'!M26+'04'!M26+'05'!M26+'06'!M26+'07'!M26+'08'!M26+'09'!M26+'10'!M26+'11'!M26+'12'!M26+'13'!M26+'14'!M26+'15'!M26+'16'!M26+'17'!M26+'18'!M26+'19'!M26+'20'!M26+'21'!M26+'22'!M26+'23'!M26+'24'!M26+'25'!M26+'26'!M26+'27'!M26+'28'!M26+'29'!M26+'30'!M26+'31'!M26</f>
        <v>2249600</v>
      </c>
      <c r="J12" s="31"/>
      <c r="K12" s="97"/>
      <c r="L12" s="81"/>
      <c r="M12" s="184"/>
    </row>
    <row r="13" spans="1:13" ht="12" customHeight="1">
      <c r="A13" s="54">
        <f t="shared" si="1"/>
        <v>7</v>
      </c>
      <c r="B13" s="187" t="s">
        <v>78</v>
      </c>
      <c r="C13" s="178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24</v>
      </c>
      <c r="D13" s="178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80</v>
      </c>
      <c r="E13" s="178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104</v>
      </c>
      <c r="F13" s="178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608</v>
      </c>
      <c r="G13" s="178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2050</v>
      </c>
      <c r="H13" s="178">
        <f t="shared" si="0"/>
        <v>2658</v>
      </c>
      <c r="I13" s="58">
        <f>'01'!M28+'02'!M28+'03'!M28+'04'!M28+'05'!M28+'06'!M28+'07'!M28+'08'!M28+'09'!M28+'10'!M28+'11'!M28+'12'!M28+'13'!M28+'14'!M28+'15'!M28+'16'!M28+'17'!M28+'18'!M28+'19'!M28+'20'!M28+'21'!M28+'22'!M28+'23'!M28+'24'!M28+'25'!M28+'26'!M28+'27'!M28+'28'!M28+'29'!M28+'30'!M28+'31'!M28</f>
        <v>13350400</v>
      </c>
      <c r="J13" s="31"/>
      <c r="K13" s="81"/>
      <c r="L13" s="81"/>
      <c r="M13" s="184"/>
    </row>
    <row r="14" spans="1:13" ht="12" customHeight="1">
      <c r="A14" s="54">
        <f t="shared" si="1"/>
        <v>8</v>
      </c>
      <c r="B14" s="187" t="s">
        <v>143</v>
      </c>
      <c r="C14" s="178"/>
      <c r="D14" s="178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638</v>
      </c>
      <c r="E14" s="178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638</v>
      </c>
      <c r="F14" s="178"/>
      <c r="G14" s="178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9570</v>
      </c>
      <c r="H14" s="178">
        <f t="shared" si="0"/>
        <v>9570</v>
      </c>
      <c r="I14" s="58">
        <f>'01'!M32+'02'!M32+'03'!M32+'04'!M32+'05'!M32+'06'!M32+'07'!M32+'08'!M32+'09'!M32+'10'!M32+'11'!M32+'12'!M32+'13'!M32+'14'!M32+'15'!M32+'16'!M32+'17'!M32+'18'!M32+'19'!M32+'20'!M32+'21'!M32+'22'!M32+'23'!M32+'24'!M32+'25'!M32+'26'!M32+'27'!M32+'28'!M32+'29'!M32+'30'!M32+'31'!M32</f>
        <v>32665600</v>
      </c>
      <c r="J14" s="31"/>
      <c r="K14" s="81"/>
      <c r="L14" s="81"/>
      <c r="M14" s="184"/>
    </row>
    <row r="15" spans="1:13" ht="12" customHeight="1">
      <c r="A15" s="54">
        <f t="shared" si="1"/>
        <v>9</v>
      </c>
      <c r="B15" s="187" t="s">
        <v>79</v>
      </c>
      <c r="C15" s="178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115</v>
      </c>
      <c r="D15" s="178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177</v>
      </c>
      <c r="E15" s="178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292</v>
      </c>
      <c r="F15" s="178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2943</v>
      </c>
      <c r="G15" s="178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4723</v>
      </c>
      <c r="H15" s="178">
        <f t="shared" si="0"/>
        <v>7666</v>
      </c>
      <c r="I15" s="58">
        <f>'01'!M34+'02'!M34+'03'!M34+'04'!M34+'05'!M34+'06'!M34+'07'!M34+'08'!M34+'09'!M34+'10'!M34+'11'!M34+'12'!M34+'13'!M34+'14'!M34+'15'!M34+'16'!M34+'17'!M34+'18'!M34+'19'!M34+'20'!M34+'21'!M34+'22'!M34+'23'!M34+'24'!M34+'25'!M34+'26'!M34+'27'!M34+'28'!M34+'29'!M34+'30'!M34+'31'!M34</f>
        <v>36394400</v>
      </c>
      <c r="J15" s="31"/>
      <c r="K15" s="81"/>
      <c r="L15" s="81"/>
      <c r="M15" s="184"/>
    </row>
    <row r="16" spans="1:13" ht="12" customHeight="1">
      <c r="A16" s="54">
        <f t="shared" si="1"/>
        <v>10</v>
      </c>
      <c r="B16" s="188" t="s">
        <v>80</v>
      </c>
      <c r="C16" s="178"/>
      <c r="D16" s="178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509</v>
      </c>
      <c r="E16" s="178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509</v>
      </c>
      <c r="F16" s="178"/>
      <c r="G16" s="178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7791</v>
      </c>
      <c r="H16" s="178">
        <f t="shared" si="0"/>
        <v>7791</v>
      </c>
      <c r="I16" s="58">
        <f>'01'!M38+'02'!M38+'03'!M38+'04'!M38+'05'!M38+'06'!M38+'07'!M38+'08'!M38+'09'!M38+'10'!M38+'11'!M38+'12'!M38+'13'!M38+'14'!M38+'15'!M38+'16'!M38+'17'!M38+'18'!M38+'19'!M38+'20'!M38+'21'!M38+'22'!M38+'23'!M38+'24'!M38+'25'!M38+'26'!M38+'27'!M38+'28'!M38+'29'!M38+'30'!M38+'31'!M38</f>
        <v>33200000</v>
      </c>
      <c r="J16" s="31"/>
      <c r="K16" s="81"/>
      <c r="L16" s="97"/>
      <c r="M16" s="184"/>
    </row>
    <row r="17" spans="1:13" ht="12" customHeight="1">
      <c r="A17" s="54">
        <f t="shared" si="1"/>
        <v>11</v>
      </c>
      <c r="B17" s="187" t="s">
        <v>71</v>
      </c>
      <c r="C17" s="178"/>
      <c r="D17" s="178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18</v>
      </c>
      <c r="E17" s="178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18</v>
      </c>
      <c r="F17" s="178"/>
      <c r="G17" s="178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792</v>
      </c>
      <c r="H17" s="178">
        <f t="shared" si="0"/>
        <v>792</v>
      </c>
      <c r="I17" s="58">
        <f>'01'!M41+'02'!M41+'03'!M41+'04'!M41+'05'!M41+'06'!M41+'07'!M41+'08'!M41+'09'!M41+'10'!M41+'11'!M41+'12'!M41+'13'!M41+'14'!M41+'15'!M41+'16'!M41+'17'!M41+'18'!M41+'19'!M41+'20'!M41+'21'!M41+'22'!M41+'23'!M41+'24'!M41+'25'!M41+'26'!M41+'27'!M41+'28'!M41+'29'!M41+'30'!M41+'31'!M41</f>
        <v>4748400</v>
      </c>
      <c r="J17" s="31"/>
      <c r="K17" s="81"/>
      <c r="L17" s="81"/>
      <c r="M17" s="184"/>
    </row>
    <row r="18" spans="1:13" ht="12" customHeight="1">
      <c r="A18" s="54">
        <f t="shared" si="1"/>
        <v>12</v>
      </c>
      <c r="B18" s="187" t="s">
        <v>140</v>
      </c>
      <c r="C18" s="178"/>
      <c r="D18" s="178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43</v>
      </c>
      <c r="E18" s="178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43</v>
      </c>
      <c r="F18" s="178"/>
      <c r="G18" s="178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1710</v>
      </c>
      <c r="H18" s="178">
        <f t="shared" si="0"/>
        <v>1710</v>
      </c>
      <c r="I18" s="58">
        <f>'01'!M44+'02'!M44+'03'!M44+'04'!M44+'05'!M44+'06'!M44+'07'!M44+'08'!M44+'09'!M44+'10'!M44+'11'!M44+'12'!M44+'13'!M44+'14'!M44+'15'!M44+'16'!M44+'17'!M44+'18'!M44+'19'!M44+'20'!M44+'21'!M44+'22'!M44+'23'!M44+'24'!M44+'25'!M44+'26'!M44+'27'!M44+'28'!M44+'29'!M44+'30'!M44+'31'!M44</f>
        <v>12927640</v>
      </c>
      <c r="J18" s="31"/>
      <c r="K18" s="81"/>
      <c r="L18" s="81"/>
      <c r="M18" s="184"/>
    </row>
    <row r="19" spans="1:13" ht="12" customHeight="1">
      <c r="A19" s="54">
        <f t="shared" si="1"/>
        <v>13</v>
      </c>
      <c r="B19" s="187" t="s">
        <v>81</v>
      </c>
      <c r="C19" s="178"/>
      <c r="D19" s="178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13</v>
      </c>
      <c r="E19" s="178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13</v>
      </c>
      <c r="F19" s="178"/>
      <c r="G19" s="178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364</v>
      </c>
      <c r="H19" s="178">
        <f t="shared" si="0"/>
        <v>364</v>
      </c>
      <c r="I19" s="58">
        <f>'01'!M48+'02'!M48+'03'!M48+'04'!M48+'05'!M48+'06'!M48+'07'!M48+'08'!M48+'09'!M48+'10'!M48+'11'!M48+'12'!M48+'13'!M48+'14'!M48+'15'!M48+'16'!M48+'17'!M48+'18'!M48+'19'!M48+'20'!M48+'21'!M48+'22'!M48+'23'!M48+'24'!M48+'25'!M48+'26'!M48+'27'!M48+'28'!M48+'29'!M48+'30'!M48+'31'!M48</f>
        <v>2531100</v>
      </c>
      <c r="J19" s="31"/>
      <c r="K19" s="81"/>
      <c r="L19" s="81"/>
      <c r="M19" s="184"/>
    </row>
    <row r="20" spans="1:13" ht="12" customHeight="1">
      <c r="A20" s="54">
        <f t="shared" si="1"/>
        <v>14</v>
      </c>
      <c r="B20" s="187" t="s">
        <v>82</v>
      </c>
      <c r="C20" s="178"/>
      <c r="D20" s="178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87</v>
      </c>
      <c r="E20" s="178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87</v>
      </c>
      <c r="F20" s="178"/>
      <c r="G20" s="178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1487</v>
      </c>
      <c r="H20" s="178">
        <f t="shared" si="0"/>
        <v>1487</v>
      </c>
      <c r="I20" s="58">
        <f>'01'!M50+'02'!M50+'03'!M50+'04'!M50+'05'!M50+'06'!M50+'07'!M50+'08'!M50+'09'!M50+'10'!M50+'11'!M50+'12'!M50+'13'!M50+'14'!M50+'15'!M50+'16'!M50+'17'!M50+'18'!M50+'19'!M50+'20'!M50+'21'!M50+'22'!M50+'23'!M50+'24'!M50+'25'!M50+'26'!M50+'27'!M50+'28'!M50+'29'!M50+'30'!M50+'31'!M50</f>
        <v>6296000</v>
      </c>
      <c r="J20" s="31"/>
      <c r="K20" s="97"/>
      <c r="L20" s="81"/>
      <c r="M20" s="184"/>
    </row>
    <row r="21" spans="1:13" ht="12" customHeight="1">
      <c r="A21" s="54">
        <f t="shared" si="1"/>
        <v>15</v>
      </c>
      <c r="B21" s="189" t="s">
        <v>154</v>
      </c>
      <c r="C21" s="178"/>
      <c r="D21" s="178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10</v>
      </c>
      <c r="E21" s="178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10</v>
      </c>
      <c r="F21" s="178"/>
      <c r="G21" s="178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422</v>
      </c>
      <c r="H21" s="178">
        <f t="shared" si="0"/>
        <v>422</v>
      </c>
      <c r="I21" s="58">
        <f>'01'!M53+'02'!M53+'03'!M53+'04'!M53+'05'!M53+'06'!M53+'07'!M53+'08'!M53+'09'!M53+'10'!M53+'11'!M53+'12'!M53+'13'!M53+'14'!M53+'15'!M53+'16'!M53+'17'!M53+'18'!M53+'19'!M53+'20'!M53+'21'!M53+'22'!M53+'23'!M53+'24'!M53+'25'!M53+'26'!M53+'27'!M53+'28'!M53+'29'!M53+'30'!M53+'31'!M53</f>
        <v>3821180</v>
      </c>
      <c r="J21" s="31"/>
      <c r="K21" s="81"/>
      <c r="L21" s="81"/>
      <c r="M21" s="184"/>
    </row>
    <row r="22" spans="1:13" ht="12" customHeight="1">
      <c r="A22" s="54">
        <f t="shared" si="1"/>
        <v>16</v>
      </c>
      <c r="B22" s="189" t="s">
        <v>148</v>
      </c>
      <c r="C22" s="178"/>
      <c r="D22" s="178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3</v>
      </c>
      <c r="E22" s="178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3</v>
      </c>
      <c r="F22" s="178"/>
      <c r="G22" s="178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132</v>
      </c>
      <c r="H22" s="178">
        <f t="shared" si="0"/>
        <v>132</v>
      </c>
      <c r="I22" s="58">
        <f>'01'!M55+'02'!M55+'03'!M55+'04'!M55+'05'!M55+'06'!M55+'07'!M55+'08'!M55+'09'!M55+'10'!M55+'11'!M55+'12'!M55+'13'!M55+'14'!M55+'15'!M55+'16'!M55+'17'!M55+'18'!M55+'19'!M55+'20'!M55+'21'!M55+'22'!M55+'23'!M55+'24'!M55+'25'!M55+'26'!M55+'27'!M55+'28'!M55+'29'!M55+'30'!M55+'31'!M55</f>
        <v>1319400</v>
      </c>
      <c r="J22" s="31"/>
      <c r="K22" s="81"/>
      <c r="L22" s="81"/>
      <c r="M22" s="184"/>
    </row>
    <row r="23" spans="1:13" ht="12" customHeight="1">
      <c r="A23" s="54">
        <f t="shared" si="1"/>
        <v>17</v>
      </c>
      <c r="B23" s="187" t="s">
        <v>144</v>
      </c>
      <c r="C23" s="178"/>
      <c r="D23" s="178">
        <f>'01'!D57+'02'!D57+'03'!D57+'04'!D57+'05'!D57+'06'!D57+'07'!D57+'08'!D57+'09'!D57+'10'!D57+'11'!D57+'12'!D57+'13'!D57+'14'!D57+'15'!D57+'16'!D57+'17'!D57+'18'!D57+'19'!D57+'20'!D57+'21'!D57+'22'!D57+'23'!D57+'24'!D57+'25'!D57+'26'!D57+'27'!D57+'28'!D57+'29'!D57+'30'!D57+'31'!D57</f>
        <v>14</v>
      </c>
      <c r="E23" s="178">
        <f>'01'!E57+'02'!E57+'03'!E57+'04'!E57+'05'!E57+'06'!E57+'07'!E57+'08'!E57+'09'!E57+'10'!E57+'11'!E57+'12'!E57+'13'!E57+'14'!E57+'15'!E57+'16'!E57+'17'!E57+'18'!E57+'19'!E57+'20'!E57+'21'!E57+'22'!E57+'23'!E57+'24'!E57+'25'!E57+'26'!E57+'27'!E57+'28'!E57+'29'!E57+'30'!E57+'31'!E57</f>
        <v>14</v>
      </c>
      <c r="F23" s="178"/>
      <c r="G23" s="178">
        <f>'01'!G57+'02'!G57+'03'!G57+'04'!G57+'05'!G57+'06'!G57+'07'!G57+'08'!G57+'09'!G57+'10'!G57+'11'!G57+'12'!G57+'13'!G57+'14'!G57+'15'!G57+'16'!G57+'17'!G57+'18'!G57+'19'!G57+'20'!G57+'21'!G57+'22'!G57+'23'!G57+'24'!G57+'25'!G57+'26'!G57+'27'!G57+'28'!G57+'29'!G57+'30'!G57+'31'!G57</f>
        <v>540</v>
      </c>
      <c r="H23" s="178">
        <f t="shared" si="0"/>
        <v>540</v>
      </c>
      <c r="I23" s="58">
        <f>'01'!M57+'02'!M57+'03'!M57+'04'!M57+'05'!M57+'06'!M57+'07'!M57+'08'!M57+'09'!M57+'10'!M57+'11'!M57+'12'!M57+'13'!M57+'14'!M57+'15'!M57+'16'!M57+'17'!M57+'18'!M57+'19'!M57+'20'!M57+'21'!M57+'22'!M57+'23'!M57+'24'!M57+'25'!M57+'26'!M57+'27'!M57+'28'!M57+'29'!M57+'30'!M57+'31'!M57</f>
        <v>4774000</v>
      </c>
      <c r="J23" s="31"/>
      <c r="K23" s="81"/>
      <c r="L23" s="81"/>
      <c r="M23" s="184"/>
    </row>
    <row r="24" spans="1:13" ht="12" customHeight="1">
      <c r="A24" s="54">
        <f t="shared" si="1"/>
        <v>18</v>
      </c>
      <c r="B24" s="189" t="s">
        <v>162</v>
      </c>
      <c r="C24" s="178"/>
      <c r="D24" s="178">
        <f>'01'!D61+'02'!D61+'03'!D61+'04'!D61+'05'!D61+'06'!D61+'07'!D61+'08'!D61+'09'!D61+'10'!D61+'11'!D61+'12'!D61+'13'!D61+'14'!D61+'15'!D61+'16'!D61+'17'!D61+'18'!D61+'19'!D61+'20'!D61+'21'!D61+'22'!D61+'23'!D61+'24'!D61+'25'!D61+'26'!D61+'27'!D61+'28'!D61+'29'!D61+'30'!D61+'31'!D61</f>
        <v>27</v>
      </c>
      <c r="E24" s="178">
        <f>'01'!E61+'02'!E61+'03'!E61+'04'!E61+'05'!E61+'06'!E61+'07'!E61+'08'!E61+'09'!E61+'10'!E61+'11'!E61+'12'!E61+'13'!E61+'14'!E61+'15'!E61+'16'!E61+'17'!E61+'18'!E61+'19'!E61+'20'!E61+'21'!E61+'22'!E61+'23'!E61+'24'!E61+'25'!E61+'26'!E61+'27'!E61+'28'!E61+'29'!E61+'30'!E61+'31'!E61</f>
        <v>27</v>
      </c>
      <c r="F24" s="178">
        <f>'01'!F61+'02'!F61+'03'!F61+'04'!F61+'05'!F61+'06'!F61+'07'!F61+'08'!F61+'09'!F61+'10'!F61+'11'!F61+'12'!F61+'13'!F61+'14'!F61+'15'!F61+'16'!F61+'17'!F61+'18'!F61+'19'!F61+'20'!F61+'21'!F61+'22'!F61+'23'!F61+'24'!F61+'25'!F61+'26'!F61+'27'!F61+'28'!F61+'29'!F61+'30'!F61+'31'!F61</f>
        <v>0</v>
      </c>
      <c r="G24" s="178">
        <f>'01'!G61+'02'!G61+'03'!G61+'04'!G61+'05'!G61+'06'!G61+'07'!G61+'08'!G61+'09'!G61+'10'!G61+'11'!G61+'12'!G61+'13'!G61+'14'!G61+'15'!G61+'16'!G61+'17'!G61+'18'!G61+'19'!G61+'20'!G61+'21'!G61+'22'!G61+'23'!G61+'24'!G61+'25'!G61+'26'!G61+'27'!G61+'28'!G61+'29'!G61+'30'!G61+'31'!G61</f>
        <v>1154</v>
      </c>
      <c r="H24" s="178">
        <f t="shared" si="0"/>
        <v>1154</v>
      </c>
      <c r="I24" s="58">
        <f>'01'!M61+'02'!M61+'03'!M61+'04'!M61+'05'!M61+'06'!M61+'07'!M61+'08'!M61+'09'!M61+'10'!M61+'11'!M61+'12'!M61+'13'!M61+'14'!M61+'15'!M61+'16'!M61+'17'!M61+'18'!M61+'19'!M61+'20'!M61+'21'!M61+'22'!M61+'23'!M61+'24'!M61+'25'!M61+'26'!M61+'27'!M61+'28'!M61+'29'!M61+'30'!M61+'31'!M61</f>
        <v>8901200</v>
      </c>
      <c r="J24" s="31"/>
      <c r="K24" s="81"/>
      <c r="L24" s="81"/>
      <c r="M24" s="184"/>
    </row>
    <row r="25" spans="1:13" ht="12" customHeight="1">
      <c r="A25" s="54">
        <f t="shared" si="1"/>
        <v>19</v>
      </c>
      <c r="B25" s="189" t="s">
        <v>155</v>
      </c>
      <c r="C25" s="178">
        <f>'01'!C64+'02'!C64+'03'!C64+'04'!C64+'05'!C64+'06'!C64+'07'!C64+'08'!C64+'09'!C64+'10'!C64+'11'!C64+'12'!C64+'13'!C64+'14'!C64+'15'!C64+'16'!C64+'17'!C64+'18'!C64+'19'!C64+'20'!C64+'21'!C64+'22'!C64+'23'!C64+'24'!C64+'25'!C64+'26'!C64+'27'!C64+'28'!C64+'29'!C64+'30'!C64+'31'!C64</f>
        <v>5</v>
      </c>
      <c r="D25" s="178">
        <f>'01'!D64+'02'!D64+'03'!D64+'04'!D64+'05'!D64+'06'!D64+'07'!D64+'08'!D64+'09'!D64+'10'!D64+'11'!D64+'12'!D64+'13'!D64+'14'!D64+'15'!D64+'16'!D64+'17'!D64+'18'!D64+'19'!D64+'20'!D64+'21'!D64+'22'!D64+'23'!D64+'24'!D64+'25'!D64+'26'!D64+'27'!D64+'28'!D64+'29'!D64+'30'!D64+'31'!D64</f>
        <v>0</v>
      </c>
      <c r="E25" s="178">
        <f>'01'!E64+'02'!E64+'03'!E64+'04'!E64+'05'!E64+'06'!E64+'07'!E64+'08'!E64+'09'!E64+'10'!E64+'11'!E64+'12'!E64+'13'!E64+'14'!E64+'15'!E64+'16'!E64+'17'!E64+'18'!E64+'19'!E64+'20'!E64+'21'!E64+'22'!E64+'23'!E64+'24'!E64+'25'!E64+'26'!E64+'27'!E64+'28'!E64+'29'!E64+'30'!E64+'31'!E64</f>
        <v>5</v>
      </c>
      <c r="F25" s="178">
        <f>'01'!F64+'02'!F64+'03'!F64+'04'!F64+'05'!F64+'06'!F64+'07'!F64+'08'!F64+'09'!F64+'10'!F64+'11'!F64+'12'!F64+'13'!F64+'14'!F64+'15'!F64+'16'!F64+'17'!F64+'18'!F64+'19'!F64+'20'!F64+'21'!F64+'22'!F64+'23'!F64+'24'!F64+'25'!F64+'26'!F64+'27'!F64+'28'!F64+'29'!F64+'30'!F64+'31'!F64</f>
        <v>195</v>
      </c>
      <c r="G25" s="178">
        <f>'01'!G64+'02'!G64+'03'!G64+'04'!G64+'05'!G64+'06'!G64+'07'!G64+'08'!G64+'09'!G64+'10'!G64+'11'!G64+'12'!G64+'13'!G64+'14'!G64+'15'!G64+'16'!G64+'17'!G64+'18'!G64+'19'!G64+'20'!G64+'21'!G64+'22'!G64+'23'!G64+'24'!G64+'25'!G64+'26'!G64+'27'!G64+'28'!G64+'29'!G64+'30'!G64+'31'!G64</f>
        <v>0</v>
      </c>
      <c r="H25" s="178">
        <f t="shared" si="0"/>
        <v>195</v>
      </c>
      <c r="I25" s="58">
        <f>'01'!M64+'02'!M64+'03'!M64+'04'!M64+'05'!M64+'06'!M64+'07'!M64+'08'!M64+'09'!M64+'10'!M64+'11'!M64+'12'!M64+'13'!M64+'14'!M64+'15'!M64+'16'!M64+'17'!M64+'18'!M64+'19'!M64+'20'!M64+'21'!M64+'22'!M64+'23'!M64+'24'!M64+'25'!M64+'26'!M64+'27'!M64+'28'!M64+'29'!M64+'30'!M64+'31'!M64</f>
        <v>1956500</v>
      </c>
      <c r="J25" s="31"/>
      <c r="K25" s="81"/>
      <c r="L25" s="81"/>
      <c r="M25" s="184"/>
    </row>
    <row r="26" spans="1:13" ht="12" customHeight="1">
      <c r="A26" s="54">
        <f t="shared" si="1"/>
        <v>20</v>
      </c>
      <c r="B26" s="189" t="s">
        <v>170</v>
      </c>
      <c r="C26" s="178"/>
      <c r="D26" s="178">
        <f>'01'!D66+'02'!D66+'03'!D66+'04'!D66+'05'!D66+'06'!D66+'07'!D66+'08'!D66+'09'!D66+'10'!D66+'11'!D66+'12'!D66+'13'!D66+'14'!D66+'15'!D66+'16'!D66+'17'!D66+'18'!D66+'19'!D66+'20'!D66+'21'!D66+'22'!D66+'23'!D66+'24'!D66+'25'!D66+'26'!D66+'27'!D66+'28'!D66+'29'!D66+'30'!D66+'31'!D66</f>
        <v>6</v>
      </c>
      <c r="E26" s="178">
        <f>'01'!E66+'02'!E66+'03'!E66+'04'!E66+'05'!E66+'06'!E66+'07'!E66+'08'!E66+'09'!E66+'10'!E66+'11'!E66+'12'!E66+'13'!E66+'14'!E66+'15'!E66+'16'!E66+'17'!E66+'18'!E66+'19'!E66+'20'!E66+'21'!E66+'22'!E66+'23'!E66+'24'!E66+'25'!E66+'26'!E66+'27'!E66+'28'!E66+'29'!E66+'30'!E66+'31'!E66</f>
        <v>6</v>
      </c>
      <c r="F26" s="178">
        <f>'01'!F66+'02'!F66+'03'!F66+'04'!F66+'05'!F66+'06'!F66+'07'!F66+'08'!F66+'09'!F66+'10'!F66+'11'!F66+'12'!F66+'13'!F66+'14'!F66+'15'!F66+'16'!F66+'17'!F66+'18'!F66+'19'!F66+'20'!F66+'21'!F66+'22'!F66+'23'!F66+'24'!F66+'25'!F66+'26'!F66+'27'!F66+'28'!F66+'29'!F66+'30'!F66+'31'!F66</f>
        <v>0</v>
      </c>
      <c r="G26" s="178">
        <f>'01'!G66+'02'!G66+'03'!G66+'04'!G66+'05'!G66+'06'!G66+'07'!G66+'08'!G66+'09'!G66+'10'!G66+'11'!G66+'12'!G66+'13'!G66+'14'!G66+'15'!G66+'16'!G66+'17'!G66+'18'!G66+'19'!G66+'20'!G66+'21'!G66+'22'!G66+'23'!G66+'24'!G66+'25'!G66+'26'!G66+'27'!G66+'28'!G66+'29'!G66+'30'!G66+'31'!G66</f>
        <v>240</v>
      </c>
      <c r="H26" s="178">
        <f t="shared" si="0"/>
        <v>240</v>
      </c>
      <c r="I26" s="58">
        <f>'01'!M66+'02'!M66+'03'!M66+'04'!M66+'05'!M66+'06'!M66+'07'!M66+'08'!M66+'09'!M66+'10'!M66+'11'!M66+'12'!M66+'13'!M66+'14'!M66+'15'!M66+'16'!M66+'17'!M66+'18'!M66+'19'!M66+'20'!M66+'21'!M66+'22'!M66+'23'!M66+'24'!M66+'25'!M66+'26'!M66+'27'!M66+'28'!M66+'29'!M66+'30'!M66+'31'!M66</f>
        <v>2176680</v>
      </c>
      <c r="J26" s="31"/>
      <c r="K26" s="81"/>
      <c r="L26" s="81"/>
      <c r="M26" s="184"/>
    </row>
    <row r="27" spans="1:13" ht="12" customHeight="1">
      <c r="A27" s="54">
        <f>A26+1</f>
        <v>21</v>
      </c>
      <c r="B27" s="189" t="s">
        <v>175</v>
      </c>
      <c r="C27" s="178"/>
      <c r="D27" s="178">
        <f>'01'!D68+'02'!D68+'03'!D68+'04'!D68+'05'!D68+'06'!D68+'07'!D68+'08'!D68+'09'!D68+'10'!D68+'11'!D68+'12'!D68+'13'!D68+'14'!D68+'15'!D68+'16'!D68+'17'!D68+'18'!D68+'19'!D68+'20'!D68+'21'!D68+'22'!D68+'23'!D68+'24'!D68+'25'!D68+'26'!D68+'27'!D68+'28'!D68+'29'!D68+'30'!D68+'31'!D68</f>
        <v>3</v>
      </c>
      <c r="E27" s="178">
        <f>'01'!E68+'02'!E68+'03'!E68+'04'!E68+'05'!E68+'06'!E68+'07'!E68+'08'!E68+'09'!E68+'10'!E68+'11'!E68+'12'!E68+'13'!E68+'14'!E68+'15'!E68+'16'!E68+'17'!E68+'18'!E68+'19'!E68+'20'!E68+'21'!E68+'22'!E68+'23'!E68+'24'!E68+'25'!E68+'26'!E68+'27'!E68+'28'!E68+'29'!E68+'30'!E68+'31'!E68</f>
        <v>3</v>
      </c>
      <c r="F27" s="178">
        <f>'01'!F68+'02'!F68+'03'!F68+'04'!F68+'05'!F68+'06'!F68+'07'!F68+'08'!F68+'09'!F68+'10'!F68+'11'!F68+'12'!F68+'13'!F68+'14'!F68+'15'!F68+'16'!F68+'17'!F68+'18'!F68+'19'!F68+'20'!F68+'21'!F68+'22'!F68+'23'!F68+'24'!F68+'25'!F68+'26'!F68+'27'!F68+'28'!F68+'29'!F68+'30'!F68+'31'!F68</f>
        <v>0</v>
      </c>
      <c r="G27" s="178">
        <f>'01'!G68+'02'!G68+'03'!G68+'04'!G68+'05'!G68+'06'!G68+'07'!G68+'08'!G68+'09'!G68+'10'!G68+'11'!G68+'12'!G68+'13'!G68+'14'!G68+'15'!G68+'16'!G68+'17'!G68+'18'!G68+'19'!G68+'20'!G68+'21'!G68+'22'!G68+'23'!G68+'24'!G68+'25'!G68+'26'!G68+'27'!G68+'28'!G68+'29'!G68+'30'!G68+'31'!G68</f>
        <v>120</v>
      </c>
      <c r="H27" s="178">
        <f t="shared" si="0"/>
        <v>120</v>
      </c>
      <c r="I27" s="58">
        <f>'01'!M68+'02'!M68+'03'!M68+'04'!M68+'05'!M68+'06'!M68+'07'!M68+'08'!M68+'09'!M68+'10'!M68+'11'!M68+'12'!M68+'13'!M68+'14'!M68+'15'!M68+'16'!M68+'17'!M68+'18'!M68+'19'!M68+'20'!M68+'21'!M68+'22'!M68+'23'!M68+'24'!M68+'25'!M68+'26'!M68+'27'!M68+'28'!M68+'29'!M68+'30'!M68+'31'!M68</f>
        <v>1088340</v>
      </c>
      <c r="J27" s="31"/>
      <c r="K27" s="81"/>
      <c r="L27" s="81"/>
      <c r="M27" s="184"/>
    </row>
    <row r="28" spans="1:13" ht="12" customHeight="1">
      <c r="A28" s="54">
        <v>22</v>
      </c>
      <c r="B28" s="189"/>
      <c r="C28" s="178"/>
      <c r="D28" s="178">
        <f>'01'!D70+'02'!D70+'03'!D70+'04'!D70+'05'!D70+'06'!D70+'07'!D70+'08'!D70+'09'!D70+'10'!D70+'11'!D70+'12'!D70+'13'!D70+'14'!D70+'15'!D70+'16'!D70+'17'!D70+'18'!D70+'19'!D70+'20'!D70+'21'!D70+'22'!D70+'23'!D70+'24'!D70+'25'!D70+'26'!D70+'27'!D70+'28'!D70+'29'!D70+'30'!D70+'31'!D70</f>
        <v>0</v>
      </c>
      <c r="E28" s="178">
        <f>'01'!E70+'02'!E70+'03'!E70+'04'!E70+'05'!E70+'06'!E70+'07'!E70+'08'!E70+'09'!E70+'10'!E70+'11'!E70+'12'!E70+'13'!E70+'14'!E70+'15'!E70+'16'!E70+'17'!E70+'18'!E70+'19'!E70+'20'!E70+'21'!E70+'22'!E70+'23'!E70+'24'!E70+'25'!E70+'26'!E70+'27'!E70+'28'!E70+'29'!E70+'30'!E70+'31'!E70</f>
        <v>0</v>
      </c>
      <c r="F28" s="178">
        <f>'01'!F70+'02'!F70+'03'!F70+'04'!F70+'05'!F70+'06'!F70+'07'!F70+'08'!F70+'09'!F70+'10'!F70+'11'!F70+'12'!F70+'13'!F70+'14'!F70+'15'!F70+'16'!F70+'17'!F70+'18'!F70+'19'!F70+'20'!F70+'21'!F70+'22'!F70+'23'!F70+'24'!F70+'25'!F70+'26'!F70+'27'!F70+'28'!F70+'29'!F70+'30'!F70+'31'!F70</f>
        <v>0</v>
      </c>
      <c r="G28" s="178">
        <f>'01'!G70+'02'!G70+'03'!G70+'04'!G70+'05'!G70+'06'!G70+'07'!G70+'08'!G70+'09'!G70+'10'!G70+'11'!G70+'12'!G70+'13'!G70+'14'!G70+'15'!G70+'16'!G70+'17'!G70+'18'!G70+'19'!G70+'20'!G70+'21'!G70+'22'!G70+'23'!G70+'24'!G70+'25'!G70+'26'!G70+'27'!G70+'28'!G70+'29'!G70+'30'!G70+'31'!G70</f>
        <v>0</v>
      </c>
      <c r="H28" s="178">
        <f t="shared" si="0"/>
        <v>0</v>
      </c>
      <c r="I28" s="58">
        <f>'01'!M70+'02'!M70+'03'!M70+'04'!M70+'05'!M70+'06'!M70+'07'!M70+'08'!M70+'09'!M70+'10'!M70+'11'!M70+'12'!M70+'13'!M70+'14'!M70+'15'!M70+'16'!M70+'17'!M70+'18'!M70+'19'!M70+'20'!M70+'21'!M70+'22'!M70+'23'!M70+'24'!M70+'25'!M70+'26'!M70+'27'!M70+'28'!M70+'29'!M70+'30'!M70+'31'!M70</f>
        <v>0</v>
      </c>
      <c r="J28" s="31"/>
      <c r="K28" s="81"/>
      <c r="L28" s="81"/>
      <c r="M28" s="184"/>
    </row>
    <row r="29" spans="1:13" ht="12" customHeight="1">
      <c r="A29" s="54">
        <v>23</v>
      </c>
      <c r="B29" s="189" t="s">
        <v>186</v>
      </c>
      <c r="C29" s="178"/>
      <c r="D29" s="178">
        <f>'01'!D72+'02'!D72+'03'!D72+'04'!D72+'05'!D72+'06'!D72+'07'!D72+'08'!D72+'09'!D72+'10'!D72+'11'!D72+'12'!D72+'13'!D72+'14'!D72+'15'!D72+'16'!D72+'17'!D72+'18'!D72+'19'!D72+'20'!D72+'21'!D72+'22'!D72+'23'!D72+'24'!D72+'25'!D72+'26'!D72+'27'!D72+'28'!D72+'29'!D72+'30'!D72+'31'!D72</f>
        <v>20</v>
      </c>
      <c r="E29" s="178">
        <f>'01'!E72+'02'!E72+'03'!E72+'04'!E72+'05'!E72+'06'!E72+'07'!E72+'08'!E72+'09'!E72+'10'!E72+'11'!E72+'12'!E72+'13'!E72+'14'!E72+'15'!E72+'16'!E72+'17'!E72+'18'!E72+'19'!E72+'20'!E72+'21'!E72+'22'!E72+'23'!E72+'24'!E72+'25'!E72+'26'!E72+'27'!E72+'28'!E72+'29'!E72+'30'!E72+'31'!E72</f>
        <v>20</v>
      </c>
      <c r="F29" s="178">
        <f>'01'!F72+'02'!F72+'03'!F72+'04'!F72+'05'!F72+'06'!F72+'07'!F72+'08'!F72+'09'!F72+'10'!F72+'11'!F72+'12'!F72+'13'!F72+'14'!F72+'15'!F72+'16'!F72+'17'!F72+'18'!F72+'19'!F72+'20'!F72+'21'!F72+'22'!F72+'23'!F72+'24'!F72+'25'!F72+'26'!F72+'27'!F72+'28'!F72+'29'!F72+'30'!F72+'31'!F72</f>
        <v>0</v>
      </c>
      <c r="G29" s="178">
        <f>'01'!G72+'02'!G72+'03'!G72+'04'!G72+'05'!G72+'06'!G72+'07'!G72+'08'!G72+'09'!G72+'10'!G72+'11'!G72+'12'!G72+'13'!G72+'14'!G72+'15'!G72+'16'!G72+'17'!G72+'18'!G72+'19'!G72+'20'!G72+'21'!G72+'22'!G72+'23'!G72+'24'!G72+'25'!G72+'26'!G72+'27'!G72+'28'!G72+'29'!G72+'30'!G72+'31'!G72</f>
        <v>820</v>
      </c>
      <c r="H29" s="178">
        <f t="shared" si="0"/>
        <v>820</v>
      </c>
      <c r="I29" s="182">
        <f>'01'!M72+'02'!M72+'03'!M72+'04'!M72+'05'!M72+'06'!M72+'07'!M72+'08'!M72+'09'!M72+'10'!M72+'11'!M72+'12'!M72+'13'!M72+'14'!M72+'15'!M72+'16'!M72+'17'!M72+'18'!M72+'19'!M72+'20'!M72+'21'!M72+'22'!M72+'23'!M72+'24'!M72+'25'!M72+'26'!M72+'27'!M72+'28'!M72+'29'!M72+'30'!M72+'31'!M72</f>
        <v>7431400</v>
      </c>
      <c r="J29" s="31"/>
      <c r="K29" s="81"/>
      <c r="L29" s="81"/>
      <c r="M29" s="184"/>
    </row>
    <row r="30" spans="1:13" s="57" customFormat="1" ht="18.75" customHeight="1" thickBot="1">
      <c r="A30" s="150"/>
      <c r="B30" s="190" t="s">
        <v>55</v>
      </c>
      <c r="C30" s="191">
        <f>SUM(C7:C29)</f>
        <v>656</v>
      </c>
      <c r="D30" s="191">
        <f>SUM(D7:D29)</f>
        <v>4563</v>
      </c>
      <c r="E30" s="191">
        <f>C30+D30</f>
        <v>5219</v>
      </c>
      <c r="F30" s="191">
        <f t="shared" ref="F30:I30" si="2">SUM(F7:F29)</f>
        <v>11606</v>
      </c>
      <c r="G30" s="191">
        <f t="shared" si="2"/>
        <v>84782</v>
      </c>
      <c r="H30" s="191">
        <f t="shared" si="2"/>
        <v>96388</v>
      </c>
      <c r="I30" s="192">
        <f t="shared" si="2"/>
        <v>411295840</v>
      </c>
      <c r="K30" s="185"/>
      <c r="L30" s="81"/>
      <c r="M30" s="184"/>
    </row>
    <row r="31" spans="1:13" ht="14.25" thickTop="1" thickBot="1">
      <c r="A31" s="242" t="s">
        <v>124</v>
      </c>
      <c r="B31" s="242"/>
      <c r="C31" s="242"/>
      <c r="D31" s="242"/>
      <c r="E31" s="242"/>
      <c r="F31" s="242"/>
      <c r="G31" s="242"/>
      <c r="H31" s="242"/>
      <c r="I31" s="242"/>
      <c r="J31" t="s">
        <v>70</v>
      </c>
      <c r="K31" s="81"/>
      <c r="L31" s="81"/>
      <c r="M31" s="184"/>
    </row>
    <row r="32" spans="1:13" ht="13.5" thickTop="1">
      <c r="A32" s="152" t="s">
        <v>47</v>
      </c>
      <c r="B32" s="153" t="s">
        <v>56</v>
      </c>
      <c r="C32" s="235" t="s">
        <v>57</v>
      </c>
      <c r="D32" s="237"/>
      <c r="E32" s="237"/>
      <c r="F32" s="237"/>
      <c r="G32" s="237" t="s">
        <v>51</v>
      </c>
      <c r="H32" s="237"/>
      <c r="I32" s="245"/>
      <c r="K32" s="81"/>
      <c r="L32" s="81"/>
      <c r="M32" s="184"/>
    </row>
    <row r="33" spans="1:13" ht="12" customHeight="1">
      <c r="A33" s="156">
        <v>1</v>
      </c>
      <c r="B33" s="157" t="s">
        <v>58</v>
      </c>
      <c r="C33" s="248"/>
      <c r="D33" s="246"/>
      <c r="E33" s="246"/>
      <c r="F33" s="246"/>
      <c r="G33" s="246"/>
      <c r="H33" s="246"/>
      <c r="I33" s="247"/>
      <c r="K33" s="81"/>
      <c r="L33" s="81"/>
      <c r="M33" s="184"/>
    </row>
    <row r="34" spans="1:13" ht="12" customHeight="1">
      <c r="A34" s="156">
        <v>2</v>
      </c>
      <c r="B34" s="157" t="s">
        <v>189</v>
      </c>
      <c r="C34" s="248">
        <f>C35+C36</f>
        <v>1271</v>
      </c>
      <c r="D34" s="246"/>
      <c r="E34" s="246"/>
      <c r="F34" s="246"/>
      <c r="G34" s="246">
        <f>G35+G36</f>
        <v>35150000</v>
      </c>
      <c r="H34" s="246"/>
      <c r="I34" s="247"/>
      <c r="K34" s="81"/>
      <c r="L34" s="184"/>
      <c r="M34" s="184"/>
    </row>
    <row r="35" spans="1:13" ht="12" customHeight="1">
      <c r="A35" s="156"/>
      <c r="B35" s="55" t="s">
        <v>59</v>
      </c>
      <c r="C35" s="243">
        <f>19*31</f>
        <v>589</v>
      </c>
      <c r="D35" s="244"/>
      <c r="E35" s="244"/>
      <c r="F35" s="244"/>
      <c r="G35" s="227">
        <v>17550000</v>
      </c>
      <c r="H35" s="227"/>
      <c r="I35" s="228"/>
      <c r="K35" s="81"/>
      <c r="L35" s="81"/>
      <c r="M35" s="184"/>
    </row>
    <row r="36" spans="1:13" ht="12" customHeight="1">
      <c r="A36" s="156"/>
      <c r="B36" s="56" t="s">
        <v>61</v>
      </c>
      <c r="C36" s="243">
        <f>22*31</f>
        <v>682</v>
      </c>
      <c r="D36" s="244"/>
      <c r="E36" s="244"/>
      <c r="F36" s="244"/>
      <c r="G36" s="227">
        <v>17600000</v>
      </c>
      <c r="H36" s="227"/>
      <c r="I36" s="228"/>
      <c r="K36" s="81"/>
      <c r="L36" s="81"/>
      <c r="M36" s="97"/>
    </row>
    <row r="37" spans="1:13" ht="12" customHeight="1">
      <c r="A37" s="156">
        <v>3</v>
      </c>
      <c r="B37" s="157" t="s">
        <v>62</v>
      </c>
      <c r="C37" s="248">
        <f>SUM(C38:F40)</f>
        <v>65</v>
      </c>
      <c r="D37" s="246"/>
      <c r="E37" s="246"/>
      <c r="F37" s="246"/>
      <c r="G37" s="246">
        <f>SUM(G38:I40)</f>
        <v>1080000</v>
      </c>
      <c r="H37" s="246"/>
      <c r="I37" s="247"/>
      <c r="K37" s="81"/>
      <c r="L37" s="81"/>
      <c r="M37" s="81"/>
    </row>
    <row r="38" spans="1:13" ht="12" customHeight="1">
      <c r="A38" s="156"/>
      <c r="B38" s="154" t="s">
        <v>85</v>
      </c>
      <c r="C38" s="243">
        <f>'01'!L77+'02'!L77+'03'!L77+'04'!L77+'05'!L77+'06'!L77+'07'!L77+'08'!L77+'09'!L77+'10'!L77+'11'!L77+'12'!L77+'13'!L77+'14'!L77+'15'!L77+'16'!L77+'17'!L77+'18'!L77+'19'!L77+'20'!L77+'21'!L77+'22'!L77+'23'!L77+'24'!L77+'25'!L77+'26'!L77+'27'!L77+'28'!L77+'29'!L77+'30'!L77+'31'!L77</f>
        <v>21</v>
      </c>
      <c r="D38" s="244"/>
      <c r="E38" s="244"/>
      <c r="F38" s="244"/>
      <c r="G38" s="227">
        <f>'01'!M77+'02'!M77+'03'!M77+'04'!M77+'05'!M77+'06'!M77+'07'!M77+'08'!M77+'09'!M77+'10'!M77+'11'!M77+'12'!M77+'13'!M77+'14'!M77+'15'!M77+'16'!M77+'17'!M77+'18'!M77+'19'!M77+'20'!M77+'21'!M77+'22'!M77+'23'!M77+'24'!M77+'25'!M77+'26'!M77+'27'!M77+'28'!M77+'29'!M77+'30'!M77+'31'!M77</f>
        <v>420000</v>
      </c>
      <c r="H38" s="227"/>
      <c r="I38" s="228"/>
      <c r="K38" s="81"/>
      <c r="L38" s="81"/>
      <c r="M38" s="97"/>
    </row>
    <row r="39" spans="1:13" ht="12" customHeight="1">
      <c r="A39" s="156"/>
      <c r="B39" s="154" t="s">
        <v>86</v>
      </c>
      <c r="C39" s="243">
        <f>'01'!L78+'02'!L78+'03'!L78+'04'!L78+'05'!L78+'06'!L78+'07'!L78+'08'!L78+'09'!L78+'10'!L78+'11'!L78+'12'!L78+'13'!L78+'14'!L78+'15'!L78+'16'!L78+'17'!L78+'18'!L78+'19'!L78+'20'!L78+'21'!L78+'22'!L78+'23'!L78+'24'!L78+'25'!L78+'26'!L78+'27'!L78+'28'!L78+'29'!L78+'30'!L78+'31'!L78</f>
        <v>44</v>
      </c>
      <c r="D39" s="244"/>
      <c r="E39" s="244"/>
      <c r="F39" s="244"/>
      <c r="G39" s="227">
        <f>'01'!M78+'02'!M78+'03'!M78+'04'!M78+'05'!M78+'06'!M78+'07'!M78+'08'!M78+'09'!M78+'10'!M78+'11'!M78+'12'!M78+'13'!M78+'14'!M78+'15'!M78+'16'!M78+'17'!M78+'18'!M78+'19'!M78+'20'!M78+'21'!M78+'22'!M78+'23'!M78+'24'!M78+'25'!M78+'26'!M78+'27'!M78+'28'!M78+'29'!M78+'30'!M78+'31'!M78</f>
        <v>660000</v>
      </c>
      <c r="H39" s="227"/>
      <c r="I39" s="228"/>
      <c r="K39" s="81"/>
      <c r="L39" s="81"/>
      <c r="M39" s="81"/>
    </row>
    <row r="40" spans="1:13" ht="12" customHeight="1">
      <c r="A40" s="156"/>
      <c r="B40" s="154" t="s">
        <v>123</v>
      </c>
      <c r="C40" s="254"/>
      <c r="D40" s="255"/>
      <c r="E40" s="255"/>
      <c r="F40" s="256"/>
      <c r="G40" s="251"/>
      <c r="H40" s="252"/>
      <c r="I40" s="253"/>
    </row>
    <row r="41" spans="1:13" ht="12" customHeight="1">
      <c r="A41" s="156">
        <v>4</v>
      </c>
      <c r="B41" s="158" t="s">
        <v>60</v>
      </c>
      <c r="C41" s="248"/>
      <c r="D41" s="246"/>
      <c r="E41" s="246"/>
      <c r="F41" s="246"/>
      <c r="G41" s="246"/>
      <c r="H41" s="246"/>
      <c r="I41" s="247"/>
    </row>
    <row r="42" spans="1:13" ht="20.25" customHeight="1" thickBot="1">
      <c r="A42" s="155"/>
      <c r="B42" s="151" t="s">
        <v>55</v>
      </c>
      <c r="C42" s="257">
        <f>C33+C34+C37+C41</f>
        <v>1336</v>
      </c>
      <c r="D42" s="258"/>
      <c r="E42" s="258"/>
      <c r="F42" s="258"/>
      <c r="G42" s="259">
        <f>G33+G34+G37+G41</f>
        <v>36230000</v>
      </c>
      <c r="H42" s="260"/>
      <c r="I42" s="261"/>
    </row>
    <row r="43" spans="1:13" ht="12" customHeight="1" thickTop="1">
      <c r="A43" s="249"/>
      <c r="B43" s="249"/>
      <c r="C43" s="249"/>
      <c r="D43" s="249"/>
      <c r="E43" s="249"/>
      <c r="F43" s="249"/>
      <c r="G43" s="249"/>
      <c r="H43" s="249"/>
      <c r="I43" s="249"/>
    </row>
    <row r="44" spans="1:13" ht="12" customHeight="1">
      <c r="A44" s="250"/>
      <c r="B44" s="250"/>
      <c r="C44" s="250"/>
      <c r="D44" s="250"/>
      <c r="E44" s="250"/>
      <c r="F44" s="250"/>
      <c r="G44" s="250"/>
      <c r="H44" s="250"/>
      <c r="I44" s="250"/>
    </row>
    <row r="45" spans="1:13">
      <c r="A45" s="4"/>
      <c r="B45" s="135"/>
      <c r="C45" s="4"/>
      <c r="D45" s="4"/>
      <c r="E45" s="96"/>
      <c r="F45" s="4"/>
      <c r="G45" s="225" t="s">
        <v>198</v>
      </c>
      <c r="H45" s="226"/>
      <c r="I45" s="226"/>
    </row>
    <row r="46" spans="1:13">
      <c r="D46" s="31"/>
      <c r="F46" s="31"/>
      <c r="G46" s="229" t="s">
        <v>63</v>
      </c>
      <c r="H46" s="229"/>
      <c r="I46" s="229"/>
    </row>
    <row r="47" spans="1:13">
      <c r="B47" s="97"/>
      <c r="C47" s="81"/>
      <c r="D47" s="97"/>
      <c r="E47" s="97"/>
      <c r="F47" s="81"/>
      <c r="G47" s="97"/>
      <c r="I47" s="31"/>
    </row>
    <row r="48" spans="1:13">
      <c r="B48" s="97"/>
      <c r="C48" s="97"/>
      <c r="D48" s="97"/>
      <c r="E48" s="81"/>
      <c r="F48" s="81"/>
      <c r="G48" s="97"/>
      <c r="I48" s="31"/>
      <c r="K48" t="s">
        <v>70</v>
      </c>
    </row>
    <row r="49" spans="2:9">
      <c r="B49" s="97"/>
      <c r="C49" s="81"/>
      <c r="D49" s="97"/>
      <c r="E49" s="97"/>
      <c r="F49" s="81"/>
      <c r="G49" s="97"/>
      <c r="H49" s="31"/>
    </row>
    <row r="50" spans="2:9">
      <c r="B50" s="97"/>
      <c r="C50" s="81"/>
      <c r="D50" s="81"/>
      <c r="E50" s="97"/>
      <c r="F50" s="81"/>
      <c r="G50" s="97"/>
      <c r="I50" s="31"/>
    </row>
    <row r="51" spans="2:9">
      <c r="B51" s="81"/>
      <c r="C51" s="81"/>
      <c r="D51" s="81"/>
      <c r="E51" s="81"/>
      <c r="F51" s="81"/>
      <c r="G51" s="97"/>
    </row>
    <row r="52" spans="2:9">
      <c r="B52" s="81"/>
      <c r="C52" s="81"/>
      <c r="D52" s="81"/>
      <c r="E52" s="81"/>
      <c r="F52" s="81"/>
      <c r="G52" s="81"/>
      <c r="H52">
        <v>1521</v>
      </c>
    </row>
    <row r="53" spans="2:9">
      <c r="B53" s="97"/>
      <c r="C53" s="81"/>
      <c r="D53" s="136"/>
      <c r="E53" s="136"/>
      <c r="F53" s="136"/>
      <c r="G53" s="81"/>
      <c r="H53">
        <v>1304</v>
      </c>
    </row>
    <row r="54" spans="2:9">
      <c r="B54" s="148"/>
      <c r="C54" s="81"/>
      <c r="D54" s="81"/>
      <c r="E54" s="135"/>
      <c r="F54" s="83"/>
      <c r="G54" s="81"/>
      <c r="H54">
        <v>1596</v>
      </c>
    </row>
    <row r="55" spans="2:9">
      <c r="B55" s="97"/>
      <c r="C55" s="81"/>
      <c r="D55" s="81"/>
      <c r="E55" s="135"/>
      <c r="F55" s="83"/>
      <c r="G55" s="97"/>
      <c r="H55">
        <v>1026</v>
      </c>
    </row>
    <row r="56" spans="2:9">
      <c r="B56" s="97"/>
      <c r="C56" s="81"/>
      <c r="D56" s="81"/>
      <c r="E56" s="135"/>
      <c r="F56" s="83"/>
      <c r="G56" s="81"/>
      <c r="H56">
        <f>SUM(H51:H55)</f>
        <v>5447</v>
      </c>
      <c r="I56" t="s">
        <v>70</v>
      </c>
    </row>
    <row r="57" spans="2:9" ht="12.75" customHeight="1">
      <c r="B57" s="97"/>
      <c r="C57" s="81"/>
      <c r="D57" s="143"/>
      <c r="E57" s="135"/>
      <c r="F57" s="83"/>
      <c r="G57" s="81"/>
      <c r="H57" t="s">
        <v>70</v>
      </c>
    </row>
    <row r="58" spans="2:9">
      <c r="B58" s="97"/>
      <c r="C58" s="81"/>
      <c r="D58" s="146"/>
      <c r="E58" s="147"/>
      <c r="F58" s="81"/>
      <c r="G58" s="81"/>
      <c r="H58" t="s">
        <v>70</v>
      </c>
      <c r="I58" t="s">
        <v>70</v>
      </c>
    </row>
    <row r="59" spans="2:9">
      <c r="B59" s="149"/>
      <c r="C59" s="81"/>
      <c r="D59" s="81"/>
      <c r="E59" s="81"/>
      <c r="F59" s="81"/>
      <c r="G59" s="81"/>
    </row>
  </sheetData>
  <mergeCells count="38">
    <mergeCell ref="A43:F44"/>
    <mergeCell ref="G43:I44"/>
    <mergeCell ref="C41:F41"/>
    <mergeCell ref="G41:I41"/>
    <mergeCell ref="G36:I36"/>
    <mergeCell ref="G37:I37"/>
    <mergeCell ref="G38:I38"/>
    <mergeCell ref="G39:I39"/>
    <mergeCell ref="G40:I40"/>
    <mergeCell ref="C38:F38"/>
    <mergeCell ref="C39:F39"/>
    <mergeCell ref="C40:F40"/>
    <mergeCell ref="C42:F42"/>
    <mergeCell ref="G42:I42"/>
    <mergeCell ref="C37:F37"/>
    <mergeCell ref="C36:F36"/>
    <mergeCell ref="C32:F32"/>
    <mergeCell ref="G32:I32"/>
    <mergeCell ref="G33:I33"/>
    <mergeCell ref="G34:I34"/>
    <mergeCell ref="C33:F33"/>
    <mergeCell ref="C34:F34"/>
    <mergeCell ref="G45:I45"/>
    <mergeCell ref="G35:I35"/>
    <mergeCell ref="G46:I46"/>
    <mergeCell ref="A1:D1"/>
    <mergeCell ref="A2:D2"/>
    <mergeCell ref="E1:I1"/>
    <mergeCell ref="E2:I2"/>
    <mergeCell ref="A3:I3"/>
    <mergeCell ref="A4:I4"/>
    <mergeCell ref="A5:A6"/>
    <mergeCell ref="B5:B6"/>
    <mergeCell ref="C5:E5"/>
    <mergeCell ref="F5:H5"/>
    <mergeCell ref="I5:I6"/>
    <mergeCell ref="A31:I31"/>
    <mergeCell ref="C35:F35"/>
  </mergeCells>
  <phoneticPr fontId="9" type="noConversion"/>
  <pageMargins left="0.45" right="0.41" top="0.18" bottom="0.32" header="0.28000000000000003" footer="0.28999999999999998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91"/>
  <sheetViews>
    <sheetView topLeftCell="A54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26</v>
      </c>
      <c r="D13" s="36">
        <f>D15+D16+D17+D18+D19</f>
        <v>30</v>
      </c>
      <c r="E13" s="36">
        <f>SUM(E14:E19)</f>
        <v>56</v>
      </c>
      <c r="F13" s="36">
        <f>F14</f>
        <v>390</v>
      </c>
      <c r="G13" s="36">
        <f>G15+G16+G17+G18+G19</f>
        <v>450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4">
        <f>L14+L15+L16+L17+L18+L19</f>
        <v>0</v>
      </c>
      <c r="M13" s="37">
        <f>SUM(M14:M19)</f>
        <v>4211200</v>
      </c>
    </row>
    <row r="14" spans="1:13">
      <c r="A14" s="12"/>
      <c r="B14" s="1" t="s">
        <v>3</v>
      </c>
      <c r="C14" s="205">
        <v>26</v>
      </c>
      <c r="D14" s="205"/>
      <c r="E14" s="205">
        <f>C14</f>
        <v>26</v>
      </c>
      <c r="F14" s="205">
        <f>C14*15</f>
        <v>390</v>
      </c>
      <c r="G14" s="205"/>
      <c r="H14" s="178">
        <f>F14</f>
        <v>390</v>
      </c>
      <c r="I14" s="178">
        <f t="shared" ref="I14:I19" si="2">H14+E14</f>
        <v>416</v>
      </c>
      <c r="J14" s="178">
        <f>3200*I14</f>
        <v>1331200</v>
      </c>
      <c r="K14" s="178">
        <f>H14*1600</f>
        <v>624000</v>
      </c>
      <c r="L14" s="141"/>
      <c r="M14" s="42">
        <f>J14+K14</f>
        <v>1955200</v>
      </c>
    </row>
    <row r="15" spans="1:13">
      <c r="A15" s="12"/>
      <c r="B15" s="1" t="s">
        <v>6</v>
      </c>
      <c r="C15" s="205"/>
      <c r="D15" s="205">
        <v>9</v>
      </c>
      <c r="E15" s="205">
        <f>D15</f>
        <v>9</v>
      </c>
      <c r="F15" s="205"/>
      <c r="G15" s="205">
        <f>D15*15</f>
        <v>135</v>
      </c>
      <c r="H15" s="178">
        <f>G15</f>
        <v>135</v>
      </c>
      <c r="I15" s="178">
        <f t="shared" si="2"/>
        <v>144</v>
      </c>
      <c r="J15" s="178">
        <f t="shared" ref="J15:J19" si="3">3200*I15</f>
        <v>460800</v>
      </c>
      <c r="K15" s="178">
        <f t="shared" ref="K15:K19" si="4">H15*1600</f>
        <v>216000</v>
      </c>
      <c r="L15" s="141"/>
      <c r="M15" s="42">
        <f t="shared" ref="M15:M19" si="5">J15+K15</f>
        <v>676800</v>
      </c>
    </row>
    <row r="16" spans="1:13">
      <c r="A16" s="12"/>
      <c r="B16" s="1" t="s">
        <v>5</v>
      </c>
      <c r="C16" s="205"/>
      <c r="D16" s="205">
        <v>18</v>
      </c>
      <c r="E16" s="205">
        <f>D16</f>
        <v>18</v>
      </c>
      <c r="F16" s="205"/>
      <c r="G16" s="205">
        <f>D16*15</f>
        <v>270</v>
      </c>
      <c r="H16" s="178">
        <f>G16</f>
        <v>270</v>
      </c>
      <c r="I16" s="178">
        <f t="shared" si="2"/>
        <v>288</v>
      </c>
      <c r="J16" s="178">
        <f t="shared" si="3"/>
        <v>921600</v>
      </c>
      <c r="K16" s="178">
        <f t="shared" si="4"/>
        <v>432000</v>
      </c>
      <c r="L16" s="141"/>
      <c r="M16" s="42">
        <f t="shared" si="5"/>
        <v>1353600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2</v>
      </c>
      <c r="E18" s="205">
        <f>D18</f>
        <v>2</v>
      </c>
      <c r="F18" s="205"/>
      <c r="G18" s="205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134</v>
      </c>
      <c r="E20" s="36">
        <f t="shared" ref="E20:L20" si="6">E21</f>
        <v>134</v>
      </c>
      <c r="F20" s="36"/>
      <c r="G20" s="36">
        <f t="shared" si="6"/>
        <v>2652</v>
      </c>
      <c r="H20" s="36">
        <f t="shared" si="6"/>
        <v>2652</v>
      </c>
      <c r="I20" s="36">
        <f t="shared" si="6"/>
        <v>2813</v>
      </c>
      <c r="J20" s="36">
        <f t="shared" si="6"/>
        <v>9001600</v>
      </c>
      <c r="K20" s="36">
        <f t="shared" si="6"/>
        <v>0</v>
      </c>
      <c r="L20" s="36">
        <f t="shared" si="6"/>
        <v>0</v>
      </c>
      <c r="M20" s="37">
        <f>M21</f>
        <v>9001600</v>
      </c>
    </row>
    <row r="21" spans="1:13">
      <c r="A21" s="10"/>
      <c r="B21" s="24" t="s">
        <v>19</v>
      </c>
      <c r="C21" s="205"/>
      <c r="D21" s="205">
        <v>134</v>
      </c>
      <c r="E21" s="205">
        <f>D21</f>
        <v>134</v>
      </c>
      <c r="F21" s="205"/>
      <c r="G21" s="205">
        <v>2652</v>
      </c>
      <c r="H21" s="178">
        <f>G21</f>
        <v>2652</v>
      </c>
      <c r="I21" s="178">
        <v>2813</v>
      </c>
      <c r="J21" s="178">
        <f>3200*I21</f>
        <v>9001600</v>
      </c>
      <c r="K21" s="178"/>
      <c r="L21" s="141"/>
      <c r="M21" s="42">
        <f>J21+K21</f>
        <v>9001600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48</v>
      </c>
      <c r="G28" s="37">
        <f>G30+G31</f>
        <v>95</v>
      </c>
      <c r="H28" s="37">
        <f>SUM(H29:H31)</f>
        <v>143</v>
      </c>
      <c r="I28" s="36">
        <f t="shared" ref="I28:M28" si="10">SUM(I29:I31)</f>
        <v>149</v>
      </c>
      <c r="J28" s="36">
        <f t="shared" si="10"/>
        <v>476800</v>
      </c>
      <c r="K28" s="36">
        <f t="shared" si="10"/>
        <v>228800</v>
      </c>
      <c r="L28" s="36">
        <f t="shared" si="10"/>
        <v>0</v>
      </c>
      <c r="M28" s="37">
        <f t="shared" si="10"/>
        <v>748800</v>
      </c>
    </row>
    <row r="29" spans="1:13">
      <c r="A29" s="12"/>
      <c r="B29" s="1" t="s">
        <v>3</v>
      </c>
      <c r="C29" s="205">
        <v>2</v>
      </c>
      <c r="D29" s="205"/>
      <c r="E29" s="205">
        <f>C29</f>
        <v>2</v>
      </c>
      <c r="F29" s="205">
        <v>48</v>
      </c>
      <c r="G29" s="205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5"/>
      <c r="D30" s="205">
        <v>3</v>
      </c>
      <c r="E30" s="205">
        <f>D30</f>
        <v>3</v>
      </c>
      <c r="F30" s="205"/>
      <c r="G30" s="178">
        <v>67</v>
      </c>
      <c r="H30" s="178">
        <f>G30</f>
        <v>67</v>
      </c>
      <c r="I30" s="178">
        <f>H30+E30</f>
        <v>70</v>
      </c>
      <c r="J30" s="178">
        <f>3200*I30</f>
        <v>224000</v>
      </c>
      <c r="K30" s="178">
        <f>1600*H30</f>
        <v>107200</v>
      </c>
      <c r="L30" s="141"/>
      <c r="M30" s="42">
        <f>J30+K30+M74</f>
        <v>374400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5"/>
      <c r="D33" s="205">
        <v>33</v>
      </c>
      <c r="E33" s="205">
        <f>D33</f>
        <v>33</v>
      </c>
      <c r="F33" s="205"/>
      <c r="G33" s="205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149</v>
      </c>
      <c r="G34" s="36">
        <f>G36+G37</f>
        <v>185</v>
      </c>
      <c r="H34" s="37">
        <f>SUM(H35:H37)</f>
        <v>334</v>
      </c>
      <c r="I34" s="37">
        <f>SUM(I35:I37)</f>
        <v>348</v>
      </c>
      <c r="J34" s="37">
        <f>SUM(J35:J37)</f>
        <v>1178400</v>
      </c>
      <c r="K34" s="37">
        <f>SUM(K35:K37)</f>
        <v>411200</v>
      </c>
      <c r="L34" s="36">
        <f t="shared" ref="L34" si="12">L36+L37</f>
        <v>0</v>
      </c>
      <c r="M34" s="37">
        <f>SUM(M35:M37)</f>
        <v>1589600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149</v>
      </c>
      <c r="G35" s="205"/>
      <c r="H35" s="178">
        <f>F35</f>
        <v>149</v>
      </c>
      <c r="I35" s="178">
        <f>H35+E35</f>
        <v>155</v>
      </c>
      <c r="J35" s="178">
        <f>3200*I35</f>
        <v>496000</v>
      </c>
      <c r="K35" s="178">
        <f>1600*H35</f>
        <v>238400</v>
      </c>
      <c r="L35" s="141"/>
      <c r="M35" s="42">
        <f>J35+K35</f>
        <v>734400</v>
      </c>
    </row>
    <row r="36" spans="1:13">
      <c r="A36" s="13"/>
      <c r="B36" s="1" t="s">
        <v>12</v>
      </c>
      <c r="C36" s="205"/>
      <c r="D36" s="205">
        <v>4</v>
      </c>
      <c r="E36" s="205">
        <f>D36</f>
        <v>4</v>
      </c>
      <c r="F36" s="205"/>
      <c r="G36" s="205">
        <v>108</v>
      </c>
      <c r="H36" s="178">
        <f>G36</f>
        <v>108</v>
      </c>
      <c r="I36" s="178">
        <f>H36+E36</f>
        <v>112</v>
      </c>
      <c r="J36" s="178">
        <f>3200*I36</f>
        <v>358400</v>
      </c>
      <c r="K36" s="178">
        <f>1600*H36</f>
        <v>172800</v>
      </c>
      <c r="L36" s="141"/>
      <c r="M36" s="42">
        <f>J36+K36+M75</f>
        <v>531200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77</v>
      </c>
      <c r="H37" s="178">
        <f>G37</f>
        <v>77</v>
      </c>
      <c r="I37" s="178">
        <v>81</v>
      </c>
      <c r="J37" s="178">
        <f>4000*I37</f>
        <v>324000</v>
      </c>
      <c r="K37" s="178"/>
      <c r="L37" s="141"/>
      <c r="M37" s="42">
        <f>J37+K37</f>
        <v>324000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390</v>
      </c>
      <c r="H38" s="36">
        <f t="shared" si="13"/>
        <v>390</v>
      </c>
      <c r="I38" s="36">
        <f t="shared" si="13"/>
        <v>416</v>
      </c>
      <c r="J38" s="36">
        <f t="shared" si="13"/>
        <v>1664000</v>
      </c>
      <c r="K38" s="36">
        <f t="shared" si="13"/>
        <v>0</v>
      </c>
      <c r="L38" s="36">
        <f t="shared" si="13"/>
        <v>0</v>
      </c>
      <c r="M38" s="36">
        <f t="shared" si="13"/>
        <v>1664000</v>
      </c>
    </row>
    <row r="39" spans="1:13">
      <c r="A39" s="13"/>
      <c r="B39" s="196" t="s">
        <v>192</v>
      </c>
      <c r="C39" s="205"/>
      <c r="D39" s="205">
        <v>26</v>
      </c>
      <c r="E39" s="205">
        <f>D39</f>
        <v>26</v>
      </c>
      <c r="F39" s="205"/>
      <c r="G39" s="205">
        <f>E39*15</f>
        <v>390</v>
      </c>
      <c r="H39" s="178">
        <f>G39</f>
        <v>390</v>
      </c>
      <c r="I39" s="178">
        <f>H39+E39</f>
        <v>416</v>
      </c>
      <c r="J39" s="178">
        <f>4000*I39</f>
        <v>1664000</v>
      </c>
      <c r="K39" s="178"/>
      <c r="L39" s="141"/>
      <c r="M39" s="42">
        <f>J39+K39</f>
        <v>1664000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>
        <v>1</v>
      </c>
      <c r="E43" s="205">
        <f>D43</f>
        <v>1</v>
      </c>
      <c r="F43" s="205"/>
      <c r="G43" s="205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>
        <v>1</v>
      </c>
      <c r="E47" s="205">
        <f>D47</f>
        <v>1</v>
      </c>
      <c r="F47" s="205"/>
      <c r="G47" s="205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2</v>
      </c>
      <c r="E50" s="36">
        <f t="shared" ref="E50:L50" si="17">E51+E52</f>
        <v>2</v>
      </c>
      <c r="F50" s="36"/>
      <c r="G50" s="36">
        <f t="shared" si="17"/>
        <v>30</v>
      </c>
      <c r="H50" s="36">
        <f t="shared" si="17"/>
        <v>30</v>
      </c>
      <c r="I50" s="36">
        <f t="shared" si="17"/>
        <v>32</v>
      </c>
      <c r="J50" s="36">
        <f t="shared" si="17"/>
        <v>128000</v>
      </c>
      <c r="K50" s="36">
        <f t="shared" si="17"/>
        <v>0</v>
      </c>
      <c r="L50" s="36">
        <f t="shared" si="17"/>
        <v>0</v>
      </c>
      <c r="M50" s="37">
        <f>M51+M52</f>
        <v>128000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1</v>
      </c>
      <c r="E52" s="205">
        <f>D52</f>
        <v>1</v>
      </c>
      <c r="F52" s="205"/>
      <c r="G52" s="90">
        <f>E52*15</f>
        <v>15</v>
      </c>
      <c r="H52" s="178">
        <f>G52</f>
        <v>15</v>
      </c>
      <c r="I52" s="178">
        <f>H52+E52</f>
        <v>16</v>
      </c>
      <c r="J52" s="178">
        <f>4000*I52</f>
        <v>64000</v>
      </c>
      <c r="K52" s="178"/>
      <c r="L52" s="141"/>
      <c r="M52" s="42">
        <f>J52+K52</f>
        <v>64000</v>
      </c>
    </row>
    <row r="53" spans="1:13">
      <c r="A53" s="35">
        <v>15</v>
      </c>
      <c r="B53" s="40" t="s">
        <v>151</v>
      </c>
      <c r="C53" s="36"/>
      <c r="D53" s="36">
        <f>D54</f>
        <v>2</v>
      </c>
      <c r="E53" s="36">
        <f t="shared" ref="E53:L53" si="18">E54</f>
        <v>2</v>
      </c>
      <c r="F53" s="36"/>
      <c r="G53" s="36">
        <f t="shared" si="18"/>
        <v>88</v>
      </c>
      <c r="H53" s="36">
        <f t="shared" si="18"/>
        <v>88</v>
      </c>
      <c r="I53" s="36">
        <f t="shared" si="18"/>
        <v>92</v>
      </c>
      <c r="J53" s="36">
        <f t="shared" si="18"/>
        <v>514280</v>
      </c>
      <c r="K53" s="36">
        <f t="shared" si="18"/>
        <v>281600</v>
      </c>
      <c r="L53" s="36">
        <f t="shared" si="18"/>
        <v>0</v>
      </c>
      <c r="M53" s="37">
        <f>M54</f>
        <v>795880</v>
      </c>
    </row>
    <row r="54" spans="1:13">
      <c r="A54" s="14"/>
      <c r="B54" s="72" t="s">
        <v>152</v>
      </c>
      <c r="C54" s="28"/>
      <c r="D54" s="28">
        <v>2</v>
      </c>
      <c r="E54" s="28">
        <f>D54</f>
        <v>2</v>
      </c>
      <c r="F54" s="28"/>
      <c r="G54" s="28">
        <v>88</v>
      </c>
      <c r="H54" s="30">
        <f>G54</f>
        <v>88</v>
      </c>
      <c r="I54" s="30">
        <f>H54+E54*2</f>
        <v>92</v>
      </c>
      <c r="J54" s="178">
        <f>5590*I54</f>
        <v>514280</v>
      </c>
      <c r="K54" s="178">
        <f>3200*H54</f>
        <v>281600</v>
      </c>
      <c r="L54" s="45"/>
      <c r="M54" s="42">
        <f>J54+K54</f>
        <v>795880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40</v>
      </c>
      <c r="H61" s="60">
        <f t="shared" ref="H61:L61" si="22">H62+H63</f>
        <v>40</v>
      </c>
      <c r="I61" s="60">
        <f t="shared" si="22"/>
        <v>42</v>
      </c>
      <c r="J61" s="60">
        <f t="shared" si="22"/>
        <v>234780</v>
      </c>
      <c r="K61" s="60">
        <f t="shared" si="22"/>
        <v>128000</v>
      </c>
      <c r="L61" s="60">
        <f t="shared" si="22"/>
        <v>0</v>
      </c>
      <c r="M61" s="95">
        <f>M62+M63</f>
        <v>362780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35</v>
      </c>
      <c r="D76" s="41">
        <f>D8+D13+D20+D22+D24+D26+D28+D32+D34+D38+D41+D44+D48+D50+D53+D55+D57+D61+D66+D68+D70+D72</f>
        <v>249</v>
      </c>
      <c r="E76" s="41">
        <f>E8+E13+E20+E22+E24+E26+E28+E32+E34+E38+E41+E44+E48+E50+E53+E55+E57+E61+E64+E66+E68+E70+E72</f>
        <v>284</v>
      </c>
      <c r="F76" s="41">
        <f>F8+F13+F28+F34+F64</f>
        <v>611</v>
      </c>
      <c r="G76" s="41">
        <f>G8+G13+G20+G22+G24+G26+G28+G32+G34+G38+G41+G44+G48+G50+G53+G55+G57+G61+G66+G68+G70+G72</f>
        <v>4766</v>
      </c>
      <c r="H76" s="41">
        <f>H8+H13+H20+H22+H24+H26+H28+H32+H34+H38+H41+H44+H48+H50+H53+H55+H57+H61+H64+H66+H68+H70+H72</f>
        <v>5377</v>
      </c>
      <c r="I76" s="41">
        <f>I8+I13+I20+I22+I24+I26+I28+I32+I34+I38+I41+I44+I48+I50+I53+I55+I57+I61+I64+I66+I68+I70+I72</f>
        <v>5699</v>
      </c>
      <c r="J76" s="41">
        <f>J8+J13+J20+J22+J24+J26+J28+J32+J34+J38+J41+J44+J48+J50+J53+J55+J57+J61+J64+J66+J68+J70+J72</f>
        <v>19457190</v>
      </c>
      <c r="K76" s="41">
        <f>K8+K13+K20+K22+K24+K26+K28+K32+K34+K38+K41+K44+K48+K50+K53+K55+K57+K61+K64+K66+K68+K70+K72</f>
        <v>3108400</v>
      </c>
      <c r="L76" s="41"/>
      <c r="M76" s="41">
        <f>M8+M13+M20+M22+M24+M26+M28+M32+M34+M38+M41+M44+M48+M50+M53+M55+M57+M61+M64+M77+M78+M66+M68+M70+M72</f>
        <v>22643790</v>
      </c>
    </row>
    <row r="77" spans="1:13" ht="13.5" thickTop="1">
      <c r="D77" s="273"/>
      <c r="E77" s="273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1</v>
      </c>
      <c r="M78" s="87">
        <f>15000*L78</f>
        <v>15000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2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0:E80"/>
    <mergeCell ref="D81:E81"/>
    <mergeCell ref="D82:E82"/>
    <mergeCell ref="D77:E77"/>
    <mergeCell ref="D78:E78"/>
    <mergeCell ref="D79:E79"/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91"/>
  <sheetViews>
    <sheetView topLeftCell="A50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16</v>
      </c>
      <c r="E13" s="36">
        <f>SUM(E14:E19)</f>
        <v>43</v>
      </c>
      <c r="F13" s="36">
        <f>F14</f>
        <v>405</v>
      </c>
      <c r="G13" s="36">
        <f>G15+G16+G17+G18+G19</f>
        <v>240</v>
      </c>
      <c r="H13" s="37">
        <f>SUM(H14:H19)</f>
        <v>645</v>
      </c>
      <c r="I13" s="37">
        <f>SUM(I14:I19)</f>
        <v>688</v>
      </c>
      <c r="J13" s="37">
        <f>SUM(J14:J19)</f>
        <v>2201600</v>
      </c>
      <c r="K13" s="37">
        <f>SUM(K14:K19)</f>
        <v>1032000</v>
      </c>
      <c r="L13" s="44">
        <f>L14+L15+L16+L17+L18+L19</f>
        <v>0</v>
      </c>
      <c r="M13" s="37">
        <f>SUM(M14:M19)</f>
        <v>3233600</v>
      </c>
    </row>
    <row r="14" spans="1:13">
      <c r="A14" s="12"/>
      <c r="B14" s="1" t="s">
        <v>3</v>
      </c>
      <c r="C14" s="205">
        <v>27</v>
      </c>
      <c r="D14" s="205"/>
      <c r="E14" s="205">
        <f>C14</f>
        <v>27</v>
      </c>
      <c r="F14" s="205">
        <f>C14*15</f>
        <v>405</v>
      </c>
      <c r="G14" s="205"/>
      <c r="H14" s="178">
        <f>F14</f>
        <v>405</v>
      </c>
      <c r="I14" s="178">
        <f t="shared" ref="I14:I19" si="2">H14+E14</f>
        <v>432</v>
      </c>
      <c r="J14" s="178">
        <f>3200*I14</f>
        <v>1382400</v>
      </c>
      <c r="K14" s="178">
        <f>H14*1600</f>
        <v>648000</v>
      </c>
      <c r="L14" s="141"/>
      <c r="M14" s="42">
        <f>J14+K14</f>
        <v>2030400</v>
      </c>
    </row>
    <row r="15" spans="1:13">
      <c r="A15" s="12"/>
      <c r="B15" s="1" t="s">
        <v>6</v>
      </c>
      <c r="C15" s="205"/>
      <c r="D15" s="205">
        <v>6</v>
      </c>
      <c r="E15" s="205">
        <f>D15</f>
        <v>6</v>
      </c>
      <c r="F15" s="205"/>
      <c r="G15" s="205">
        <f>D15*15</f>
        <v>90</v>
      </c>
      <c r="H15" s="178">
        <f>G15</f>
        <v>90</v>
      </c>
      <c r="I15" s="178">
        <f t="shared" si="2"/>
        <v>96</v>
      </c>
      <c r="J15" s="178">
        <f t="shared" ref="J15:J19" si="3">3200*I15</f>
        <v>307200</v>
      </c>
      <c r="K15" s="178">
        <f t="shared" ref="K15:K19" si="4">H15*1600</f>
        <v>144000</v>
      </c>
      <c r="L15" s="141"/>
      <c r="M15" s="42">
        <f t="shared" ref="M15:M19" si="5">J15+K15</f>
        <v>451200</v>
      </c>
    </row>
    <row r="16" spans="1:13">
      <c r="A16" s="12"/>
      <c r="B16" s="1" t="s">
        <v>5</v>
      </c>
      <c r="C16" s="205"/>
      <c r="D16" s="205">
        <v>8</v>
      </c>
      <c r="E16" s="205">
        <f>D16</f>
        <v>8</v>
      </c>
      <c r="F16" s="205"/>
      <c r="G16" s="205">
        <f>D16*15</f>
        <v>120</v>
      </c>
      <c r="H16" s="178">
        <f>G16</f>
        <v>120</v>
      </c>
      <c r="I16" s="178">
        <f t="shared" si="2"/>
        <v>128</v>
      </c>
      <c r="J16" s="178">
        <f t="shared" si="3"/>
        <v>409600</v>
      </c>
      <c r="K16" s="178">
        <f t="shared" si="4"/>
        <v>192000</v>
      </c>
      <c r="L16" s="141"/>
      <c r="M16" s="42">
        <f t="shared" si="5"/>
        <v>601600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110</v>
      </c>
      <c r="E20" s="36">
        <f t="shared" ref="E20:L20" si="6">E21</f>
        <v>110</v>
      </c>
      <c r="F20" s="36"/>
      <c r="G20" s="36">
        <f t="shared" si="6"/>
        <v>2076</v>
      </c>
      <c r="H20" s="36">
        <f t="shared" si="6"/>
        <v>2076</v>
      </c>
      <c r="I20" s="36">
        <f t="shared" si="6"/>
        <v>2205</v>
      </c>
      <c r="J20" s="36">
        <f t="shared" si="6"/>
        <v>7056000</v>
      </c>
      <c r="K20" s="36">
        <f t="shared" si="6"/>
        <v>0</v>
      </c>
      <c r="L20" s="36">
        <f t="shared" si="6"/>
        <v>0</v>
      </c>
      <c r="M20" s="37">
        <f>M21</f>
        <v>7056000</v>
      </c>
    </row>
    <row r="21" spans="1:13">
      <c r="A21" s="10"/>
      <c r="B21" s="24" t="s">
        <v>19</v>
      </c>
      <c r="C21" s="205"/>
      <c r="D21" s="205">
        <v>110</v>
      </c>
      <c r="E21" s="205">
        <f>D21</f>
        <v>110</v>
      </c>
      <c r="F21" s="205"/>
      <c r="G21" s="205">
        <v>2076</v>
      </c>
      <c r="H21" s="178">
        <f>G21</f>
        <v>2076</v>
      </c>
      <c r="I21" s="178">
        <v>2205</v>
      </c>
      <c r="J21" s="178">
        <f>3200*I21</f>
        <v>7056000</v>
      </c>
      <c r="K21" s="178"/>
      <c r="L21" s="141"/>
      <c r="M21" s="42">
        <f>J21+K21</f>
        <v>7056000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205"/>
      <c r="D33" s="205">
        <v>32</v>
      </c>
      <c r="E33" s="205">
        <f>D33</f>
        <v>32</v>
      </c>
      <c r="F33" s="205"/>
      <c r="G33" s="205">
        <f>E33*15</f>
        <v>480</v>
      </c>
      <c r="H33" s="178">
        <f>G33</f>
        <v>480</v>
      </c>
      <c r="I33" s="178">
        <f>H33+E33</f>
        <v>512</v>
      </c>
      <c r="J33" s="178">
        <f>3200*I33</f>
        <v>1638400</v>
      </c>
      <c r="K33" s="178"/>
      <c r="L33" s="141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4</v>
      </c>
      <c r="D34" s="36">
        <f>D36+D37</f>
        <v>3</v>
      </c>
      <c r="E34" s="36">
        <f>C34+D34</f>
        <v>7</v>
      </c>
      <c r="F34" s="36">
        <f>F35</f>
        <v>93</v>
      </c>
      <c r="G34" s="36">
        <f>G36+G37</f>
        <v>77</v>
      </c>
      <c r="H34" s="37">
        <f>SUM(H35:H37)</f>
        <v>170</v>
      </c>
      <c r="I34" s="37">
        <f>SUM(I35:I37)</f>
        <v>178</v>
      </c>
      <c r="J34" s="37">
        <f>SUM(J35:J37)</f>
        <v>634400</v>
      </c>
      <c r="K34" s="37">
        <f>SUM(K35:K37)</f>
        <v>148800</v>
      </c>
      <c r="L34" s="36">
        <f t="shared" ref="L34" si="12">L36+L37</f>
        <v>0</v>
      </c>
      <c r="M34" s="37">
        <f>SUM(M35:M37)</f>
        <v>783200</v>
      </c>
    </row>
    <row r="35" spans="1:13">
      <c r="A35" s="12"/>
      <c r="B35" s="1" t="s">
        <v>3</v>
      </c>
      <c r="C35" s="205">
        <v>4</v>
      </c>
      <c r="D35" s="205"/>
      <c r="E35" s="205">
        <f>C35</f>
        <v>4</v>
      </c>
      <c r="F35" s="205">
        <v>93</v>
      </c>
      <c r="G35" s="205"/>
      <c r="H35" s="178">
        <f>F35</f>
        <v>93</v>
      </c>
      <c r="I35" s="178">
        <f>H35+E35</f>
        <v>97</v>
      </c>
      <c r="J35" s="178">
        <f>3200*I35</f>
        <v>310400</v>
      </c>
      <c r="K35" s="178">
        <f>1600*H35</f>
        <v>148800</v>
      </c>
      <c r="L35" s="141"/>
      <c r="M35" s="42">
        <f>J35+K35</f>
        <v>459200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77</v>
      </c>
      <c r="H37" s="178">
        <f>G37</f>
        <v>77</v>
      </c>
      <c r="I37" s="178">
        <v>81</v>
      </c>
      <c r="J37" s="178">
        <f>4000*I37</f>
        <v>324000</v>
      </c>
      <c r="K37" s="178"/>
      <c r="L37" s="141"/>
      <c r="M37" s="42">
        <f>J37+K37</f>
        <v>324000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420</v>
      </c>
      <c r="H38" s="36">
        <f t="shared" si="13"/>
        <v>420</v>
      </c>
      <c r="I38" s="36">
        <f t="shared" si="13"/>
        <v>448</v>
      </c>
      <c r="J38" s="36">
        <f t="shared" si="13"/>
        <v>1792000</v>
      </c>
      <c r="K38" s="36">
        <f t="shared" si="13"/>
        <v>0</v>
      </c>
      <c r="L38" s="36">
        <f t="shared" si="13"/>
        <v>0</v>
      </c>
      <c r="M38" s="36">
        <f t="shared" si="13"/>
        <v>1792000</v>
      </c>
    </row>
    <row r="39" spans="1:13">
      <c r="A39" s="13"/>
      <c r="B39" s="196" t="s">
        <v>192</v>
      </c>
      <c r="C39" s="205"/>
      <c r="D39" s="205">
        <v>28</v>
      </c>
      <c r="E39" s="205">
        <f>D39</f>
        <v>28</v>
      </c>
      <c r="F39" s="205"/>
      <c r="G39" s="205">
        <f>E39*15</f>
        <v>420</v>
      </c>
      <c r="H39" s="178">
        <f>G39</f>
        <v>420</v>
      </c>
      <c r="I39" s="178">
        <f>H39+E39</f>
        <v>448</v>
      </c>
      <c r="J39" s="178">
        <f>4000*I39</f>
        <v>1792000</v>
      </c>
      <c r="K39" s="178"/>
      <c r="L39" s="141"/>
      <c r="M39" s="42">
        <f>J39+K39</f>
        <v>1792000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5"/>
      <c r="D49" s="205">
        <v>1</v>
      </c>
      <c r="E49" s="205">
        <f>D49</f>
        <v>1</v>
      </c>
      <c r="F49" s="205"/>
      <c r="G49" s="205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1</v>
      </c>
      <c r="E50" s="36">
        <f t="shared" ref="E50:L50" si="17">E51+E52</f>
        <v>1</v>
      </c>
      <c r="F50" s="36"/>
      <c r="G50" s="36">
        <f t="shared" si="17"/>
        <v>15</v>
      </c>
      <c r="H50" s="36">
        <f t="shared" si="17"/>
        <v>15</v>
      </c>
      <c r="I50" s="36">
        <f t="shared" si="17"/>
        <v>16</v>
      </c>
      <c r="J50" s="36">
        <f t="shared" si="17"/>
        <v>64000</v>
      </c>
      <c r="K50" s="36">
        <f t="shared" si="17"/>
        <v>0</v>
      </c>
      <c r="L50" s="36">
        <f t="shared" si="17"/>
        <v>0</v>
      </c>
      <c r="M50" s="37">
        <f>M51+M52</f>
        <v>64000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2" t="s">
        <v>152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78">
        <f>5590*I54</f>
        <v>245960</v>
      </c>
      <c r="K54" s="178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2</v>
      </c>
      <c r="E57" s="60">
        <f>SUM(E58:E60)</f>
        <v>2</v>
      </c>
      <c r="F57" s="60"/>
      <c r="G57" s="60">
        <f>SUM(G58:G60)</f>
        <v>78</v>
      </c>
      <c r="H57" s="95">
        <f>SUM(H58:H60)</f>
        <v>78</v>
      </c>
      <c r="I57" s="60">
        <f t="shared" ref="I57:M57" si="20">SUM(I58:I60)</f>
        <v>82</v>
      </c>
      <c r="J57" s="60">
        <f t="shared" si="20"/>
        <v>533000</v>
      </c>
      <c r="K57" s="60">
        <f t="shared" si="20"/>
        <v>185000</v>
      </c>
      <c r="L57" s="60">
        <f t="shared" si="20"/>
        <v>0</v>
      </c>
      <c r="M57" s="60">
        <f t="shared" si="20"/>
        <v>718000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>
        <v>1</v>
      </c>
      <c r="E60" s="28">
        <f>D60</f>
        <v>1</v>
      </c>
      <c r="F60" s="28"/>
      <c r="G60" s="28">
        <f>E60*40</f>
        <v>40</v>
      </c>
      <c r="H60" s="30">
        <f>G60</f>
        <v>40</v>
      </c>
      <c r="I60" s="30">
        <f>H60+E60*2</f>
        <v>42</v>
      </c>
      <c r="J60" s="59">
        <f>6500*I60</f>
        <v>273000</v>
      </c>
      <c r="K60" s="178">
        <f>3200*H60</f>
        <v>128000</v>
      </c>
      <c r="L60" s="45"/>
      <c r="M60" s="42">
        <f t="shared" si="21"/>
        <v>401000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89</v>
      </c>
      <c r="H61" s="60">
        <f t="shared" ref="H61:L61" si="22">H62+H63</f>
        <v>89</v>
      </c>
      <c r="I61" s="60">
        <f t="shared" si="22"/>
        <v>93</v>
      </c>
      <c r="J61" s="60">
        <f t="shared" si="22"/>
        <v>399900</v>
      </c>
      <c r="K61" s="60">
        <f t="shared" si="22"/>
        <v>222500</v>
      </c>
      <c r="L61" s="60">
        <f t="shared" si="22"/>
        <v>0</v>
      </c>
      <c r="M61" s="95">
        <f>M62+M63</f>
        <v>622400</v>
      </c>
    </row>
    <row r="62" spans="1:13">
      <c r="A62" s="109"/>
      <c r="B62" s="112" t="s">
        <v>165</v>
      </c>
      <c r="C62" s="114"/>
      <c r="D62" s="114">
        <v>2</v>
      </c>
      <c r="E62" s="111">
        <f>D62</f>
        <v>2</v>
      </c>
      <c r="F62" s="114"/>
      <c r="G62" s="114">
        <v>89</v>
      </c>
      <c r="H62" s="115">
        <f>G62</f>
        <v>89</v>
      </c>
      <c r="I62" s="115">
        <f>H62+E62*2</f>
        <v>93</v>
      </c>
      <c r="J62" s="116">
        <f>4300*I62</f>
        <v>399900</v>
      </c>
      <c r="K62" s="115">
        <f>H62*2500</f>
        <v>222500</v>
      </c>
      <c r="L62" s="117"/>
      <c r="M62" s="42">
        <f>J62+K62</f>
        <v>622400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32</v>
      </c>
      <c r="D76" s="41">
        <f>D8+D13+D20+D22+D24+D26+D28+D32+D34+D38+D41+D44+D48+D50+D53+D55+D57+D61+D66+D68+D70+D72</f>
        <v>202</v>
      </c>
      <c r="E76" s="41">
        <f>E8+E13+E20+E22+E24+E26+E28+E32+E34+E38+E41+E44+E48+E50+E53+E55+E57+E61+E64+E66+E68+E70+E72</f>
        <v>234</v>
      </c>
      <c r="F76" s="41">
        <f>F8+F13+F28+F34+F64</f>
        <v>522</v>
      </c>
      <c r="G76" s="41">
        <f>G8+G13+G20+G22+G24+G26+G28+G32+G34+G38+G41+G44+G48+G50+G53+G55+G57+G61+G66+G68+G70+G72</f>
        <v>3774</v>
      </c>
      <c r="H76" s="41">
        <f>H8+H13+H20+H22+H24+H26+H28+H32+H34+H38+H41+H44+H48+H50+H53+H55+H57+H61+H64+H66+H68+H70+H72</f>
        <v>4296</v>
      </c>
      <c r="I76" s="41">
        <f>I8+I13+I20+I22+I24+I26+I28+I32+I34+I38+I41+I44+I48+I50+I53+I55+I57+I61+I64+I66+I68+I70+I72</f>
        <v>4561</v>
      </c>
      <c r="J76" s="41">
        <f>J8+J13+J20+J22+J24+J26+J28+J32+J34+J38+J41+J44+J48+J50+J53+J55+J57+J61+J64+J66+J68+J70+J72</f>
        <v>15922490</v>
      </c>
      <c r="K76" s="41">
        <f>K8+K13+K20+K22+K24+K26+K28+K32+K34+K38+K41+K44+K48+K50+K53+K55+K57+K61+K64+K66+K68+K70+K72</f>
        <v>2199500</v>
      </c>
      <c r="L76" s="41"/>
      <c r="M76" s="41">
        <f>M8+M13+M20+M22+M24+M26+M28+M32+M34+M38+M41+M44+M48+M50+M53+M55+M57+M61+M64+M77+M78+M66+M68+M70+M72</f>
        <v>18221990</v>
      </c>
    </row>
    <row r="77" spans="1:13" ht="13.5" thickTop="1">
      <c r="D77" s="273"/>
      <c r="E77" s="273"/>
      <c r="J77" s="79"/>
      <c r="K77" s="86" t="s">
        <v>87</v>
      </c>
      <c r="L77" s="85">
        <v>2</v>
      </c>
      <c r="M77" s="86">
        <f>20000*L77</f>
        <v>40000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4</v>
      </c>
      <c r="M78" s="87">
        <f>15000*L78</f>
        <v>60000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6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0:E80"/>
    <mergeCell ref="D81:E81"/>
    <mergeCell ref="D82:E82"/>
    <mergeCell ref="D77:E77"/>
    <mergeCell ref="D78:E78"/>
    <mergeCell ref="D79:E79"/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91"/>
  <sheetViews>
    <sheetView tabSelected="1" topLeftCell="A52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38</v>
      </c>
      <c r="E13" s="36">
        <f>SUM(E14:E19)</f>
        <v>65</v>
      </c>
      <c r="F13" s="36">
        <f>F14</f>
        <v>405</v>
      </c>
      <c r="G13" s="36">
        <f>G15+G16+G17+G18+G19</f>
        <v>570</v>
      </c>
      <c r="H13" s="37">
        <f>SUM(H14:H19)</f>
        <v>975</v>
      </c>
      <c r="I13" s="37">
        <f>SUM(I14:I19)</f>
        <v>1040</v>
      </c>
      <c r="J13" s="37">
        <f>SUM(J14:J19)</f>
        <v>3328000</v>
      </c>
      <c r="K13" s="37">
        <f>SUM(K14:K19)</f>
        <v>1560000</v>
      </c>
      <c r="L13" s="44">
        <f>L14+L15+L16+L17+L18+L19</f>
        <v>0</v>
      </c>
      <c r="M13" s="37">
        <f>SUM(M14:M19)</f>
        <v>4888000</v>
      </c>
    </row>
    <row r="14" spans="1:13">
      <c r="A14" s="12"/>
      <c r="B14" s="1" t="s">
        <v>3</v>
      </c>
      <c r="C14" s="205">
        <v>27</v>
      </c>
      <c r="D14" s="205"/>
      <c r="E14" s="205">
        <f>C14</f>
        <v>27</v>
      </c>
      <c r="F14" s="205">
        <f>C14*15</f>
        <v>405</v>
      </c>
      <c r="G14" s="205"/>
      <c r="H14" s="178">
        <f>F14</f>
        <v>405</v>
      </c>
      <c r="I14" s="178">
        <f t="shared" ref="I14:I19" si="2">H14+E14</f>
        <v>432</v>
      </c>
      <c r="J14" s="178">
        <f>3200*I14</f>
        <v>1382400</v>
      </c>
      <c r="K14" s="178">
        <f>H14*1600</f>
        <v>648000</v>
      </c>
      <c r="L14" s="141"/>
      <c r="M14" s="42">
        <f>J14+K14</f>
        <v>2030400</v>
      </c>
    </row>
    <row r="15" spans="1:13">
      <c r="A15" s="12"/>
      <c r="B15" s="1" t="s">
        <v>6</v>
      </c>
      <c r="C15" s="205"/>
      <c r="D15" s="205">
        <v>17</v>
      </c>
      <c r="E15" s="205">
        <f>D15</f>
        <v>17</v>
      </c>
      <c r="F15" s="205"/>
      <c r="G15" s="205">
        <f>D15*15</f>
        <v>255</v>
      </c>
      <c r="H15" s="178">
        <f>G15</f>
        <v>255</v>
      </c>
      <c r="I15" s="178">
        <f t="shared" si="2"/>
        <v>272</v>
      </c>
      <c r="J15" s="178">
        <f t="shared" ref="J15:J19" si="3">3200*I15</f>
        <v>870400</v>
      </c>
      <c r="K15" s="178">
        <f t="shared" ref="K15:K19" si="4">H15*1600</f>
        <v>408000</v>
      </c>
      <c r="L15" s="141"/>
      <c r="M15" s="42">
        <f t="shared" ref="M15:M19" si="5">J15+K15</f>
        <v>1278400</v>
      </c>
    </row>
    <row r="16" spans="1:13">
      <c r="A16" s="12"/>
      <c r="B16" s="1" t="s">
        <v>5</v>
      </c>
      <c r="C16" s="205"/>
      <c r="D16" s="205">
        <v>18</v>
      </c>
      <c r="E16" s="205">
        <f>D16</f>
        <v>18</v>
      </c>
      <c r="F16" s="205"/>
      <c r="G16" s="205">
        <f>D16*15</f>
        <v>270</v>
      </c>
      <c r="H16" s="178">
        <f>G16</f>
        <v>270</v>
      </c>
      <c r="I16" s="178">
        <f t="shared" si="2"/>
        <v>288</v>
      </c>
      <c r="J16" s="178">
        <f t="shared" si="3"/>
        <v>921600</v>
      </c>
      <c r="K16" s="178">
        <f t="shared" si="4"/>
        <v>432000</v>
      </c>
      <c r="L16" s="141"/>
      <c r="M16" s="42">
        <f t="shared" si="5"/>
        <v>1353600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2</v>
      </c>
      <c r="E18" s="205">
        <f>D18</f>
        <v>2</v>
      </c>
      <c r="F18" s="205"/>
      <c r="G18" s="205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141</v>
      </c>
      <c r="E20" s="36">
        <f t="shared" ref="E20:L20" si="6">E21</f>
        <v>141</v>
      </c>
      <c r="F20" s="36"/>
      <c r="G20" s="36">
        <f t="shared" si="6"/>
        <v>2779</v>
      </c>
      <c r="H20" s="36">
        <f t="shared" si="6"/>
        <v>2779</v>
      </c>
      <c r="I20" s="36">
        <f t="shared" si="6"/>
        <v>2948</v>
      </c>
      <c r="J20" s="36">
        <f t="shared" si="6"/>
        <v>9433600</v>
      </c>
      <c r="K20" s="36">
        <f t="shared" si="6"/>
        <v>0</v>
      </c>
      <c r="L20" s="36">
        <f t="shared" si="6"/>
        <v>0</v>
      </c>
      <c r="M20" s="37">
        <f>M21</f>
        <v>9433600</v>
      </c>
    </row>
    <row r="21" spans="1:13">
      <c r="A21" s="10"/>
      <c r="B21" s="24" t="s">
        <v>19</v>
      </c>
      <c r="C21" s="205"/>
      <c r="D21" s="205">
        <v>141</v>
      </c>
      <c r="E21" s="205">
        <f>D21</f>
        <v>141</v>
      </c>
      <c r="F21" s="205"/>
      <c r="G21" s="205">
        <v>2779</v>
      </c>
      <c r="H21" s="178">
        <f>G21</f>
        <v>2779</v>
      </c>
      <c r="I21" s="178">
        <v>2948</v>
      </c>
      <c r="J21" s="178">
        <f>3200*I21</f>
        <v>9433600</v>
      </c>
      <c r="K21" s="178"/>
      <c r="L21" s="141"/>
      <c r="M21" s="42">
        <f>J21+K21</f>
        <v>9433600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28</v>
      </c>
      <c r="G28" s="37">
        <f>G30+G31</f>
        <v>128</v>
      </c>
      <c r="H28" s="37">
        <f>SUM(H29:H31)</f>
        <v>156</v>
      </c>
      <c r="I28" s="36">
        <f t="shared" ref="I28:M28" si="10">SUM(I29:I31)</f>
        <v>162</v>
      </c>
      <c r="J28" s="36">
        <f t="shared" si="10"/>
        <v>518400</v>
      </c>
      <c r="K28" s="36">
        <f t="shared" si="10"/>
        <v>249600</v>
      </c>
      <c r="L28" s="36">
        <f t="shared" si="10"/>
        <v>0</v>
      </c>
      <c r="M28" s="37">
        <f t="shared" si="10"/>
        <v>768000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28</v>
      </c>
      <c r="G29" s="205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5"/>
      <c r="D30" s="205">
        <v>4</v>
      </c>
      <c r="E30" s="205">
        <f>D30</f>
        <v>4</v>
      </c>
      <c r="F30" s="205"/>
      <c r="G30" s="178">
        <v>100</v>
      </c>
      <c r="H30" s="178">
        <f>G30</f>
        <v>100</v>
      </c>
      <c r="I30" s="178">
        <f>H30+E30</f>
        <v>104</v>
      </c>
      <c r="J30" s="178">
        <f>3200*I30</f>
        <v>332800</v>
      </c>
      <c r="K30" s="178">
        <f>1600*H30</f>
        <v>160000</v>
      </c>
      <c r="L30" s="141"/>
      <c r="M30" s="42">
        <f>J30+K30+M74</f>
        <v>492800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205"/>
      <c r="D33" s="205">
        <v>34</v>
      </c>
      <c r="E33" s="205">
        <f>D33</f>
        <v>34</v>
      </c>
      <c r="F33" s="205"/>
      <c r="G33" s="205">
        <f>E33*15</f>
        <v>510</v>
      </c>
      <c r="H33" s="178">
        <f>G33</f>
        <v>510</v>
      </c>
      <c r="I33" s="178">
        <f>H33+E33</f>
        <v>544</v>
      </c>
      <c r="J33" s="178">
        <f>3200*I33</f>
        <v>1740800</v>
      </c>
      <c r="K33" s="178"/>
      <c r="L33" s="141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12</v>
      </c>
      <c r="E34" s="36">
        <f>C34+D34</f>
        <v>18</v>
      </c>
      <c r="F34" s="36">
        <f>F35</f>
        <v>150</v>
      </c>
      <c r="G34" s="36">
        <f>G36+G37</f>
        <v>317</v>
      </c>
      <c r="H34" s="37">
        <f>SUM(H35:H37)</f>
        <v>467</v>
      </c>
      <c r="I34" s="37">
        <f>SUM(I35:I37)</f>
        <v>486</v>
      </c>
      <c r="J34" s="37">
        <f>SUM(J35:J37)</f>
        <v>1660000</v>
      </c>
      <c r="K34" s="37">
        <f>SUM(K35:K37)</f>
        <v>547200</v>
      </c>
      <c r="L34" s="36">
        <f t="shared" ref="L34" si="12">L36+L37</f>
        <v>0</v>
      </c>
      <c r="M34" s="37">
        <f>SUM(M35:M37)</f>
        <v>2207200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150</v>
      </c>
      <c r="G35" s="205"/>
      <c r="H35" s="178">
        <f>F35</f>
        <v>150</v>
      </c>
      <c r="I35" s="178">
        <f>H35+E35</f>
        <v>156</v>
      </c>
      <c r="J35" s="178">
        <f>3200*I35</f>
        <v>499200</v>
      </c>
      <c r="K35" s="178">
        <f>1600*H35</f>
        <v>240000</v>
      </c>
      <c r="L35" s="141"/>
      <c r="M35" s="42">
        <f>J35+K35</f>
        <v>739200</v>
      </c>
    </row>
    <row r="36" spans="1:13">
      <c r="A36" s="13"/>
      <c r="B36" s="1" t="s">
        <v>12</v>
      </c>
      <c r="C36" s="205"/>
      <c r="D36" s="205">
        <v>7</v>
      </c>
      <c r="E36" s="205">
        <f>D36</f>
        <v>7</v>
      </c>
      <c r="F36" s="205"/>
      <c r="G36" s="205">
        <v>192</v>
      </c>
      <c r="H36" s="178">
        <f>G36</f>
        <v>192</v>
      </c>
      <c r="I36" s="178">
        <f>H36+E36</f>
        <v>199</v>
      </c>
      <c r="J36" s="178">
        <f>3200*I36</f>
        <v>636800</v>
      </c>
      <c r="K36" s="178">
        <f>1600*H36</f>
        <v>307200</v>
      </c>
      <c r="L36" s="141"/>
      <c r="M36" s="42">
        <f>J36+K36+M75</f>
        <v>944000</v>
      </c>
    </row>
    <row r="37" spans="1:13">
      <c r="A37" s="13"/>
      <c r="B37" s="196" t="s">
        <v>193</v>
      </c>
      <c r="C37" s="205"/>
      <c r="D37" s="205">
        <v>5</v>
      </c>
      <c r="E37" s="205">
        <f>D37</f>
        <v>5</v>
      </c>
      <c r="F37" s="205"/>
      <c r="G37" s="205">
        <v>125</v>
      </c>
      <c r="H37" s="178">
        <f>G37</f>
        <v>125</v>
      </c>
      <c r="I37" s="178">
        <v>131</v>
      </c>
      <c r="J37" s="178">
        <f>4000*I37</f>
        <v>524000</v>
      </c>
      <c r="K37" s="178"/>
      <c r="L37" s="141"/>
      <c r="M37" s="42">
        <f>J37+K37</f>
        <v>524000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446</v>
      </c>
      <c r="H38" s="36">
        <f t="shared" si="13"/>
        <v>446</v>
      </c>
      <c r="I38" s="36">
        <f t="shared" si="13"/>
        <v>474</v>
      </c>
      <c r="J38" s="36">
        <f t="shared" si="13"/>
        <v>1896000</v>
      </c>
      <c r="K38" s="36">
        <f t="shared" si="13"/>
        <v>0</v>
      </c>
      <c r="L38" s="36">
        <f t="shared" si="13"/>
        <v>0</v>
      </c>
      <c r="M38" s="36">
        <f t="shared" si="13"/>
        <v>1896000</v>
      </c>
    </row>
    <row r="39" spans="1:13">
      <c r="A39" s="13"/>
      <c r="B39" s="196" t="s">
        <v>192</v>
      </c>
      <c r="C39" s="205"/>
      <c r="D39" s="205">
        <v>28</v>
      </c>
      <c r="E39" s="205">
        <f>D39</f>
        <v>28</v>
      </c>
      <c r="F39" s="205"/>
      <c r="G39" s="205">
        <v>446</v>
      </c>
      <c r="H39" s="178">
        <f>G39</f>
        <v>446</v>
      </c>
      <c r="I39" s="178">
        <f>H39+E39</f>
        <v>474</v>
      </c>
      <c r="J39" s="178">
        <f>4000*I39</f>
        <v>1896000</v>
      </c>
      <c r="K39" s="178"/>
      <c r="L39" s="141"/>
      <c r="M39" s="42">
        <f>J39+K39</f>
        <v>1896000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>
        <v>1</v>
      </c>
      <c r="E43" s="205">
        <f>D43</f>
        <v>1</v>
      </c>
      <c r="F43" s="205"/>
      <c r="G43" s="205">
        <f>E43*44</f>
        <v>44</v>
      </c>
      <c r="H43" s="178">
        <f>G43</f>
        <v>44</v>
      </c>
      <c r="I43" s="178">
        <f>H43+E43*2</f>
        <v>46</v>
      </c>
      <c r="J43" s="178">
        <f>4300*I43</f>
        <v>197800</v>
      </c>
      <c r="K43" s="178">
        <f>1500*H43</f>
        <v>66000</v>
      </c>
      <c r="L43" s="141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5"/>
      <c r="D52" s="205">
        <v>3</v>
      </c>
      <c r="E52" s="205">
        <f>D52</f>
        <v>3</v>
      </c>
      <c r="F52" s="205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147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78">
        <f>6500*I56</f>
        <v>299000</v>
      </c>
      <c r="K56" s="178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178">
        <f>6500*I65</f>
        <v>266500</v>
      </c>
      <c r="K65" s="178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36</v>
      </c>
      <c r="D76" s="41">
        <f>D8+D13+D20+D22+D24+D26+D28+D32+D34+D38+D41+D44+D48+D50+D53+D55+D57+D61+D66+D68+D70+D72</f>
        <v>274</v>
      </c>
      <c r="E76" s="41">
        <f>E8+E13+E20+E22+E24+E26+E28+E32+E34+E38+E41+E44+E48+E50+E53+E55+E57+E61+E64+E66+E68+E70+E72</f>
        <v>310</v>
      </c>
      <c r="F76" s="41">
        <f>F8+F13+F28+F34+F64</f>
        <v>646</v>
      </c>
      <c r="G76" s="41">
        <f>G8+G13+G20+G22+G24+G26+G28+G32+G34+G38+G41+G44+G48+G50+G53+G55+G57+G61+G66+G68+G70+G72</f>
        <v>5256</v>
      </c>
      <c r="H76" s="41">
        <f>H8+H13+H20+H22+H24+H26+H28+H32+H34+H38+H41+H44+H48+H50+H53+H55+H57+H61+H64+H66+H68+H70+H72</f>
        <v>5902</v>
      </c>
      <c r="I76" s="41">
        <f>I8+I13+I20+I22+I24+I26+I28+I32+I34+I38+I41+I44+I48+I50+I53+I55+I57+I61+I64+I66+I68+I70+I72</f>
        <v>6251</v>
      </c>
      <c r="J76" s="41">
        <f>J8+J13+J20+J22+J24+J26+J28+J32+J34+J38+J41+J44+J48+J50+J53+J55+J57+J61+J64+J66+J68+J70+J72</f>
        <v>21368210</v>
      </c>
      <c r="K76" s="41">
        <f>K8+K13+K20+K22+K24+K26+K28+K32+K34+K38+K41+K44+K48+K50+K53+K55+K57+K61+K64+K66+K68+K70+K72</f>
        <v>3388800</v>
      </c>
      <c r="L76" s="41"/>
      <c r="M76" s="41">
        <f>M8+M13+M20+M22+M24+M26+M28+M32+M34+M38+M41+M44+M48+M50+M53+M55+M57+M61+M64+M77+M78+M66+M68+M70+M72</f>
        <v>24807010</v>
      </c>
    </row>
    <row r="77" spans="1:13" ht="13.5" thickTop="1">
      <c r="D77" s="273"/>
      <c r="E77" s="273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3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M6:M7"/>
    <mergeCell ref="D82:E82"/>
    <mergeCell ref="D83:E83"/>
    <mergeCell ref="D80:E80"/>
    <mergeCell ref="D81:E81"/>
    <mergeCell ref="D77:E77"/>
    <mergeCell ref="D79:E79"/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</mergeCells>
  <phoneticPr fontId="9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M6:M7"/>
    <mergeCell ref="D82:E82"/>
    <mergeCell ref="D83:E83"/>
    <mergeCell ref="D80:E80"/>
    <mergeCell ref="D81:E81"/>
    <mergeCell ref="D77:E77"/>
    <mergeCell ref="D79:E79"/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</mergeCells>
  <phoneticPr fontId="9" type="noConversion"/>
  <pageMargins left="0.75" right="0.25" top="0" bottom="1" header="0.5" footer="0.5"/>
  <pageSetup paperSize="9" orientation="landscape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M6:M7"/>
    <mergeCell ref="D82:E82"/>
    <mergeCell ref="D83:E83"/>
    <mergeCell ref="D80:E80"/>
    <mergeCell ref="D81:E81"/>
    <mergeCell ref="D77:E77"/>
    <mergeCell ref="D79:E79"/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</mergeCells>
  <phoneticPr fontId="9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M6:M7"/>
    <mergeCell ref="D82:E82"/>
    <mergeCell ref="D83:E83"/>
    <mergeCell ref="D80:E80"/>
    <mergeCell ref="D81:E81"/>
    <mergeCell ref="D77:E77"/>
    <mergeCell ref="D79:E79"/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</mergeCells>
  <phoneticPr fontId="9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M6:M7"/>
    <mergeCell ref="D82:E82"/>
    <mergeCell ref="D83:E83"/>
    <mergeCell ref="D80:E80"/>
    <mergeCell ref="D81:E81"/>
    <mergeCell ref="D77:E77"/>
    <mergeCell ref="D79:E79"/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</mergeCells>
  <phoneticPr fontId="9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M6:M7"/>
    <mergeCell ref="D82:E82"/>
    <mergeCell ref="D83:E83"/>
    <mergeCell ref="D80:E80"/>
    <mergeCell ref="D81:E81"/>
    <mergeCell ref="D77:E77"/>
    <mergeCell ref="D79:E79"/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M6:M7"/>
    <mergeCell ref="D82:E82"/>
    <mergeCell ref="D83:E83"/>
    <mergeCell ref="D80:E80"/>
    <mergeCell ref="D81:E81"/>
    <mergeCell ref="D77:E77"/>
    <mergeCell ref="D79:E79"/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M6:M7"/>
    <mergeCell ref="D82:E82"/>
    <mergeCell ref="D83:E83"/>
    <mergeCell ref="D80:E80"/>
    <mergeCell ref="D81:E81"/>
    <mergeCell ref="D77:E77"/>
    <mergeCell ref="D79:E79"/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</mergeCells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1"/>
  <sheetViews>
    <sheetView topLeftCell="A73" workbookViewId="0">
      <selection activeCell="H85" sqref="H8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13.8554687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205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126" t="s">
        <v>35</v>
      </c>
      <c r="D7" s="126" t="s">
        <v>36</v>
      </c>
      <c r="E7" s="126" t="s">
        <v>32</v>
      </c>
      <c r="F7" s="126" t="s">
        <v>34</v>
      </c>
      <c r="G7" s="126" t="s">
        <v>37</v>
      </c>
      <c r="H7" s="27" t="s">
        <v>39</v>
      </c>
      <c r="I7" s="126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26">
        <v>1</v>
      </c>
      <c r="D9" s="126"/>
      <c r="E9" s="126">
        <f>C9</f>
        <v>1</v>
      </c>
      <c r="F9" s="126">
        <f>E9*24</f>
        <v>24</v>
      </c>
      <c r="G9" s="126"/>
      <c r="H9" s="29">
        <f>F9</f>
        <v>24</v>
      </c>
      <c r="I9" s="29">
        <f>H9+E9</f>
        <v>25</v>
      </c>
      <c r="J9" s="29">
        <f>3200*I9</f>
        <v>80000</v>
      </c>
      <c r="K9" s="29">
        <f>1600*H9</f>
        <v>38400</v>
      </c>
      <c r="L9" s="43"/>
      <c r="M9" s="42">
        <f t="shared" ref="M9:M12" si="0">J9+K9</f>
        <v>118400</v>
      </c>
    </row>
    <row r="10" spans="1:13">
      <c r="A10" s="9"/>
      <c r="B10" s="1" t="s">
        <v>6</v>
      </c>
      <c r="C10" s="126"/>
      <c r="D10" s="126">
        <v>1</v>
      </c>
      <c r="E10" s="126">
        <f>D10</f>
        <v>1</v>
      </c>
      <c r="F10" s="126"/>
      <c r="G10" s="126">
        <v>24</v>
      </c>
      <c r="H10" s="29">
        <f>G10</f>
        <v>24</v>
      </c>
      <c r="I10" s="29">
        <f>H10+E10</f>
        <v>25</v>
      </c>
      <c r="J10" s="29">
        <f>3200*I10</f>
        <v>80000</v>
      </c>
      <c r="K10" s="29">
        <f>1600*H10</f>
        <v>38400</v>
      </c>
      <c r="L10" s="43"/>
      <c r="M10" s="42">
        <f t="shared" si="0"/>
        <v>118400</v>
      </c>
    </row>
    <row r="11" spans="1:13">
      <c r="A11" s="10"/>
      <c r="B11" s="1" t="s">
        <v>5</v>
      </c>
      <c r="C11" s="126"/>
      <c r="D11" s="126"/>
      <c r="E11" s="126">
        <f>D11</f>
        <v>0</v>
      </c>
      <c r="F11" s="126"/>
      <c r="G11" s="126">
        <v>0</v>
      </c>
      <c r="H11" s="29">
        <f>G11</f>
        <v>0</v>
      </c>
      <c r="I11" s="29">
        <f>H11+E11</f>
        <v>0</v>
      </c>
      <c r="J11" s="29">
        <f>3200*I11</f>
        <v>0</v>
      </c>
      <c r="K11" s="29">
        <f t="shared" ref="K11" si="1">1600*H11</f>
        <v>0</v>
      </c>
      <c r="L11" s="43"/>
      <c r="M11" s="42">
        <f t="shared" si="0"/>
        <v>0</v>
      </c>
    </row>
    <row r="12" spans="1:13">
      <c r="A12" s="11"/>
      <c r="B12" s="22" t="s">
        <v>125</v>
      </c>
      <c r="C12" s="126"/>
      <c r="D12" s="126">
        <v>1</v>
      </c>
      <c r="E12" s="126">
        <f>D12</f>
        <v>1</v>
      </c>
      <c r="F12" s="126"/>
      <c r="G12" s="126">
        <f>E12*32</f>
        <v>32</v>
      </c>
      <c r="H12" s="29">
        <f>G12</f>
        <v>32</v>
      </c>
      <c r="I12" s="29">
        <f>H12+E12*2</f>
        <v>34</v>
      </c>
      <c r="J12" s="29">
        <f>4000*I12</f>
        <v>136000</v>
      </c>
      <c r="K12" s="29"/>
      <c r="L12" s="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21</v>
      </c>
      <c r="D13" s="36">
        <f>D15+D16+D17+D18+D19</f>
        <v>38</v>
      </c>
      <c r="E13" s="36">
        <f>SUM(E14:E19)</f>
        <v>59</v>
      </c>
      <c r="F13" s="36">
        <f>F14</f>
        <v>315</v>
      </c>
      <c r="G13" s="36">
        <f>G15+G16+G17+G18+G19</f>
        <v>570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4">
        <f>L14+L15+L16+L17+L18+L19</f>
        <v>0</v>
      </c>
      <c r="M13" s="37">
        <f>SUM(M14:M19)</f>
        <v>4436800</v>
      </c>
    </row>
    <row r="14" spans="1:13">
      <c r="A14" s="12"/>
      <c r="B14" s="1" t="s">
        <v>3</v>
      </c>
      <c r="C14" s="126">
        <v>21</v>
      </c>
      <c r="D14" s="126"/>
      <c r="E14" s="126">
        <f>C14</f>
        <v>21</v>
      </c>
      <c r="F14" s="126">
        <f>C14*15</f>
        <v>315</v>
      </c>
      <c r="G14" s="126"/>
      <c r="H14" s="29">
        <f>F14</f>
        <v>315</v>
      </c>
      <c r="I14" s="29">
        <f t="shared" ref="I14:I19" si="2">H14+E14</f>
        <v>336</v>
      </c>
      <c r="J14" s="29">
        <f>3200*I14</f>
        <v>1075200</v>
      </c>
      <c r="K14" s="29">
        <f>H14*1600</f>
        <v>504000</v>
      </c>
      <c r="L14" s="43"/>
      <c r="M14" s="42">
        <f>J14+K14</f>
        <v>1579200</v>
      </c>
    </row>
    <row r="15" spans="1:13">
      <c r="A15" s="12"/>
      <c r="B15" s="1" t="s">
        <v>6</v>
      </c>
      <c r="C15" s="126"/>
      <c r="D15" s="126">
        <v>13</v>
      </c>
      <c r="E15" s="126">
        <f>D15</f>
        <v>13</v>
      </c>
      <c r="F15" s="126"/>
      <c r="G15" s="126">
        <f>D15*15</f>
        <v>195</v>
      </c>
      <c r="H15" s="29">
        <f>G15</f>
        <v>195</v>
      </c>
      <c r="I15" s="29">
        <f t="shared" si="2"/>
        <v>208</v>
      </c>
      <c r="J15" s="29">
        <f t="shared" ref="J15:J19" si="3">3200*I15</f>
        <v>665600</v>
      </c>
      <c r="K15" s="29">
        <f t="shared" ref="K15:K19" si="4">H15*1600</f>
        <v>312000</v>
      </c>
      <c r="L15" s="43"/>
      <c r="M15" s="42">
        <f t="shared" ref="M15:M19" si="5">J15+K15</f>
        <v>977600</v>
      </c>
    </row>
    <row r="16" spans="1:13">
      <c r="A16" s="12"/>
      <c r="B16" s="1" t="s">
        <v>5</v>
      </c>
      <c r="C16" s="126"/>
      <c r="D16" s="126">
        <v>24</v>
      </c>
      <c r="E16" s="126">
        <f>D16</f>
        <v>24</v>
      </c>
      <c r="F16" s="126"/>
      <c r="G16" s="126">
        <f>D16*15</f>
        <v>360</v>
      </c>
      <c r="H16" s="29">
        <f>G16</f>
        <v>360</v>
      </c>
      <c r="I16" s="29">
        <f t="shared" si="2"/>
        <v>384</v>
      </c>
      <c r="J16" s="29">
        <f t="shared" si="3"/>
        <v>1228800</v>
      </c>
      <c r="K16" s="29">
        <f t="shared" si="4"/>
        <v>576000</v>
      </c>
      <c r="L16" s="43"/>
      <c r="M16" s="42">
        <f t="shared" si="5"/>
        <v>1804800</v>
      </c>
    </row>
    <row r="17" spans="1:13">
      <c r="A17" s="12"/>
      <c r="B17" s="2" t="s">
        <v>7</v>
      </c>
      <c r="C17" s="126"/>
      <c r="D17" s="126"/>
      <c r="E17" s="126">
        <f>D17</f>
        <v>0</v>
      </c>
      <c r="F17" s="126"/>
      <c r="G17" s="126">
        <f>D17*15</f>
        <v>0</v>
      </c>
      <c r="H17" s="29">
        <f>G17</f>
        <v>0</v>
      </c>
      <c r="I17" s="29">
        <f t="shared" si="2"/>
        <v>0</v>
      </c>
      <c r="J17" s="29">
        <f t="shared" si="3"/>
        <v>0</v>
      </c>
      <c r="K17" s="29">
        <f t="shared" si="4"/>
        <v>0</v>
      </c>
      <c r="L17" s="43"/>
      <c r="M17" s="42">
        <f t="shared" si="5"/>
        <v>0</v>
      </c>
    </row>
    <row r="18" spans="1:13">
      <c r="A18" s="13"/>
      <c r="B18" s="2" t="s">
        <v>8</v>
      </c>
      <c r="C18" s="126"/>
      <c r="D18" s="126"/>
      <c r="E18" s="126">
        <f>D18</f>
        <v>0</v>
      </c>
      <c r="F18" s="126"/>
      <c r="G18" s="126">
        <f>D18*15</f>
        <v>0</v>
      </c>
      <c r="H18" s="29">
        <f>G18</f>
        <v>0</v>
      </c>
      <c r="I18" s="29">
        <f t="shared" si="2"/>
        <v>0</v>
      </c>
      <c r="J18" s="29">
        <f t="shared" si="3"/>
        <v>0</v>
      </c>
      <c r="K18" s="29">
        <f t="shared" si="4"/>
        <v>0</v>
      </c>
      <c r="L18" s="43"/>
      <c r="M18" s="42">
        <f t="shared" si="5"/>
        <v>0</v>
      </c>
    </row>
    <row r="19" spans="1:13">
      <c r="A19" s="14"/>
      <c r="B19" s="23" t="s">
        <v>4</v>
      </c>
      <c r="C19" s="126"/>
      <c r="D19" s="126">
        <v>1</v>
      </c>
      <c r="E19" s="126">
        <f>D19</f>
        <v>1</v>
      </c>
      <c r="F19" s="126"/>
      <c r="G19" s="126">
        <f>D19*15</f>
        <v>15</v>
      </c>
      <c r="H19" s="29">
        <f>G19</f>
        <v>15</v>
      </c>
      <c r="I19" s="29">
        <f t="shared" si="2"/>
        <v>16</v>
      </c>
      <c r="J19" s="29">
        <f t="shared" si="3"/>
        <v>51200</v>
      </c>
      <c r="K19" s="29">
        <f t="shared" si="4"/>
        <v>24000</v>
      </c>
      <c r="L19" s="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144</v>
      </c>
      <c r="E20" s="36">
        <f t="shared" ref="E20:L20" si="6">E21</f>
        <v>144</v>
      </c>
      <c r="F20" s="36"/>
      <c r="G20" s="36">
        <f t="shared" si="6"/>
        <v>2937</v>
      </c>
      <c r="H20" s="36">
        <f t="shared" si="6"/>
        <v>2937</v>
      </c>
      <c r="I20" s="36">
        <f t="shared" si="6"/>
        <v>3114</v>
      </c>
      <c r="J20" s="36">
        <f t="shared" si="6"/>
        <v>9964800</v>
      </c>
      <c r="K20" s="36">
        <f t="shared" si="6"/>
        <v>0</v>
      </c>
      <c r="L20" s="36">
        <f t="shared" si="6"/>
        <v>0</v>
      </c>
      <c r="M20" s="37">
        <f>M21</f>
        <v>9964800</v>
      </c>
    </row>
    <row r="21" spans="1:13">
      <c r="A21" s="10"/>
      <c r="B21" s="24" t="s">
        <v>19</v>
      </c>
      <c r="C21" s="126"/>
      <c r="D21" s="126">
        <v>144</v>
      </c>
      <c r="E21" s="126">
        <f>D21</f>
        <v>144</v>
      </c>
      <c r="F21" s="126"/>
      <c r="G21" s="126">
        <v>2937</v>
      </c>
      <c r="H21" s="29">
        <f>G21</f>
        <v>2937</v>
      </c>
      <c r="I21" s="29">
        <v>3114</v>
      </c>
      <c r="J21" s="29">
        <f>3200*I21</f>
        <v>9964800</v>
      </c>
      <c r="K21" s="29"/>
      <c r="L21" s="43"/>
      <c r="M21" s="42">
        <f>J21+K21</f>
        <v>9964800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26"/>
      <c r="D23" s="126"/>
      <c r="E23" s="126">
        <f>D23</f>
        <v>0</v>
      </c>
      <c r="F23" s="126"/>
      <c r="G23" s="126">
        <f>E23*32</f>
        <v>0</v>
      </c>
      <c r="H23" s="29">
        <f>G23</f>
        <v>0</v>
      </c>
      <c r="I23" s="29">
        <f>H23+E23*2</f>
        <v>0</v>
      </c>
      <c r="J23" s="29">
        <f>3200*I23</f>
        <v>0</v>
      </c>
      <c r="K23" s="29">
        <f>1600*H23</f>
        <v>0</v>
      </c>
      <c r="L23" s="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26"/>
      <c r="D25" s="126">
        <v>1</v>
      </c>
      <c r="E25" s="126">
        <f>D25</f>
        <v>1</v>
      </c>
      <c r="F25" s="126"/>
      <c r="G25" s="126">
        <f>E25*28</f>
        <v>28</v>
      </c>
      <c r="H25" s="29">
        <f>G25</f>
        <v>28</v>
      </c>
      <c r="I25" s="29">
        <f>H25+E25</f>
        <v>29</v>
      </c>
      <c r="J25" s="29">
        <f>3200*I25</f>
        <v>92800</v>
      </c>
      <c r="K25" s="29">
        <f>1600*H25</f>
        <v>44800</v>
      </c>
      <c r="L25" s="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26"/>
      <c r="D27" s="126">
        <v>1</v>
      </c>
      <c r="E27" s="126">
        <f>D27</f>
        <v>1</v>
      </c>
      <c r="F27" s="126"/>
      <c r="G27" s="126">
        <f>E27*24</f>
        <v>24</v>
      </c>
      <c r="H27" s="29">
        <f>G27</f>
        <v>24</v>
      </c>
      <c r="I27" s="29">
        <f>H27+E27</f>
        <v>25</v>
      </c>
      <c r="J27" s="29">
        <f>3200*I27</f>
        <v>80000</v>
      </c>
      <c r="K27" s="29">
        <f>1600*H27</f>
        <v>38400</v>
      </c>
      <c r="L27" s="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6</v>
      </c>
      <c r="E28" s="36">
        <f>SUM(E29:E31)</f>
        <v>9</v>
      </c>
      <c r="F28" s="36">
        <f>F29</f>
        <v>76</v>
      </c>
      <c r="G28" s="37">
        <f>G30+G31</f>
        <v>143</v>
      </c>
      <c r="H28" s="37">
        <f>SUM(H29:H31)</f>
        <v>219</v>
      </c>
      <c r="I28" s="36">
        <f t="shared" ref="I28:M28" si="10">SUM(I29:I31)</f>
        <v>228</v>
      </c>
      <c r="J28" s="36">
        <f t="shared" si="10"/>
        <v>729600</v>
      </c>
      <c r="K28" s="36">
        <f t="shared" si="10"/>
        <v>350400</v>
      </c>
      <c r="L28" s="36">
        <f t="shared" si="10"/>
        <v>0</v>
      </c>
      <c r="M28" s="37">
        <f t="shared" si="10"/>
        <v>1123200</v>
      </c>
    </row>
    <row r="29" spans="1:13">
      <c r="A29" s="12"/>
      <c r="B29" s="1" t="s">
        <v>3</v>
      </c>
      <c r="C29" s="126">
        <v>3</v>
      </c>
      <c r="D29" s="126"/>
      <c r="E29" s="126">
        <f>C29</f>
        <v>3</v>
      </c>
      <c r="F29" s="126">
        <v>76</v>
      </c>
      <c r="G29" s="126"/>
      <c r="H29" s="29">
        <f>F29</f>
        <v>76</v>
      </c>
      <c r="I29" s="29">
        <f>H29+E29</f>
        <v>79</v>
      </c>
      <c r="J29" s="29">
        <f>3200*I29</f>
        <v>252800</v>
      </c>
      <c r="K29" s="29">
        <f>1600*H29</f>
        <v>121600</v>
      </c>
      <c r="L29" s="43"/>
      <c r="M29" s="42">
        <f>J29+K29</f>
        <v>374400</v>
      </c>
    </row>
    <row r="30" spans="1:13">
      <c r="A30" s="12"/>
      <c r="B30" s="1" t="s">
        <v>11</v>
      </c>
      <c r="C30" s="126"/>
      <c r="D30" s="126">
        <v>5</v>
      </c>
      <c r="E30" s="126">
        <f>D30</f>
        <v>5</v>
      </c>
      <c r="F30" s="126"/>
      <c r="G30" s="29">
        <v>115</v>
      </c>
      <c r="H30" s="29">
        <f>G30</f>
        <v>115</v>
      </c>
      <c r="I30" s="29">
        <f>H30+E30</f>
        <v>120</v>
      </c>
      <c r="J30" s="29">
        <f>3200*I30</f>
        <v>384000</v>
      </c>
      <c r="K30" s="29">
        <f>1600*H30</f>
        <v>184000</v>
      </c>
      <c r="L30" s="43"/>
      <c r="M30" s="42">
        <f>J30+K30+M74</f>
        <v>611200</v>
      </c>
    </row>
    <row r="31" spans="1:13">
      <c r="A31" s="14"/>
      <c r="B31" s="130" t="s">
        <v>188</v>
      </c>
      <c r="C31" s="142"/>
      <c r="D31" s="142">
        <v>1</v>
      </c>
      <c r="E31" s="142">
        <f>D31</f>
        <v>1</v>
      </c>
      <c r="F31" s="142"/>
      <c r="G31" s="29">
        <v>28</v>
      </c>
      <c r="H31" s="29">
        <f>G31</f>
        <v>28</v>
      </c>
      <c r="I31" s="29">
        <f>H31+E31</f>
        <v>29</v>
      </c>
      <c r="J31" s="29">
        <f>3200*I31</f>
        <v>92800</v>
      </c>
      <c r="K31" s="29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39</v>
      </c>
      <c r="E32" s="36">
        <f t="shared" ref="E32:L32" si="11">E33</f>
        <v>39</v>
      </c>
      <c r="F32" s="36"/>
      <c r="G32" s="36">
        <f t="shared" si="11"/>
        <v>585</v>
      </c>
      <c r="H32" s="36">
        <f t="shared" si="11"/>
        <v>585</v>
      </c>
      <c r="I32" s="37">
        <f>I33</f>
        <v>624</v>
      </c>
      <c r="J32" s="36">
        <f t="shared" si="11"/>
        <v>1996800</v>
      </c>
      <c r="K32" s="36">
        <f t="shared" si="11"/>
        <v>0</v>
      </c>
      <c r="L32" s="36">
        <f t="shared" si="11"/>
        <v>0</v>
      </c>
      <c r="M32" s="37">
        <f>M33</f>
        <v>1996800</v>
      </c>
    </row>
    <row r="33" spans="1:13">
      <c r="A33" s="10"/>
      <c r="B33" s="24" t="s">
        <v>19</v>
      </c>
      <c r="C33" s="126"/>
      <c r="D33" s="126">
        <v>39</v>
      </c>
      <c r="E33" s="126">
        <f>D33</f>
        <v>39</v>
      </c>
      <c r="F33" s="126"/>
      <c r="G33" s="126">
        <f>E33*15</f>
        <v>585</v>
      </c>
      <c r="H33" s="29">
        <f>G33</f>
        <v>585</v>
      </c>
      <c r="I33" s="29">
        <f>H33+E33</f>
        <v>624</v>
      </c>
      <c r="J33" s="29">
        <f>3200*I33</f>
        <v>1996800</v>
      </c>
      <c r="K33" s="29"/>
      <c r="L33" s="43"/>
      <c r="M33" s="42">
        <f>J33+K33</f>
        <v>1996800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150</v>
      </c>
      <c r="G34" s="36">
        <f>G36+G37</f>
        <v>281</v>
      </c>
      <c r="H34" s="37">
        <f>SUM(H35:H37)</f>
        <v>431</v>
      </c>
      <c r="I34" s="37">
        <f>SUM(I35:I37)</f>
        <v>450</v>
      </c>
      <c r="J34" s="37">
        <f>SUM(J35:J37)</f>
        <v>1511200</v>
      </c>
      <c r="K34" s="37">
        <f>SUM(K35:K37)</f>
        <v>553600</v>
      </c>
      <c r="L34" s="36">
        <f t="shared" ref="L34" si="12">L36+L37</f>
        <v>0</v>
      </c>
      <c r="M34" s="37">
        <f>SUM(M35:M37)</f>
        <v>2064800</v>
      </c>
    </row>
    <row r="35" spans="1:13">
      <c r="A35" s="12"/>
      <c r="B35" s="1" t="s">
        <v>3</v>
      </c>
      <c r="C35" s="126">
        <v>6</v>
      </c>
      <c r="D35" s="126"/>
      <c r="E35" s="126">
        <f>C35</f>
        <v>6</v>
      </c>
      <c r="F35" s="126">
        <v>150</v>
      </c>
      <c r="G35" s="126"/>
      <c r="H35" s="29">
        <f>F35</f>
        <v>150</v>
      </c>
      <c r="I35" s="29">
        <f>H35+E35</f>
        <v>156</v>
      </c>
      <c r="J35" s="29">
        <f>3200*I35</f>
        <v>499200</v>
      </c>
      <c r="K35" s="29">
        <f>1600*H35</f>
        <v>240000</v>
      </c>
      <c r="L35" s="43"/>
      <c r="M35" s="42">
        <f>J35+K35</f>
        <v>739200</v>
      </c>
    </row>
    <row r="36" spans="1:13">
      <c r="A36" s="13"/>
      <c r="B36" s="1" t="s">
        <v>12</v>
      </c>
      <c r="C36" s="126"/>
      <c r="D36" s="126">
        <v>7</v>
      </c>
      <c r="E36" s="126">
        <f>D36</f>
        <v>7</v>
      </c>
      <c r="F36" s="126"/>
      <c r="G36" s="126">
        <v>196</v>
      </c>
      <c r="H36" s="29">
        <f>G36</f>
        <v>196</v>
      </c>
      <c r="I36" s="29">
        <v>205</v>
      </c>
      <c r="J36" s="29">
        <f>3200*I36</f>
        <v>656000</v>
      </c>
      <c r="K36" s="29">
        <f>1600*H36</f>
        <v>313600</v>
      </c>
      <c r="L36" s="43"/>
      <c r="M36" s="42">
        <f>J36+K36+M75</f>
        <v>969600</v>
      </c>
    </row>
    <row r="37" spans="1:13">
      <c r="A37" s="13"/>
      <c r="B37" s="196" t="s">
        <v>193</v>
      </c>
      <c r="C37" s="126"/>
      <c r="D37" s="126">
        <v>3</v>
      </c>
      <c r="E37" s="126">
        <f>D37</f>
        <v>3</v>
      </c>
      <c r="F37" s="126"/>
      <c r="G37" s="126">
        <v>85</v>
      </c>
      <c r="H37" s="29">
        <f>G37</f>
        <v>85</v>
      </c>
      <c r="I37" s="29">
        <v>89</v>
      </c>
      <c r="J37" s="29">
        <f>4000*I37</f>
        <v>356000</v>
      </c>
      <c r="K37" s="29"/>
      <c r="L37" s="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31</v>
      </c>
      <c r="E38" s="36">
        <f t="shared" ref="E38:M38" si="13">E39+E40</f>
        <v>31</v>
      </c>
      <c r="F38" s="36">
        <f t="shared" si="13"/>
        <v>0</v>
      </c>
      <c r="G38" s="36">
        <f t="shared" si="13"/>
        <v>491</v>
      </c>
      <c r="H38" s="36">
        <f t="shared" si="13"/>
        <v>491</v>
      </c>
      <c r="I38" s="36">
        <f t="shared" si="13"/>
        <v>522</v>
      </c>
      <c r="J38" s="36">
        <f t="shared" si="13"/>
        <v>2088000</v>
      </c>
      <c r="K38" s="36">
        <f t="shared" si="13"/>
        <v>0</v>
      </c>
      <c r="L38" s="36">
        <f t="shared" si="13"/>
        <v>0</v>
      </c>
      <c r="M38" s="36">
        <f t="shared" si="13"/>
        <v>2088000</v>
      </c>
    </row>
    <row r="39" spans="1:13">
      <c r="A39" s="13"/>
      <c r="B39" s="196" t="s">
        <v>192</v>
      </c>
      <c r="C39" s="126"/>
      <c r="D39" s="126">
        <v>31</v>
      </c>
      <c r="E39" s="126">
        <f>D39</f>
        <v>31</v>
      </c>
      <c r="F39" s="126"/>
      <c r="G39" s="126">
        <v>491</v>
      </c>
      <c r="H39" s="29">
        <f>G39</f>
        <v>491</v>
      </c>
      <c r="I39" s="29">
        <f>H39+E39</f>
        <v>522</v>
      </c>
      <c r="J39" s="29">
        <f>4000*I39</f>
        <v>2088000</v>
      </c>
      <c r="K39" s="29"/>
      <c r="L39" s="43"/>
      <c r="M39" s="42">
        <f>J39+K39</f>
        <v>2088000</v>
      </c>
    </row>
    <row r="40" spans="1:13">
      <c r="A40" s="14"/>
      <c r="B40" s="180"/>
      <c r="C40" s="179"/>
      <c r="D40" s="179"/>
      <c r="E40" s="179"/>
      <c r="F40" s="179"/>
      <c r="G40" s="179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126"/>
      <c r="D42" s="126"/>
      <c r="E42" s="126">
        <f>D42</f>
        <v>0</v>
      </c>
      <c r="F42" s="126"/>
      <c r="G42" s="126">
        <f>E42*44</f>
        <v>0</v>
      </c>
      <c r="H42" s="29">
        <f>G42</f>
        <v>0</v>
      </c>
      <c r="I42" s="29">
        <f>H42+E42*2</f>
        <v>0</v>
      </c>
      <c r="J42" s="29">
        <f>4300*I42</f>
        <v>0</v>
      </c>
      <c r="K42" s="29">
        <f>1500*H42</f>
        <v>0</v>
      </c>
      <c r="L42" s="43"/>
      <c r="M42" s="42">
        <f>J42+K42</f>
        <v>0</v>
      </c>
    </row>
    <row r="43" spans="1:13">
      <c r="A43" s="9"/>
      <c r="B43" s="24" t="s">
        <v>14</v>
      </c>
      <c r="C43" s="126"/>
      <c r="D43" s="126"/>
      <c r="E43" s="126">
        <f>D43</f>
        <v>0</v>
      </c>
      <c r="F43" s="126"/>
      <c r="G43" s="142">
        <f>E43*44</f>
        <v>0</v>
      </c>
      <c r="H43" s="29">
        <f>G43</f>
        <v>0</v>
      </c>
      <c r="I43" s="29">
        <f>H43+E43*2</f>
        <v>0</v>
      </c>
      <c r="J43" s="29">
        <f>4300*I43</f>
        <v>0</v>
      </c>
      <c r="K43" s="29">
        <f>1500*H43</f>
        <v>0</v>
      </c>
      <c r="L43" s="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26"/>
      <c r="D45" s="126">
        <v>1</v>
      </c>
      <c r="E45" s="126">
        <f>D45</f>
        <v>1</v>
      </c>
      <c r="F45" s="126"/>
      <c r="G45" s="126">
        <f>D45*40</f>
        <v>40</v>
      </c>
      <c r="H45" s="29">
        <f>G45</f>
        <v>40</v>
      </c>
      <c r="I45" s="126">
        <f>E45*42</f>
        <v>42</v>
      </c>
      <c r="J45" s="29">
        <f>5590*I45</f>
        <v>234780</v>
      </c>
      <c r="K45" s="29">
        <f>1500*H45</f>
        <v>60000</v>
      </c>
      <c r="L45" s="43"/>
      <c r="M45" s="42">
        <f>J45+K45</f>
        <v>294780</v>
      </c>
    </row>
    <row r="46" spans="1:13">
      <c r="A46" s="18"/>
      <c r="B46" s="24" t="s">
        <v>15</v>
      </c>
      <c r="C46" s="126"/>
      <c r="D46" s="126">
        <v>1</v>
      </c>
      <c r="E46" s="126">
        <f>D46</f>
        <v>1</v>
      </c>
      <c r="F46" s="126"/>
      <c r="G46" s="126">
        <f>D46*40</f>
        <v>40</v>
      </c>
      <c r="H46" s="29">
        <f>G46</f>
        <v>40</v>
      </c>
      <c r="I46" s="126">
        <f>E46*42</f>
        <v>42</v>
      </c>
      <c r="J46" s="29">
        <f>5590*I46</f>
        <v>234780</v>
      </c>
      <c r="K46" s="29">
        <f>1500*H46</f>
        <v>60000</v>
      </c>
      <c r="L46" s="43"/>
      <c r="M46" s="42">
        <f>J46+K46</f>
        <v>294780</v>
      </c>
    </row>
    <row r="47" spans="1:13">
      <c r="A47" s="9"/>
      <c r="B47" s="22" t="s">
        <v>167</v>
      </c>
      <c r="C47" s="126"/>
      <c r="D47" s="126"/>
      <c r="E47" s="126">
        <f>D47</f>
        <v>0</v>
      </c>
      <c r="F47" s="126"/>
      <c r="G47" s="126">
        <f>E47*38</f>
        <v>0</v>
      </c>
      <c r="H47" s="29">
        <f>G47</f>
        <v>0</v>
      </c>
      <c r="I47" s="29">
        <f>H47+E47*2</f>
        <v>0</v>
      </c>
      <c r="J47" s="29">
        <f>5590*I47</f>
        <v>0</v>
      </c>
      <c r="K47" s="29">
        <f>3200*H47</f>
        <v>0</v>
      </c>
      <c r="L47" s="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26"/>
      <c r="D49" s="126">
        <v>1</v>
      </c>
      <c r="E49" s="126">
        <f>D49</f>
        <v>1</v>
      </c>
      <c r="F49" s="126"/>
      <c r="G49" s="126">
        <f>D49*28</f>
        <v>28</v>
      </c>
      <c r="H49" s="29">
        <f>G49</f>
        <v>28</v>
      </c>
      <c r="I49" s="29">
        <f>H49+E49</f>
        <v>29</v>
      </c>
      <c r="J49" s="29">
        <f>4300*I49</f>
        <v>124700</v>
      </c>
      <c r="K49" s="29">
        <f>2500*H49</f>
        <v>70000</v>
      </c>
      <c r="L49" s="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7</v>
      </c>
      <c r="E50" s="36">
        <f t="shared" ref="E50:L50" si="17">E51+E52</f>
        <v>7</v>
      </c>
      <c r="F50" s="36"/>
      <c r="G50" s="36">
        <f t="shared" si="17"/>
        <v>118</v>
      </c>
      <c r="H50" s="36">
        <f t="shared" si="17"/>
        <v>118</v>
      </c>
      <c r="I50" s="36">
        <f t="shared" si="17"/>
        <v>125</v>
      </c>
      <c r="J50" s="36">
        <f t="shared" si="17"/>
        <v>500000</v>
      </c>
      <c r="K50" s="36">
        <f t="shared" si="17"/>
        <v>0</v>
      </c>
      <c r="L50" s="36">
        <f t="shared" si="17"/>
        <v>0</v>
      </c>
      <c r="M50" s="37">
        <f>M51+M52</f>
        <v>500000</v>
      </c>
    </row>
    <row r="51" spans="1:13">
      <c r="A51" s="89"/>
      <c r="B51" s="92" t="s">
        <v>137</v>
      </c>
      <c r="C51" s="90"/>
      <c r="D51" s="90">
        <v>1</v>
      </c>
      <c r="E51" s="126">
        <f>D51</f>
        <v>1</v>
      </c>
      <c r="F51" s="90"/>
      <c r="G51" s="90">
        <f>E51*15</f>
        <v>15</v>
      </c>
      <c r="H51" s="29">
        <f>G51</f>
        <v>15</v>
      </c>
      <c r="I51" s="29">
        <f>H51+E51</f>
        <v>16</v>
      </c>
      <c r="J51" s="29">
        <f>4000*I51</f>
        <v>64000</v>
      </c>
      <c r="K51" s="29"/>
      <c r="L51" s="91"/>
      <c r="M51" s="42">
        <f>J51+K51</f>
        <v>64000</v>
      </c>
    </row>
    <row r="52" spans="1:13">
      <c r="A52" s="13"/>
      <c r="B52" s="93" t="s">
        <v>18</v>
      </c>
      <c r="C52" s="126"/>
      <c r="D52" s="126">
        <v>6</v>
      </c>
      <c r="E52" s="126">
        <f>D52</f>
        <v>6</v>
      </c>
      <c r="F52" s="126"/>
      <c r="G52" s="90">
        <v>103</v>
      </c>
      <c r="H52" s="29">
        <f>G52</f>
        <v>103</v>
      </c>
      <c r="I52" s="29">
        <f>H52+E52</f>
        <v>109</v>
      </c>
      <c r="J52" s="29">
        <f>4000*I52</f>
        <v>436000</v>
      </c>
      <c r="K52" s="29"/>
      <c r="L52" s="43"/>
      <c r="M52" s="42">
        <f>J52+K52</f>
        <v>436000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29">
        <f>5590*I54</f>
        <v>0</v>
      </c>
      <c r="K54" s="29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29">
        <f>6500*I56</f>
        <v>0</v>
      </c>
      <c r="K56" s="29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29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29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45</v>
      </c>
      <c r="H61" s="60">
        <f t="shared" ref="H61:L61" si="22">H62+H63</f>
        <v>45</v>
      </c>
      <c r="I61" s="60">
        <f t="shared" si="22"/>
        <v>47</v>
      </c>
      <c r="J61" s="60">
        <f t="shared" si="22"/>
        <v>202100</v>
      </c>
      <c r="K61" s="60">
        <f t="shared" si="22"/>
        <v>112500</v>
      </c>
      <c r="L61" s="60">
        <f t="shared" si="22"/>
        <v>0</v>
      </c>
      <c r="M61" s="95">
        <f>M62+M63</f>
        <v>314600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29">
        <f>6500*I65</f>
        <v>266500</v>
      </c>
      <c r="K65" s="29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2</v>
      </c>
      <c r="E66" s="103">
        <f>E67</f>
        <v>2</v>
      </c>
      <c r="F66" s="103">
        <f t="shared" si="23"/>
        <v>0</v>
      </c>
      <c r="G66" s="103">
        <f>G67</f>
        <v>80</v>
      </c>
      <c r="H66" s="103">
        <f t="shared" si="23"/>
        <v>80</v>
      </c>
      <c r="I66" s="103">
        <f t="shared" si="23"/>
        <v>84</v>
      </c>
      <c r="J66" s="103">
        <f t="shared" si="23"/>
        <v>469560</v>
      </c>
      <c r="K66" s="103">
        <f t="shared" si="23"/>
        <v>256000</v>
      </c>
      <c r="L66" s="103">
        <f t="shared" si="23"/>
        <v>0</v>
      </c>
      <c r="M66" s="104">
        <f>M67</f>
        <v>725560</v>
      </c>
    </row>
    <row r="67" spans="1:13">
      <c r="A67" s="14"/>
      <c r="B67" s="128" t="s">
        <v>169</v>
      </c>
      <c r="C67" s="101"/>
      <c r="D67" s="101">
        <v>2</v>
      </c>
      <c r="E67" s="101">
        <f>D67</f>
        <v>2</v>
      </c>
      <c r="F67" s="101"/>
      <c r="G67" s="101">
        <f>E67*40</f>
        <v>80</v>
      </c>
      <c r="H67" s="102">
        <f>G67</f>
        <v>80</v>
      </c>
      <c r="I67" s="102">
        <f>H67+E67*2</f>
        <v>84</v>
      </c>
      <c r="J67" s="29">
        <f>5590*I67</f>
        <v>469560</v>
      </c>
      <c r="K67" s="29">
        <f>3200*H67</f>
        <v>256000</v>
      </c>
      <c r="L67" s="45"/>
      <c r="M67" s="42">
        <f>J67+K67</f>
        <v>725560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29">
        <f>5590*I69</f>
        <v>0</v>
      </c>
      <c r="K69" s="29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29">
        <f>3200*I71</f>
        <v>0</v>
      </c>
      <c r="K71" s="29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29">
        <f>5590*I73</f>
        <v>240370</v>
      </c>
      <c r="K73" s="29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32</v>
      </c>
      <c r="D76" s="41">
        <f>D8+D13+D20+D22+D24+D26+D28+D32+D34+D38+D41+D44+D48+D50+D53+D55+D57+D61+D66+D68+D70+D72</f>
        <v>287</v>
      </c>
      <c r="E76" s="41">
        <f>E8+E13+E20+E22+E24+E26+E28+E32+E34+E38+E41+E44+E48+E50+E53+E55+E57+E61+E64+E66+E68+E70+E72</f>
        <v>319</v>
      </c>
      <c r="F76" s="41">
        <f>F8+F13+F28+F34+F64</f>
        <v>604</v>
      </c>
      <c r="G76" s="41">
        <f>G8+G13+G20+G22+G24+G26+G28+G32+G34+G38+G41+G44+G48+G50+G53+G55+G57+G61+G66+G68+G70+G72</f>
        <v>5545</v>
      </c>
      <c r="H76" s="41">
        <f>H8+H13+H20+H22+H24+H26+H28+H32+H34+H38+H41+H44+H48+H50+H53+H55+H57+H61+H64+H66+H68+H70+H72</f>
        <v>6149</v>
      </c>
      <c r="I76" s="41">
        <f>I8+I13+I20+I22+I24+I26+I28+I32+I34+I38+I41+I44+I48+I50+I53+I55+I57+I61+I64+I66+I68+I70+I72</f>
        <v>6513</v>
      </c>
      <c r="J76" s="41">
        <f>J8+J13+J20+J22+J24+J26+J28+J32+J34+J38+J41+J44+J48+J50+J53+J55+J57+J61+J64+J66+J68+J70+J72</f>
        <v>22312790</v>
      </c>
      <c r="K76" s="41">
        <f>K8+K13+K20+K22+K24+K26+K28+K32+K34+K38+K41+K44+K48+K50+K53+K55+K57+K61+K64+K66+K68+K70+K72</f>
        <v>3351500</v>
      </c>
      <c r="L76" s="41"/>
      <c r="M76" s="41">
        <f>M8+M13+M20+M22+M24+M26+M28+M32+M34+M38+M41+M44+M48+M50+M53+M55+M57+M61+M64+M77+M78+M66+M68+M70+M72</f>
        <v>25772490</v>
      </c>
    </row>
    <row r="77" spans="1:13" ht="13.5" thickTop="1">
      <c r="D77" s="273"/>
      <c r="E77" s="273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31"/>
      <c r="D78" s="226"/>
      <c r="E78" s="226"/>
      <c r="F78" s="131"/>
      <c r="G78" s="131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31"/>
      <c r="D79" s="274"/>
      <c r="E79" s="274"/>
      <c r="F79" s="131"/>
      <c r="G79" s="131"/>
      <c r="H79" s="81"/>
      <c r="K79" s="73" t="s">
        <v>32</v>
      </c>
      <c r="L79" s="127">
        <f>L77+L78</f>
        <v>4</v>
      </c>
    </row>
    <row r="80" spans="1:13">
      <c r="B80" s="132"/>
      <c r="C80" s="131"/>
      <c r="D80" s="266"/>
      <c r="E80" s="266"/>
      <c r="F80" s="133"/>
      <c r="G80" s="133"/>
      <c r="H80" s="82"/>
      <c r="I80" s="77"/>
      <c r="J80" s="134"/>
      <c r="K80" s="81"/>
      <c r="L80" s="131"/>
      <c r="M80" s="81"/>
    </row>
    <row r="81" spans="2:13">
      <c r="B81" s="132"/>
      <c r="C81" s="131"/>
      <c r="D81" s="274"/>
      <c r="E81" s="274"/>
      <c r="F81" s="131"/>
      <c r="G81" s="131"/>
      <c r="H81" s="82"/>
      <c r="I81" s="74"/>
      <c r="J81" s="81"/>
      <c r="K81" s="136"/>
      <c r="L81" s="136"/>
      <c r="M81" s="136"/>
    </row>
    <row r="82" spans="2:13">
      <c r="B82" s="132"/>
      <c r="C82" s="131"/>
      <c r="D82" s="274"/>
      <c r="E82" s="274"/>
      <c r="F82" s="131"/>
      <c r="G82" s="131"/>
      <c r="H82" s="82"/>
      <c r="I82" s="73"/>
      <c r="J82" s="81"/>
      <c r="K82" s="81"/>
      <c r="L82" s="139"/>
      <c r="M82" s="97"/>
    </row>
    <row r="83" spans="2:13">
      <c r="B83" s="132"/>
      <c r="C83" s="131"/>
      <c r="D83" s="274"/>
      <c r="E83" s="274"/>
      <c r="F83" s="131"/>
      <c r="G83" s="131"/>
      <c r="H83" s="82"/>
      <c r="I83" s="74"/>
      <c r="J83" s="81"/>
      <c r="K83" s="81"/>
      <c r="L83" s="131"/>
      <c r="M83" s="97"/>
    </row>
    <row r="84" spans="2:13">
      <c r="B84" s="132"/>
      <c r="C84" s="131"/>
      <c r="D84" s="274"/>
      <c r="E84" s="274"/>
      <c r="F84" s="135"/>
      <c r="G84" s="135"/>
      <c r="H84" s="83"/>
      <c r="I84" s="74"/>
      <c r="J84" s="81"/>
      <c r="K84" s="81"/>
      <c r="L84" s="131"/>
      <c r="M84" s="81"/>
    </row>
    <row r="85" spans="2:13">
      <c r="B85" s="132"/>
      <c r="C85" s="131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31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31"/>
      <c r="D87" s="274"/>
      <c r="E87" s="274"/>
      <c r="F87" s="131"/>
      <c r="G87" s="131"/>
      <c r="H87" s="97"/>
      <c r="J87" s="81"/>
      <c r="K87" s="81"/>
      <c r="L87" s="81"/>
      <c r="M87" s="97"/>
    </row>
    <row r="88" spans="2:13">
      <c r="B88" s="137"/>
      <c r="C88" s="131"/>
      <c r="D88" s="274"/>
      <c r="E88" s="274"/>
      <c r="F88" s="131"/>
      <c r="G88" s="131"/>
      <c r="H88" s="81"/>
      <c r="I88" s="31"/>
      <c r="J88" s="31"/>
    </row>
    <row r="89" spans="2:13">
      <c r="B89" s="138"/>
      <c r="C89" s="139"/>
      <c r="D89" s="274"/>
      <c r="E89" s="274"/>
      <c r="F89" s="131"/>
      <c r="G89" s="131"/>
      <c r="H89" s="81"/>
    </row>
    <row r="90" spans="2:13">
      <c r="B90" s="140"/>
      <c r="C90" s="131"/>
      <c r="D90" s="274"/>
      <c r="E90" s="274"/>
      <c r="F90" s="81"/>
      <c r="G90" s="81"/>
      <c r="H90" s="81"/>
      <c r="J90" s="31"/>
      <c r="M90" s="31"/>
    </row>
    <row r="91" spans="2:13">
      <c r="B91" s="140"/>
      <c r="C91" s="131"/>
      <c r="D91" s="274"/>
      <c r="E91" s="274"/>
      <c r="F91" s="81"/>
      <c r="G91" s="81"/>
      <c r="H91" s="81"/>
      <c r="J91" t="s">
        <v>70</v>
      </c>
    </row>
  </sheetData>
  <mergeCells count="28">
    <mergeCell ref="D90:E90"/>
    <mergeCell ref="D91:E91"/>
    <mergeCell ref="D81:E81"/>
    <mergeCell ref="D82:E82"/>
    <mergeCell ref="D87:E87"/>
    <mergeCell ref="D88:E88"/>
    <mergeCell ref="D89:E89"/>
    <mergeCell ref="D83:E83"/>
    <mergeCell ref="D84:E84"/>
    <mergeCell ref="D85:E85"/>
    <mergeCell ref="D86:E86"/>
    <mergeCell ref="D80:E80"/>
    <mergeCell ref="A5:M5"/>
    <mergeCell ref="C6:E6"/>
    <mergeCell ref="F6:I6"/>
    <mergeCell ref="J6:J7"/>
    <mergeCell ref="K6:K7"/>
    <mergeCell ref="L6:L7"/>
    <mergeCell ref="M6:M7"/>
    <mergeCell ref="D77:E77"/>
    <mergeCell ref="D78:E78"/>
    <mergeCell ref="D79:E79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0.25" bottom="0.25" header="0.5" footer="0.5"/>
  <pageSetup paperSize="9" orientation="landscape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M6:M7"/>
    <mergeCell ref="D82:E82"/>
    <mergeCell ref="D83:E83"/>
    <mergeCell ref="D80:E80"/>
    <mergeCell ref="D81:E81"/>
    <mergeCell ref="D77:E77"/>
    <mergeCell ref="D79:E79"/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</mergeCells>
  <phoneticPr fontId="9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4:E84"/>
    <mergeCell ref="D85:E85"/>
    <mergeCell ref="D86:E86"/>
    <mergeCell ref="D87:E87"/>
    <mergeCell ref="D88:E88"/>
    <mergeCell ref="D83:E83"/>
    <mergeCell ref="D80:E80"/>
    <mergeCell ref="D81:E81"/>
    <mergeCell ref="K6:K7"/>
    <mergeCell ref="D78:E78"/>
    <mergeCell ref="D79:E79"/>
    <mergeCell ref="D77:E77"/>
    <mergeCell ref="D91:E91"/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2:E82"/>
  </mergeCells>
  <phoneticPr fontId="9" type="noConversion"/>
  <pageMargins left="0.31" right="0.08" top="0.34" bottom="0.45" header="0.21" footer="0.23"/>
  <pageSetup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1:M1"/>
    <mergeCell ref="D2:M2"/>
    <mergeCell ref="A4:M4"/>
    <mergeCell ref="A5:M5"/>
    <mergeCell ref="A1:C1"/>
    <mergeCell ref="A2:C2"/>
    <mergeCell ref="A3:C3"/>
    <mergeCell ref="D84:E84"/>
    <mergeCell ref="D85:E85"/>
    <mergeCell ref="D86:E86"/>
    <mergeCell ref="D87:E87"/>
    <mergeCell ref="D88:E88"/>
    <mergeCell ref="D91:E91"/>
    <mergeCell ref="D90:E90"/>
    <mergeCell ref="D89:E89"/>
    <mergeCell ref="M6:M7"/>
    <mergeCell ref="C6:E6"/>
    <mergeCell ref="F6:I6"/>
    <mergeCell ref="J6:J7"/>
    <mergeCell ref="K6:K7"/>
    <mergeCell ref="L6:L7"/>
    <mergeCell ref="D82:E82"/>
    <mergeCell ref="D83:E83"/>
    <mergeCell ref="D80:E80"/>
    <mergeCell ref="D81:E81"/>
    <mergeCell ref="D78:E78"/>
    <mergeCell ref="D79:E79"/>
    <mergeCell ref="D77:E77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7:E87"/>
    <mergeCell ref="D88:E88"/>
    <mergeCell ref="K6:K7"/>
    <mergeCell ref="D77:E77"/>
    <mergeCell ref="D78:E78"/>
    <mergeCell ref="D79:E79"/>
    <mergeCell ref="D85:E85"/>
    <mergeCell ref="D80:E80"/>
    <mergeCell ref="D81:E81"/>
    <mergeCell ref="D82:E82"/>
    <mergeCell ref="D83:E83"/>
    <mergeCell ref="D84:E84"/>
    <mergeCell ref="D91:E91"/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6:E86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1"/>
  <sheetViews>
    <sheetView topLeftCell="A61" workbookViewId="0">
      <selection activeCell="L75" sqref="L7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100</v>
      </c>
      <c r="H8" s="34">
        <f>SUM(H9:H12)</f>
        <v>124</v>
      </c>
      <c r="I8" s="34">
        <f>SUM(I9:I12)</f>
        <v>130</v>
      </c>
      <c r="J8" s="34">
        <f>SUM(J9:J12)</f>
        <v>480000</v>
      </c>
      <c r="K8" s="34">
        <f>SUM(K9:K12)</f>
        <v>76800</v>
      </c>
      <c r="L8" s="34">
        <f>L9+L10+L11+L12</f>
        <v>0</v>
      </c>
      <c r="M8" s="34">
        <f>SUM(M9:M12)</f>
        <v>556800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2</v>
      </c>
      <c r="E12" s="205">
        <f>D12</f>
        <v>2</v>
      </c>
      <c r="F12" s="205"/>
      <c r="G12" s="205">
        <v>76</v>
      </c>
      <c r="H12" s="178">
        <f>G12</f>
        <v>76</v>
      </c>
      <c r="I12" s="178">
        <f>H12+E12*2</f>
        <v>80</v>
      </c>
      <c r="J12" s="178">
        <f>4000*I12</f>
        <v>320000</v>
      </c>
      <c r="K12" s="178"/>
      <c r="L12" s="141"/>
      <c r="M12" s="42">
        <f t="shared" si="0"/>
        <v>320000</v>
      </c>
    </row>
    <row r="13" spans="1:13">
      <c r="A13" s="35">
        <v>2</v>
      </c>
      <c r="B13" s="32" t="s">
        <v>21</v>
      </c>
      <c r="C13" s="36">
        <f>C14</f>
        <v>19</v>
      </c>
      <c r="D13" s="36">
        <f>D15+D16+D17+D18+D19</f>
        <v>42</v>
      </c>
      <c r="E13" s="36">
        <f>SUM(E14:E19)</f>
        <v>61</v>
      </c>
      <c r="F13" s="36">
        <f>F14</f>
        <v>285</v>
      </c>
      <c r="G13" s="36">
        <f>G15+G16+G17+G18+G19</f>
        <v>630</v>
      </c>
      <c r="H13" s="37">
        <f>SUM(H14:H19)</f>
        <v>915</v>
      </c>
      <c r="I13" s="37">
        <f>SUM(I14:I19)</f>
        <v>976</v>
      </c>
      <c r="J13" s="37">
        <f>SUM(J14:J19)</f>
        <v>3123200</v>
      </c>
      <c r="K13" s="37">
        <f>SUM(K14:K19)</f>
        <v>1464000</v>
      </c>
      <c r="L13" s="44">
        <f>L14+L15+L16+L17+L18+L19</f>
        <v>0</v>
      </c>
      <c r="M13" s="37">
        <f>SUM(M14:M19)</f>
        <v>4587200</v>
      </c>
    </row>
    <row r="14" spans="1:13">
      <c r="A14" s="12"/>
      <c r="B14" s="1" t="s">
        <v>3</v>
      </c>
      <c r="C14" s="205">
        <v>19</v>
      </c>
      <c r="D14" s="205"/>
      <c r="E14" s="205">
        <f>C14</f>
        <v>19</v>
      </c>
      <c r="F14" s="205">
        <f>C14*15</f>
        <v>285</v>
      </c>
      <c r="G14" s="205"/>
      <c r="H14" s="178">
        <f>F14</f>
        <v>285</v>
      </c>
      <c r="I14" s="178">
        <f t="shared" ref="I14:I19" si="2">H14+E14</f>
        <v>304</v>
      </c>
      <c r="J14" s="178">
        <f>3200*I14</f>
        <v>972800</v>
      </c>
      <c r="K14" s="178">
        <f>H14*1600</f>
        <v>456000</v>
      </c>
      <c r="L14" s="141"/>
      <c r="M14" s="42">
        <f>J14+K14</f>
        <v>1428800</v>
      </c>
    </row>
    <row r="15" spans="1:13">
      <c r="A15" s="12"/>
      <c r="B15" s="1" t="s">
        <v>6</v>
      </c>
      <c r="C15" s="205"/>
      <c r="D15" s="205">
        <v>17</v>
      </c>
      <c r="E15" s="205">
        <f>D15</f>
        <v>17</v>
      </c>
      <c r="F15" s="205"/>
      <c r="G15" s="205">
        <f>D15*15</f>
        <v>255</v>
      </c>
      <c r="H15" s="178">
        <f>G15</f>
        <v>255</v>
      </c>
      <c r="I15" s="178">
        <f t="shared" si="2"/>
        <v>272</v>
      </c>
      <c r="J15" s="178">
        <f t="shared" ref="J15:J19" si="3">3200*I15</f>
        <v>870400</v>
      </c>
      <c r="K15" s="178">
        <f t="shared" ref="K15:K19" si="4">H15*1600</f>
        <v>408000</v>
      </c>
      <c r="L15" s="141"/>
      <c r="M15" s="42">
        <f t="shared" ref="M15:M19" si="5">J15+K15</f>
        <v>1278400</v>
      </c>
    </row>
    <row r="16" spans="1:13">
      <c r="A16" s="12"/>
      <c r="B16" s="1" t="s">
        <v>5</v>
      </c>
      <c r="C16" s="205"/>
      <c r="D16" s="205">
        <v>24</v>
      </c>
      <c r="E16" s="205">
        <f>D16</f>
        <v>24</v>
      </c>
      <c r="F16" s="205"/>
      <c r="G16" s="205">
        <f>D16*15</f>
        <v>360</v>
      </c>
      <c r="H16" s="178">
        <f>G16</f>
        <v>360</v>
      </c>
      <c r="I16" s="178">
        <f t="shared" si="2"/>
        <v>384</v>
      </c>
      <c r="J16" s="178">
        <f t="shared" si="3"/>
        <v>1228800</v>
      </c>
      <c r="K16" s="178">
        <f t="shared" si="4"/>
        <v>576000</v>
      </c>
      <c r="L16" s="141"/>
      <c r="M16" s="42">
        <f t="shared" si="5"/>
        <v>1804800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169</v>
      </c>
      <c r="E20" s="36">
        <f t="shared" ref="E20:L20" si="6">E21</f>
        <v>169</v>
      </c>
      <c r="F20" s="36"/>
      <c r="G20" s="36">
        <f t="shared" si="6"/>
        <v>3361</v>
      </c>
      <c r="H20" s="36">
        <f t="shared" si="6"/>
        <v>3361</v>
      </c>
      <c r="I20" s="36">
        <f t="shared" si="6"/>
        <v>3565</v>
      </c>
      <c r="J20" s="36">
        <f t="shared" si="6"/>
        <v>11408000</v>
      </c>
      <c r="K20" s="36">
        <f t="shared" si="6"/>
        <v>0</v>
      </c>
      <c r="L20" s="36">
        <f t="shared" si="6"/>
        <v>0</v>
      </c>
      <c r="M20" s="37">
        <f>M21</f>
        <v>11408000</v>
      </c>
    </row>
    <row r="21" spans="1:13">
      <c r="A21" s="10"/>
      <c r="B21" s="24" t="s">
        <v>19</v>
      </c>
      <c r="C21" s="205"/>
      <c r="D21" s="205">
        <v>169</v>
      </c>
      <c r="E21" s="205">
        <f>D21</f>
        <v>169</v>
      </c>
      <c r="F21" s="205"/>
      <c r="G21" s="205">
        <v>3361</v>
      </c>
      <c r="H21" s="178">
        <f>G21</f>
        <v>3361</v>
      </c>
      <c r="I21" s="178">
        <v>3565</v>
      </c>
      <c r="J21" s="178">
        <f>3200*I21</f>
        <v>11408000</v>
      </c>
      <c r="K21" s="178"/>
      <c r="L21" s="141"/>
      <c r="M21" s="42">
        <f>J21+K21</f>
        <v>11408000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28</v>
      </c>
      <c r="G28" s="37">
        <f>G30+G31</f>
        <v>119</v>
      </c>
      <c r="H28" s="37">
        <f>SUM(H29:H31)</f>
        <v>147</v>
      </c>
      <c r="I28" s="36">
        <f t="shared" ref="I28:M28" si="10">SUM(I29:I31)</f>
        <v>153</v>
      </c>
      <c r="J28" s="36">
        <f t="shared" si="10"/>
        <v>489600</v>
      </c>
      <c r="K28" s="36">
        <f t="shared" si="10"/>
        <v>235200</v>
      </c>
      <c r="L28" s="36">
        <f t="shared" si="10"/>
        <v>0</v>
      </c>
      <c r="M28" s="37">
        <f t="shared" si="10"/>
        <v>768000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28</v>
      </c>
      <c r="G29" s="205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5"/>
      <c r="D30" s="205">
        <v>4</v>
      </c>
      <c r="E30" s="205">
        <f>D30</f>
        <v>4</v>
      </c>
      <c r="F30" s="205"/>
      <c r="G30" s="178">
        <v>91</v>
      </c>
      <c r="H30" s="178">
        <f>G30</f>
        <v>91</v>
      </c>
      <c r="I30" s="178">
        <f>H30+E30</f>
        <v>95</v>
      </c>
      <c r="J30" s="178">
        <f>3200*I30</f>
        <v>304000</v>
      </c>
      <c r="K30" s="178">
        <f>1600*H30</f>
        <v>145600</v>
      </c>
      <c r="L30" s="141"/>
      <c r="M30" s="42">
        <f>J30+K30+M74</f>
        <v>492800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37</v>
      </c>
      <c r="E32" s="36">
        <f t="shared" ref="E32:L32" si="11">E33</f>
        <v>37</v>
      </c>
      <c r="F32" s="36"/>
      <c r="G32" s="36">
        <f t="shared" si="11"/>
        <v>555</v>
      </c>
      <c r="H32" s="36">
        <f t="shared" si="11"/>
        <v>555</v>
      </c>
      <c r="I32" s="37">
        <f>I33</f>
        <v>592</v>
      </c>
      <c r="J32" s="36">
        <f t="shared" si="11"/>
        <v>1894400</v>
      </c>
      <c r="K32" s="36">
        <f t="shared" si="11"/>
        <v>0</v>
      </c>
      <c r="L32" s="36">
        <f t="shared" si="11"/>
        <v>0</v>
      </c>
      <c r="M32" s="37">
        <f>M33</f>
        <v>1894400</v>
      </c>
    </row>
    <row r="33" spans="1:13">
      <c r="A33" s="10"/>
      <c r="B33" s="24" t="s">
        <v>19</v>
      </c>
      <c r="C33" s="205"/>
      <c r="D33" s="205">
        <v>37</v>
      </c>
      <c r="E33" s="205">
        <f>D33</f>
        <v>37</v>
      </c>
      <c r="F33" s="205"/>
      <c r="G33" s="205">
        <f>E33*15</f>
        <v>555</v>
      </c>
      <c r="H33" s="178">
        <f>G33</f>
        <v>555</v>
      </c>
      <c r="I33" s="178">
        <f>H33+E33</f>
        <v>592</v>
      </c>
      <c r="J33" s="178">
        <f>3200*I33</f>
        <v>1894400</v>
      </c>
      <c r="K33" s="178"/>
      <c r="L33" s="141"/>
      <c r="M33" s="42">
        <f>J33+K33</f>
        <v>1894400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12</v>
      </c>
      <c r="E34" s="36">
        <f>C34+D34</f>
        <v>18</v>
      </c>
      <c r="F34" s="36">
        <f>F35</f>
        <v>167</v>
      </c>
      <c r="G34" s="36">
        <f>G36+G37</f>
        <v>335</v>
      </c>
      <c r="H34" s="37">
        <f>SUM(H35:H37)</f>
        <v>502</v>
      </c>
      <c r="I34" s="37">
        <f>SUM(I35:I37)</f>
        <v>523</v>
      </c>
      <c r="J34" s="37">
        <f>SUM(J35:J37)</f>
        <v>1744800</v>
      </c>
      <c r="K34" s="37">
        <f>SUM(K35:K37)</f>
        <v>667200</v>
      </c>
      <c r="L34" s="36">
        <f t="shared" ref="L34" si="12">L36+L37</f>
        <v>0</v>
      </c>
      <c r="M34" s="37">
        <f>SUM(M35:M37)</f>
        <v>2412000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167</v>
      </c>
      <c r="G35" s="205"/>
      <c r="H35" s="178">
        <f>F35</f>
        <v>167</v>
      </c>
      <c r="I35" s="178">
        <f>H35+E35</f>
        <v>173</v>
      </c>
      <c r="J35" s="178">
        <f>3200*I35</f>
        <v>553600</v>
      </c>
      <c r="K35" s="178">
        <f>1600*H35</f>
        <v>267200</v>
      </c>
      <c r="L35" s="141"/>
      <c r="M35" s="42">
        <f>J35+K35</f>
        <v>820800</v>
      </c>
    </row>
    <row r="36" spans="1:13">
      <c r="A36" s="13"/>
      <c r="B36" s="1" t="s">
        <v>12</v>
      </c>
      <c r="C36" s="205"/>
      <c r="D36" s="205">
        <v>9</v>
      </c>
      <c r="E36" s="205">
        <f>D36</f>
        <v>9</v>
      </c>
      <c r="F36" s="205"/>
      <c r="G36" s="205">
        <v>250</v>
      </c>
      <c r="H36" s="178">
        <f>G36</f>
        <v>250</v>
      </c>
      <c r="I36" s="178">
        <v>261</v>
      </c>
      <c r="J36" s="178">
        <f>3200*I36</f>
        <v>835200</v>
      </c>
      <c r="K36" s="178">
        <f>1600*H36</f>
        <v>400000</v>
      </c>
      <c r="L36" s="141"/>
      <c r="M36" s="42">
        <f>J36+K36+M75</f>
        <v>1235200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31</v>
      </c>
      <c r="E38" s="36">
        <f t="shared" ref="E38:M38" si="13">E39+E40</f>
        <v>31</v>
      </c>
      <c r="F38" s="36">
        <f t="shared" si="13"/>
        <v>0</v>
      </c>
      <c r="G38" s="36">
        <f t="shared" si="13"/>
        <v>491</v>
      </c>
      <c r="H38" s="36">
        <f t="shared" si="13"/>
        <v>491</v>
      </c>
      <c r="I38" s="36">
        <f t="shared" si="13"/>
        <v>522</v>
      </c>
      <c r="J38" s="36">
        <f t="shared" si="13"/>
        <v>2088000</v>
      </c>
      <c r="K38" s="36">
        <f t="shared" si="13"/>
        <v>0</v>
      </c>
      <c r="L38" s="36">
        <f t="shared" si="13"/>
        <v>0</v>
      </c>
      <c r="M38" s="36">
        <f t="shared" si="13"/>
        <v>2088000</v>
      </c>
    </row>
    <row r="39" spans="1:13">
      <c r="A39" s="13"/>
      <c r="B39" s="196" t="s">
        <v>192</v>
      </c>
      <c r="C39" s="205"/>
      <c r="D39" s="205">
        <v>31</v>
      </c>
      <c r="E39" s="205">
        <f>D39</f>
        <v>31</v>
      </c>
      <c r="F39" s="205"/>
      <c r="G39" s="205">
        <v>491</v>
      </c>
      <c r="H39" s="178">
        <f>G39</f>
        <v>491</v>
      </c>
      <c r="I39" s="178">
        <f>H39+E39</f>
        <v>522</v>
      </c>
      <c r="J39" s="178">
        <f>4000*I39</f>
        <v>2088000</v>
      </c>
      <c r="K39" s="178"/>
      <c r="L39" s="141"/>
      <c r="M39" s="42">
        <f>J39+K39</f>
        <v>2088000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>
        <v>1</v>
      </c>
      <c r="E47" s="205">
        <f>D47</f>
        <v>1</v>
      </c>
      <c r="F47" s="205"/>
      <c r="G47" s="205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5"/>
      <c r="D49" s="205">
        <v>1</v>
      </c>
      <c r="E49" s="205">
        <f>D49</f>
        <v>1</v>
      </c>
      <c r="F49" s="205"/>
      <c r="G49" s="205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8</v>
      </c>
      <c r="E50" s="36">
        <f t="shared" ref="E50:L50" si="17">E51+E52</f>
        <v>8</v>
      </c>
      <c r="F50" s="36"/>
      <c r="G50" s="36">
        <f t="shared" si="17"/>
        <v>146</v>
      </c>
      <c r="H50" s="36">
        <f t="shared" si="17"/>
        <v>146</v>
      </c>
      <c r="I50" s="36">
        <f t="shared" si="17"/>
        <v>154</v>
      </c>
      <c r="J50" s="36">
        <f t="shared" si="17"/>
        <v>616000</v>
      </c>
      <c r="K50" s="36">
        <f t="shared" si="17"/>
        <v>0</v>
      </c>
      <c r="L50" s="36">
        <f t="shared" si="17"/>
        <v>0</v>
      </c>
      <c r="M50" s="37">
        <f>M51+M52</f>
        <v>616000</v>
      </c>
    </row>
    <row r="51" spans="1:13">
      <c r="A51" s="89"/>
      <c r="B51" s="92" t="s">
        <v>137</v>
      </c>
      <c r="C51" s="90"/>
      <c r="D51" s="90">
        <v>2</v>
      </c>
      <c r="E51" s="205">
        <f>D51</f>
        <v>2</v>
      </c>
      <c r="F51" s="90"/>
      <c r="G51" s="90">
        <v>43</v>
      </c>
      <c r="H51" s="178">
        <f>G51</f>
        <v>43</v>
      </c>
      <c r="I51" s="178">
        <f>H51+E51</f>
        <v>45</v>
      </c>
      <c r="J51" s="178">
        <f>4000*I51</f>
        <v>180000</v>
      </c>
      <c r="K51" s="178"/>
      <c r="L51" s="91"/>
      <c r="M51" s="42">
        <f>J51+K51</f>
        <v>180000</v>
      </c>
    </row>
    <row r="52" spans="1:13">
      <c r="A52" s="13"/>
      <c r="B52" s="93" t="s">
        <v>18</v>
      </c>
      <c r="C52" s="205"/>
      <c r="D52" s="205">
        <v>6</v>
      </c>
      <c r="E52" s="205">
        <f>D52</f>
        <v>6</v>
      </c>
      <c r="F52" s="205"/>
      <c r="G52" s="90">
        <v>103</v>
      </c>
      <c r="H52" s="178">
        <f>G52</f>
        <v>103</v>
      </c>
      <c r="I52" s="178">
        <f>H52+E52</f>
        <v>109</v>
      </c>
      <c r="J52" s="178">
        <f>4000*I52</f>
        <v>436000</v>
      </c>
      <c r="K52" s="178"/>
      <c r="L52" s="141"/>
      <c r="M52" s="42">
        <f>J52+K52</f>
        <v>436000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147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78">
        <f>6500*I56</f>
        <v>299000</v>
      </c>
      <c r="K56" s="178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27</v>
      </c>
      <c r="D76" s="41">
        <f>D8+D13+D20+D22+D24+D26+D28+D32+D34+D38+D41+D44+D48+D50+D53+D55+D57+D61+D66+D68+D70+D72</f>
        <v>320</v>
      </c>
      <c r="E76" s="41">
        <f>E8+E13+E20+E22+E24+E26+E28+E32+E34+E38+E41+E44+E48+E50+E53+E55+E57+E61+E64+E66+E68+E70+E72</f>
        <v>347</v>
      </c>
      <c r="F76" s="41">
        <f>F8+F13+F28+F34+F64</f>
        <v>504</v>
      </c>
      <c r="G76" s="41">
        <f>G8+G13+G20+G22+G24+G26+G28+G32+G34+G38+G41+G44+G48+G50+G53+G55+G57+G61+G66+G68+G70+G72</f>
        <v>6218</v>
      </c>
      <c r="H76" s="41">
        <f>H8+H13+H20+H22+H24+H26+H28+H32+H34+H38+H41+H44+H48+H50+H53+H55+H57+H61+H64+H66+H68+H70+H72</f>
        <v>6722</v>
      </c>
      <c r="I76" s="41">
        <f>I8+I13+I20+I22+I24+I26+I28+I32+I34+I38+I41+I44+I48+I50+I53+I55+I57+I61+I64+I66+I68+I70+I72</f>
        <v>7119</v>
      </c>
      <c r="J76" s="41">
        <f>J8+J13+J20+J22+J24+J26+J28+J32+J34+J38+J41+J44+J48+J50+J53+J55+J57+J61+J64+J66+J68+J70+J72</f>
        <v>24341590</v>
      </c>
      <c r="K76" s="41">
        <f>K8+K13+K20+K22+K24+K26+K28+K32+K34+K38+K41+K44+K48+K50+K53+K55+K57+K61+K64+K66+K68+K70+K72</f>
        <v>3590000</v>
      </c>
      <c r="L76" s="41"/>
      <c r="M76" s="41">
        <f>M8+M13+M20+M22+M24+M26+M28+M32+M34+M38+M41+M44+M48+M50+M53+M55+M57+M61+M64+M77+M78+M66+M68+M70+M72</f>
        <v>28024790</v>
      </c>
    </row>
    <row r="77" spans="1:13" ht="13.5" thickTop="1">
      <c r="D77" s="273"/>
      <c r="E77" s="273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3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1"/>
  <sheetViews>
    <sheetView topLeftCell="A58" workbookViewId="0">
      <selection activeCell="I84" sqref="I84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34</v>
      </c>
      <c r="E13" s="36">
        <f>SUM(E14:E19)</f>
        <v>57</v>
      </c>
      <c r="F13" s="36">
        <f>F14</f>
        <v>345</v>
      </c>
      <c r="G13" s="36">
        <f>G15+G16+G17+G18+G19</f>
        <v>510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4">
        <f>L14+L15+L16+L17+L18+L19</f>
        <v>0</v>
      </c>
      <c r="M13" s="37">
        <f>SUM(M14:M19)</f>
        <v>4286400</v>
      </c>
    </row>
    <row r="14" spans="1:13">
      <c r="A14" s="12"/>
      <c r="B14" s="1" t="s">
        <v>3</v>
      </c>
      <c r="C14" s="205">
        <v>23</v>
      </c>
      <c r="D14" s="205"/>
      <c r="E14" s="205">
        <f>C14</f>
        <v>23</v>
      </c>
      <c r="F14" s="205">
        <f>C14*15</f>
        <v>345</v>
      </c>
      <c r="G14" s="205"/>
      <c r="H14" s="178">
        <f>F14</f>
        <v>345</v>
      </c>
      <c r="I14" s="178">
        <f t="shared" ref="I14:I19" si="2">H14+E14</f>
        <v>368</v>
      </c>
      <c r="J14" s="178">
        <f>3200*I14</f>
        <v>1177600</v>
      </c>
      <c r="K14" s="178">
        <f>H14*1600</f>
        <v>552000</v>
      </c>
      <c r="L14" s="141"/>
      <c r="M14" s="42">
        <f>J14+K14</f>
        <v>1729600</v>
      </c>
    </row>
    <row r="15" spans="1:13">
      <c r="A15" s="12"/>
      <c r="B15" s="1" t="s">
        <v>6</v>
      </c>
      <c r="C15" s="205"/>
      <c r="D15" s="205">
        <v>12</v>
      </c>
      <c r="E15" s="205">
        <f>D15</f>
        <v>12</v>
      </c>
      <c r="F15" s="205"/>
      <c r="G15" s="205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5"/>
      <c r="D16" s="205">
        <v>20</v>
      </c>
      <c r="E16" s="205">
        <f>D16</f>
        <v>20</v>
      </c>
      <c r="F16" s="205"/>
      <c r="G16" s="205">
        <f>D16*15</f>
        <v>300</v>
      </c>
      <c r="H16" s="178">
        <f>G16</f>
        <v>300</v>
      </c>
      <c r="I16" s="178">
        <f t="shared" si="2"/>
        <v>320</v>
      </c>
      <c r="J16" s="178">
        <f t="shared" si="3"/>
        <v>1024000</v>
      </c>
      <c r="K16" s="178">
        <f t="shared" si="4"/>
        <v>480000</v>
      </c>
      <c r="L16" s="141"/>
      <c r="M16" s="42">
        <f t="shared" si="5"/>
        <v>1504000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2</v>
      </c>
      <c r="E18" s="205">
        <f>D18</f>
        <v>2</v>
      </c>
      <c r="F18" s="205"/>
      <c r="G18" s="205">
        <f>D18*15</f>
        <v>30</v>
      </c>
      <c r="H18" s="178">
        <f>G18</f>
        <v>30</v>
      </c>
      <c r="I18" s="178">
        <f t="shared" si="2"/>
        <v>32</v>
      </c>
      <c r="J18" s="178">
        <f t="shared" si="3"/>
        <v>102400</v>
      </c>
      <c r="K18" s="178">
        <f t="shared" si="4"/>
        <v>48000</v>
      </c>
      <c r="L18" s="141"/>
      <c r="M18" s="42">
        <f t="shared" si="5"/>
        <v>150400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104</v>
      </c>
      <c r="E20" s="36">
        <f t="shared" ref="E20:L20" si="6">E21</f>
        <v>104</v>
      </c>
      <c r="F20" s="36"/>
      <c r="G20" s="36">
        <f t="shared" si="6"/>
        <v>2002</v>
      </c>
      <c r="H20" s="36">
        <f t="shared" si="6"/>
        <v>2002</v>
      </c>
      <c r="I20" s="36">
        <f t="shared" si="6"/>
        <v>2125</v>
      </c>
      <c r="J20" s="36">
        <f t="shared" si="6"/>
        <v>6800000</v>
      </c>
      <c r="K20" s="36">
        <f t="shared" si="6"/>
        <v>0</v>
      </c>
      <c r="L20" s="36">
        <f t="shared" si="6"/>
        <v>0</v>
      </c>
      <c r="M20" s="37">
        <f>M21</f>
        <v>6800000</v>
      </c>
    </row>
    <row r="21" spans="1:13">
      <c r="A21" s="10"/>
      <c r="B21" s="24" t="s">
        <v>19</v>
      </c>
      <c r="C21" s="205"/>
      <c r="D21" s="205">
        <v>104</v>
      </c>
      <c r="E21" s="205">
        <f>D21</f>
        <v>104</v>
      </c>
      <c r="F21" s="205"/>
      <c r="G21" s="205">
        <v>2002</v>
      </c>
      <c r="H21" s="178">
        <f>G21</f>
        <v>2002</v>
      </c>
      <c r="I21" s="178">
        <v>2125</v>
      </c>
      <c r="J21" s="178">
        <f>3200*I21</f>
        <v>6800000</v>
      </c>
      <c r="K21" s="178"/>
      <c r="L21" s="141"/>
      <c r="M21" s="42">
        <f>J21+K21</f>
        <v>6800000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20</v>
      </c>
      <c r="G28" s="37">
        <f>G30+G31</f>
        <v>128</v>
      </c>
      <c r="H28" s="37">
        <f>SUM(H29:H31)</f>
        <v>148</v>
      </c>
      <c r="I28" s="36">
        <f t="shared" ref="I28:M28" si="10">SUM(I29:I31)</f>
        <v>154</v>
      </c>
      <c r="J28" s="36">
        <f t="shared" si="10"/>
        <v>492800</v>
      </c>
      <c r="K28" s="36">
        <f t="shared" si="10"/>
        <v>236800</v>
      </c>
      <c r="L28" s="36">
        <f t="shared" si="10"/>
        <v>0</v>
      </c>
      <c r="M28" s="37">
        <f t="shared" si="10"/>
        <v>729600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20</v>
      </c>
      <c r="G29" s="205"/>
      <c r="H29" s="178">
        <f>F29</f>
        <v>20</v>
      </c>
      <c r="I29" s="178">
        <f>H29+E29</f>
        <v>21</v>
      </c>
      <c r="J29" s="178">
        <f>3200*I29</f>
        <v>67200</v>
      </c>
      <c r="K29" s="178">
        <f>1600*H29</f>
        <v>32000</v>
      </c>
      <c r="L29" s="141"/>
      <c r="M29" s="42">
        <f>J29+K29</f>
        <v>99200</v>
      </c>
    </row>
    <row r="30" spans="1:13">
      <c r="A30" s="12"/>
      <c r="B30" s="1" t="s">
        <v>11</v>
      </c>
      <c r="C30" s="205"/>
      <c r="D30" s="205">
        <v>4</v>
      </c>
      <c r="E30" s="205">
        <f>D30</f>
        <v>4</v>
      </c>
      <c r="F30" s="205"/>
      <c r="G30" s="178">
        <v>100</v>
      </c>
      <c r="H30" s="178">
        <f>G30</f>
        <v>100</v>
      </c>
      <c r="I30" s="178">
        <f>H30+E30</f>
        <v>104</v>
      </c>
      <c r="J30" s="178">
        <f>3200*I30</f>
        <v>332800</v>
      </c>
      <c r="K30" s="178">
        <f>1600*H30</f>
        <v>160000</v>
      </c>
      <c r="L30" s="141"/>
      <c r="M30" s="42">
        <f>J30+K30+M74</f>
        <v>492800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5"/>
      <c r="D33" s="205">
        <v>33</v>
      </c>
      <c r="E33" s="205">
        <f>D33</f>
        <v>33</v>
      </c>
      <c r="F33" s="205"/>
      <c r="G33" s="205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167</v>
      </c>
      <c r="G34" s="36">
        <f>G36+G37</f>
        <v>222</v>
      </c>
      <c r="H34" s="37">
        <f>SUM(H35:H37)</f>
        <v>389</v>
      </c>
      <c r="I34" s="37">
        <f>SUM(I35:I37)</f>
        <v>405</v>
      </c>
      <c r="J34" s="37">
        <f>SUM(J35:J37)</f>
        <v>1367200</v>
      </c>
      <c r="K34" s="37">
        <f>SUM(K35:K37)</f>
        <v>486400</v>
      </c>
      <c r="L34" s="36">
        <f t="shared" ref="L34" si="12">L36+L37</f>
        <v>0</v>
      </c>
      <c r="M34" s="37">
        <f>SUM(M35:M37)</f>
        <v>1853600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167</v>
      </c>
      <c r="G35" s="205"/>
      <c r="H35" s="178">
        <f>F35</f>
        <v>167</v>
      </c>
      <c r="I35" s="178">
        <f>H35+E35</f>
        <v>173</v>
      </c>
      <c r="J35" s="178">
        <f>3200*I35</f>
        <v>553600</v>
      </c>
      <c r="K35" s="178">
        <f>1600*H35</f>
        <v>267200</v>
      </c>
      <c r="L35" s="141"/>
      <c r="M35" s="42">
        <f>J35+K35</f>
        <v>820800</v>
      </c>
    </row>
    <row r="36" spans="1:13">
      <c r="A36" s="13"/>
      <c r="B36" s="1" t="s">
        <v>12</v>
      </c>
      <c r="C36" s="205"/>
      <c r="D36" s="205">
        <v>5</v>
      </c>
      <c r="E36" s="205">
        <f>D36</f>
        <v>5</v>
      </c>
      <c r="F36" s="205"/>
      <c r="G36" s="205">
        <v>137</v>
      </c>
      <c r="H36" s="178">
        <f>G36</f>
        <v>137</v>
      </c>
      <c r="I36" s="178">
        <v>143</v>
      </c>
      <c r="J36" s="178">
        <f>3200*I36</f>
        <v>457600</v>
      </c>
      <c r="K36" s="178">
        <f>1600*H36</f>
        <v>219200</v>
      </c>
      <c r="L36" s="141"/>
      <c r="M36" s="42">
        <f>J36+K36+M75</f>
        <v>676800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196" t="s">
        <v>192</v>
      </c>
      <c r="C39" s="205"/>
      <c r="D39" s="205">
        <v>24</v>
      </c>
      <c r="E39" s="205">
        <f>D39</f>
        <v>24</v>
      </c>
      <c r="F39" s="205"/>
      <c r="G39" s="205">
        <f>E39*15</f>
        <v>360</v>
      </c>
      <c r="H39" s="178">
        <f>G39</f>
        <v>360</v>
      </c>
      <c r="I39" s="178">
        <f>H39+E39</f>
        <v>384</v>
      </c>
      <c r="J39" s="178">
        <f>4000*I39</f>
        <v>1536000</v>
      </c>
      <c r="K39" s="178"/>
      <c r="L39" s="141"/>
      <c r="M39" s="42">
        <f>J39+K39</f>
        <v>1536000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5"/>
      <c r="D52" s="205">
        <v>4</v>
      </c>
      <c r="E52" s="205">
        <f>D52</f>
        <v>4</v>
      </c>
      <c r="F52" s="205"/>
      <c r="G52" s="90">
        <f>E52*15</f>
        <v>60</v>
      </c>
      <c r="H52" s="178">
        <f>G52</f>
        <v>60</v>
      </c>
      <c r="I52" s="178">
        <f>H52+E52</f>
        <v>64</v>
      </c>
      <c r="J52" s="178">
        <f>4000*I52</f>
        <v>256000</v>
      </c>
      <c r="K52" s="178"/>
      <c r="L52" s="141"/>
      <c r="M52" s="42">
        <f>J52+K52</f>
        <v>256000</v>
      </c>
    </row>
    <row r="53" spans="1:13">
      <c r="A53" s="35">
        <v>15</v>
      </c>
      <c r="B53" s="40" t="s">
        <v>151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2" t="s">
        <v>152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78">
        <f>5590*I54</f>
        <v>245960</v>
      </c>
      <c r="K54" s="178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31</v>
      </c>
      <c r="D76" s="41">
        <f>D8+D13+D20+D22+D24+D26+D28+D32+D34+D38+D41+D44+D48+D50+D53+D55+D57+D61+D66+D68+D70+D72</f>
        <v>224</v>
      </c>
      <c r="E76" s="41">
        <f>E8+E13+E20+E22+E24+E26+E28+E32+E34+E38+E41+E44+E48+E50+E53+E55+E57+E61+E64+E66+E68+E70+E72</f>
        <v>255</v>
      </c>
      <c r="F76" s="41">
        <f>F8+F13+F28+F34+F64</f>
        <v>556</v>
      </c>
      <c r="G76" s="41">
        <f>G8+G13+G20+G22+G24+G26+G28+G32+G34+G38+G41+G44+G48+G50+G53+G55+G57+G61+G66+G68+G70+G72</f>
        <v>4190</v>
      </c>
      <c r="H76" s="41">
        <f>H8+H13+H20+H22+H24+H26+H28+H32+H34+H38+H41+H44+H48+H50+H53+H55+H57+H61+H64+H66+H68+H70+H72</f>
        <v>4746</v>
      </c>
      <c r="I76" s="41">
        <f>I8+I13+I20+I22+I24+I26+I28+I32+I34+I38+I41+I44+I48+I50+I53+I55+I57+I61+I64+I66+I68+I70+I72</f>
        <v>5030</v>
      </c>
      <c r="J76" s="41">
        <f>J8+J13+J20+J22+J24+J26+J28+J32+J34+J38+J41+J44+J48+J50+J53+J55+J57+J61+J64+J66+J68+J70+J72</f>
        <v>17167290</v>
      </c>
      <c r="K76" s="41">
        <f>K8+K13+K20+K22+K24+K26+K28+K32+K34+K38+K41+K44+K48+K50+K53+K55+K57+K61+K64+K66+K68+K70+K72</f>
        <v>2811000</v>
      </c>
      <c r="L76" s="41"/>
      <c r="M76" s="41">
        <f>M8+M13+M20+M22+M24+M26+M28+M32+M34+M38+M41+M44+M48+M50+M53+M55+M57+M61+M64+M77+M78+M66+M68+M70+M72</f>
        <v>20023290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3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1"/>
  <sheetViews>
    <sheetView topLeftCell="A50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24</v>
      </c>
      <c r="D13" s="36">
        <f>D15+D16+D17+D18+D19</f>
        <v>30</v>
      </c>
      <c r="E13" s="36">
        <f>SUM(E14:E19)</f>
        <v>54</v>
      </c>
      <c r="F13" s="36">
        <f>F14</f>
        <v>360</v>
      </c>
      <c r="G13" s="36">
        <f>G15+G16+G17+G18+G19</f>
        <v>450</v>
      </c>
      <c r="H13" s="37">
        <f>SUM(H14:H19)</f>
        <v>810</v>
      </c>
      <c r="I13" s="37">
        <f>SUM(I14:I19)</f>
        <v>864</v>
      </c>
      <c r="J13" s="37">
        <f>SUM(J14:J19)</f>
        <v>2764800</v>
      </c>
      <c r="K13" s="37">
        <f>SUM(K14:K19)</f>
        <v>1296000</v>
      </c>
      <c r="L13" s="44">
        <f>L14+L15+L16+L17+L18+L19</f>
        <v>0</v>
      </c>
      <c r="M13" s="37">
        <f>SUM(M14:M19)</f>
        <v>4060800</v>
      </c>
    </row>
    <row r="14" spans="1:13">
      <c r="A14" s="12"/>
      <c r="B14" s="1" t="s">
        <v>3</v>
      </c>
      <c r="C14" s="205">
        <v>24</v>
      </c>
      <c r="D14" s="205"/>
      <c r="E14" s="205">
        <f>C14</f>
        <v>24</v>
      </c>
      <c r="F14" s="205">
        <f>C14*15</f>
        <v>360</v>
      </c>
      <c r="G14" s="205"/>
      <c r="H14" s="178">
        <f>F14</f>
        <v>360</v>
      </c>
      <c r="I14" s="178">
        <f t="shared" ref="I14:I19" si="2">H14+E14</f>
        <v>384</v>
      </c>
      <c r="J14" s="178">
        <f>3200*I14</f>
        <v>1228800</v>
      </c>
      <c r="K14" s="178">
        <f>H14*1600</f>
        <v>576000</v>
      </c>
      <c r="L14" s="141"/>
      <c r="M14" s="42">
        <f>J14+K14</f>
        <v>1804800</v>
      </c>
    </row>
    <row r="15" spans="1:13">
      <c r="A15" s="12"/>
      <c r="B15" s="1" t="s">
        <v>6</v>
      </c>
      <c r="C15" s="205"/>
      <c r="D15" s="205">
        <v>11</v>
      </c>
      <c r="E15" s="205">
        <f>D15</f>
        <v>11</v>
      </c>
      <c r="F15" s="205"/>
      <c r="G15" s="205">
        <f>D15*15</f>
        <v>165</v>
      </c>
      <c r="H15" s="178">
        <f>G15</f>
        <v>165</v>
      </c>
      <c r="I15" s="178">
        <f t="shared" si="2"/>
        <v>176</v>
      </c>
      <c r="J15" s="178">
        <f t="shared" ref="J15:J19" si="3">3200*I15</f>
        <v>563200</v>
      </c>
      <c r="K15" s="178">
        <f t="shared" ref="K15:K19" si="4">H15*1600</f>
        <v>264000</v>
      </c>
      <c r="L15" s="141"/>
      <c r="M15" s="42">
        <f t="shared" ref="M15:M19" si="5">J15+K15</f>
        <v>827200</v>
      </c>
    </row>
    <row r="16" spans="1:13">
      <c r="A16" s="12"/>
      <c r="B16" s="1" t="s">
        <v>5</v>
      </c>
      <c r="C16" s="205"/>
      <c r="D16" s="205">
        <v>17</v>
      </c>
      <c r="E16" s="205">
        <f>D16</f>
        <v>17</v>
      </c>
      <c r="F16" s="205"/>
      <c r="G16" s="205">
        <f>D16*15</f>
        <v>255</v>
      </c>
      <c r="H16" s="178">
        <f>G16</f>
        <v>255</v>
      </c>
      <c r="I16" s="178">
        <f t="shared" si="2"/>
        <v>272</v>
      </c>
      <c r="J16" s="178">
        <f t="shared" si="3"/>
        <v>870400</v>
      </c>
      <c r="K16" s="178">
        <f t="shared" si="4"/>
        <v>408000</v>
      </c>
      <c r="L16" s="141"/>
      <c r="M16" s="42">
        <f t="shared" si="5"/>
        <v>1278400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>
        <v>1</v>
      </c>
      <c r="E19" s="205">
        <f>D19</f>
        <v>1</v>
      </c>
      <c r="F19" s="205"/>
      <c r="G19" s="205">
        <f>D19*15</f>
        <v>15</v>
      </c>
      <c r="H19" s="178">
        <f>G19</f>
        <v>15</v>
      </c>
      <c r="I19" s="178">
        <f t="shared" si="2"/>
        <v>16</v>
      </c>
      <c r="J19" s="178">
        <f t="shared" si="3"/>
        <v>51200</v>
      </c>
      <c r="K19" s="178">
        <f t="shared" si="4"/>
        <v>24000</v>
      </c>
      <c r="L19" s="141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114</v>
      </c>
      <c r="E20" s="36">
        <f t="shared" ref="E20:L20" si="6">E21</f>
        <v>114</v>
      </c>
      <c r="F20" s="36"/>
      <c r="G20" s="36">
        <f t="shared" si="6"/>
        <v>2204</v>
      </c>
      <c r="H20" s="36">
        <f t="shared" si="6"/>
        <v>2204</v>
      </c>
      <c r="I20" s="36">
        <f t="shared" si="6"/>
        <v>2339</v>
      </c>
      <c r="J20" s="36">
        <f t="shared" si="6"/>
        <v>7484800</v>
      </c>
      <c r="K20" s="36">
        <f t="shared" si="6"/>
        <v>0</v>
      </c>
      <c r="L20" s="36">
        <f t="shared" si="6"/>
        <v>0</v>
      </c>
      <c r="M20" s="37">
        <f>M21</f>
        <v>7484800</v>
      </c>
    </row>
    <row r="21" spans="1:13">
      <c r="A21" s="10"/>
      <c r="B21" s="24" t="s">
        <v>19</v>
      </c>
      <c r="C21" s="205"/>
      <c r="D21" s="205">
        <v>114</v>
      </c>
      <c r="E21" s="205">
        <f>D21</f>
        <v>114</v>
      </c>
      <c r="F21" s="205"/>
      <c r="G21" s="205">
        <v>2204</v>
      </c>
      <c r="H21" s="178">
        <f>G21</f>
        <v>2204</v>
      </c>
      <c r="I21" s="178">
        <v>2339</v>
      </c>
      <c r="J21" s="178">
        <f>3200*I21</f>
        <v>7484800</v>
      </c>
      <c r="K21" s="178"/>
      <c r="L21" s="141"/>
      <c r="M21" s="42">
        <f>J21+K21</f>
        <v>7484800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f>E25*28</f>
        <v>28</v>
      </c>
      <c r="H25" s="178">
        <f>G25</f>
        <v>28</v>
      </c>
      <c r="I25" s="178">
        <f>H25+E25</f>
        <v>29</v>
      </c>
      <c r="J25" s="178">
        <f>3200*I25</f>
        <v>92800</v>
      </c>
      <c r="K25" s="178">
        <f>1600*H25</f>
        <v>44800</v>
      </c>
      <c r="L25" s="141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6</v>
      </c>
      <c r="E28" s="36">
        <f>SUM(E29:E31)</f>
        <v>6</v>
      </c>
      <c r="F28" s="36">
        <f>F29</f>
        <v>0</v>
      </c>
      <c r="G28" s="37">
        <f>G30+G31</f>
        <v>160</v>
      </c>
      <c r="H28" s="37">
        <f>SUM(H29:H31)</f>
        <v>160</v>
      </c>
      <c r="I28" s="36">
        <f t="shared" ref="I28:M28" si="10">SUM(I29:I31)</f>
        <v>166</v>
      </c>
      <c r="J28" s="36">
        <f t="shared" si="10"/>
        <v>531200</v>
      </c>
      <c r="K28" s="36">
        <f t="shared" si="10"/>
        <v>256000</v>
      </c>
      <c r="L28" s="36">
        <f t="shared" si="10"/>
        <v>0</v>
      </c>
      <c r="M28" s="37">
        <f t="shared" si="10"/>
        <v>787200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>
        <v>5</v>
      </c>
      <c r="E30" s="205">
        <f>D30</f>
        <v>5</v>
      </c>
      <c r="F30" s="205"/>
      <c r="G30" s="178">
        <v>132</v>
      </c>
      <c r="H30" s="178">
        <f>G30</f>
        <v>132</v>
      </c>
      <c r="I30" s="178">
        <f>H30+E30</f>
        <v>137</v>
      </c>
      <c r="J30" s="178">
        <f>3200*I30</f>
        <v>438400</v>
      </c>
      <c r="K30" s="178">
        <f>1600*H30</f>
        <v>211200</v>
      </c>
      <c r="L30" s="141"/>
      <c r="M30" s="42">
        <f>J30+K30+M74</f>
        <v>649600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5"/>
      <c r="D33" s="205">
        <v>33</v>
      </c>
      <c r="E33" s="205">
        <f>D33</f>
        <v>33</v>
      </c>
      <c r="F33" s="205"/>
      <c r="G33" s="205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143</v>
      </c>
      <c r="G34" s="36">
        <f>G36+G37</f>
        <v>287</v>
      </c>
      <c r="H34" s="37">
        <f>SUM(H35:H37)</f>
        <v>430</v>
      </c>
      <c r="I34" s="37">
        <f>SUM(I35:I37)</f>
        <v>448</v>
      </c>
      <c r="J34" s="37">
        <f>SUM(J35:J37)</f>
        <v>1504800</v>
      </c>
      <c r="K34" s="37">
        <f>SUM(K35:K37)</f>
        <v>552000</v>
      </c>
      <c r="L34" s="36">
        <f t="shared" ref="L34" si="12">L36+L37</f>
        <v>0</v>
      </c>
      <c r="M34" s="37">
        <f>SUM(M35:M37)</f>
        <v>2056800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143</v>
      </c>
      <c r="G35" s="205"/>
      <c r="H35" s="178">
        <f>F35</f>
        <v>143</v>
      </c>
      <c r="I35" s="178">
        <f>H35+E35</f>
        <v>149</v>
      </c>
      <c r="J35" s="178">
        <f>3200*I35</f>
        <v>476800</v>
      </c>
      <c r="K35" s="178">
        <f>1600*H35</f>
        <v>228800</v>
      </c>
      <c r="L35" s="141"/>
      <c r="M35" s="42">
        <f>J35+K35</f>
        <v>705600</v>
      </c>
    </row>
    <row r="36" spans="1:13">
      <c r="A36" s="13"/>
      <c r="B36" s="1" t="s">
        <v>12</v>
      </c>
      <c r="C36" s="205"/>
      <c r="D36" s="205">
        <v>8</v>
      </c>
      <c r="E36" s="205">
        <f>D36</f>
        <v>8</v>
      </c>
      <c r="F36" s="205"/>
      <c r="G36" s="205">
        <v>202</v>
      </c>
      <c r="H36" s="178">
        <f>G36</f>
        <v>202</v>
      </c>
      <c r="I36" s="178">
        <f>H36+E36</f>
        <v>210</v>
      </c>
      <c r="J36" s="178">
        <f>3200*I36</f>
        <v>672000</v>
      </c>
      <c r="K36" s="178">
        <f>1600*H36</f>
        <v>323200</v>
      </c>
      <c r="L36" s="141"/>
      <c r="M36" s="42">
        <f>J36+K36+M75</f>
        <v>995200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375</v>
      </c>
      <c r="H38" s="36">
        <f t="shared" si="13"/>
        <v>375</v>
      </c>
      <c r="I38" s="36">
        <f t="shared" si="13"/>
        <v>400</v>
      </c>
      <c r="J38" s="36">
        <f t="shared" si="13"/>
        <v>1600000</v>
      </c>
      <c r="K38" s="36">
        <f t="shared" si="13"/>
        <v>0</v>
      </c>
      <c r="L38" s="36">
        <f t="shared" si="13"/>
        <v>0</v>
      </c>
      <c r="M38" s="36">
        <f t="shared" si="13"/>
        <v>1600000</v>
      </c>
    </row>
    <row r="39" spans="1:13">
      <c r="A39" s="13"/>
      <c r="B39" s="196" t="s">
        <v>192</v>
      </c>
      <c r="C39" s="205"/>
      <c r="D39" s="205">
        <v>25</v>
      </c>
      <c r="E39" s="205">
        <f>D39</f>
        <v>25</v>
      </c>
      <c r="F39" s="205"/>
      <c r="G39" s="205">
        <f>E39*15</f>
        <v>375</v>
      </c>
      <c r="H39" s="178">
        <f>G39</f>
        <v>375</v>
      </c>
      <c r="I39" s="178">
        <f>H39+E39</f>
        <v>400</v>
      </c>
      <c r="J39" s="178">
        <f>4000*I39</f>
        <v>1600000</v>
      </c>
      <c r="K39" s="178"/>
      <c r="L39" s="141"/>
      <c r="M39" s="42">
        <f>J39+K39</f>
        <v>1600000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>
        <v>1</v>
      </c>
      <c r="E47" s="205">
        <f>D47</f>
        <v>1</v>
      </c>
      <c r="F47" s="205"/>
      <c r="G47" s="205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5"/>
      <c r="D49" s="205">
        <v>1</v>
      </c>
      <c r="E49" s="205">
        <f>D49</f>
        <v>1</v>
      </c>
      <c r="F49" s="205"/>
      <c r="G49" s="205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3</v>
      </c>
      <c r="E52" s="205">
        <f>D52</f>
        <v>3</v>
      </c>
      <c r="F52" s="205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40</v>
      </c>
      <c r="H57" s="95">
        <f>SUM(H58:H60)</f>
        <v>40</v>
      </c>
      <c r="I57" s="60">
        <f t="shared" ref="I57:M57" si="20">SUM(I58:I60)</f>
        <v>42</v>
      </c>
      <c r="J57" s="60">
        <f t="shared" si="20"/>
        <v>273000</v>
      </c>
      <c r="K57" s="60">
        <f t="shared" si="20"/>
        <v>128000</v>
      </c>
      <c r="L57" s="60">
        <f t="shared" si="20"/>
        <v>0</v>
      </c>
      <c r="M57" s="60">
        <f t="shared" si="20"/>
        <v>401000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>
        <v>1</v>
      </c>
      <c r="E60" s="28">
        <f>D60</f>
        <v>1</v>
      </c>
      <c r="F60" s="28"/>
      <c r="G60" s="28">
        <f>E60*40</f>
        <v>40</v>
      </c>
      <c r="H60" s="30">
        <f>G60</f>
        <v>40</v>
      </c>
      <c r="I60" s="30">
        <f>H60+E60*2</f>
        <v>42</v>
      </c>
      <c r="J60" s="59">
        <f>6500*I60</f>
        <v>273000</v>
      </c>
      <c r="K60" s="178">
        <f>3200*H60</f>
        <v>128000</v>
      </c>
      <c r="L60" s="45"/>
      <c r="M60" s="42">
        <f t="shared" si="21"/>
        <v>401000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85</v>
      </c>
      <c r="H61" s="60">
        <f t="shared" ref="H61:L61" si="22">H62+H63</f>
        <v>85</v>
      </c>
      <c r="I61" s="60">
        <f t="shared" si="22"/>
        <v>89</v>
      </c>
      <c r="J61" s="60">
        <f t="shared" si="22"/>
        <v>436880</v>
      </c>
      <c r="K61" s="60">
        <f t="shared" si="22"/>
        <v>240500</v>
      </c>
      <c r="L61" s="60">
        <f t="shared" si="22"/>
        <v>0</v>
      </c>
      <c r="M61" s="95">
        <f>M62+M63</f>
        <v>677380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31</v>
      </c>
      <c r="D76" s="41">
        <f>D8+D13+D20+D22+D24+D26+D28+D32+D34+D38+D41+D44+D48+D50+D53+D55+D57+D61+D66+D68+D70+D72</f>
        <v>237</v>
      </c>
      <c r="E76" s="41">
        <f>E8+E13+E20+E22+E24+E26+E28+E32+E34+E38+E41+E44+E48+E50+E53+E55+E57+E61+E64+E66+E68+E70+E72</f>
        <v>268</v>
      </c>
      <c r="F76" s="41">
        <f>F8+F13+F28+F34+F64</f>
        <v>527</v>
      </c>
      <c r="G76" s="41">
        <f>G8+G13+G20+G22+G24+G26+G28+G32+G34+G38+G41+G44+G48+G50+G53+G55+G57+G61+G66+G68+G70+G72</f>
        <v>4527</v>
      </c>
      <c r="H76" s="41">
        <f>H8+H13+H20+H22+H24+H26+H28+H32+H34+H38+H41+H44+H48+H50+H53+H55+H57+H61+H64+H66+H68+H70+H72</f>
        <v>5054</v>
      </c>
      <c r="I76" s="41">
        <f>I8+I13+I20+I22+I24+I26+I28+I32+I34+I38+I41+I44+I48+I50+I53+I55+I57+I61+I64+I66+I68+I70+I72</f>
        <v>5354</v>
      </c>
      <c r="J76" s="41">
        <f>J8+J13+J20+J22+J24+J26+J28+J32+J34+J38+J41+J44+J48+J50+J53+J55+J57+J61+J64+J66+J68+J70+J72</f>
        <v>18374710</v>
      </c>
      <c r="K76" s="41">
        <f>K8+K13+K20+K22+K24+K26+K28+K32+K34+K38+K41+K44+K48+K50+K53+K55+K57+K61+K64+K66+K68+K70+K72</f>
        <v>3192500</v>
      </c>
      <c r="L76" s="41"/>
      <c r="M76" s="41">
        <f>M8+M13+M20+M22+M24+M26+M28+M32+M34+M38+M41+M44+M48+M50+M53+M55+M57+M61+M64+M77+M78+M66+M68+M70+M72</f>
        <v>21597210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2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1"/>
  <sheetViews>
    <sheetView topLeftCell="A55" workbookViewId="0">
      <selection activeCell="G80" sqref="G80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24</v>
      </c>
      <c r="D13" s="36">
        <f>D15+D16+D17+D18+D19</f>
        <v>25</v>
      </c>
      <c r="E13" s="36">
        <f>SUM(E14:E19)</f>
        <v>49</v>
      </c>
      <c r="F13" s="36">
        <f>F14</f>
        <v>360</v>
      </c>
      <c r="G13" s="36">
        <f>G15+G16+G17+G18+G19</f>
        <v>375</v>
      </c>
      <c r="H13" s="37">
        <f>SUM(H14:H19)</f>
        <v>735</v>
      </c>
      <c r="I13" s="37">
        <f>SUM(I14:I19)</f>
        <v>784</v>
      </c>
      <c r="J13" s="37">
        <f>SUM(J14:J19)</f>
        <v>2508800</v>
      </c>
      <c r="K13" s="37">
        <f>SUM(K14:K19)</f>
        <v>1176000</v>
      </c>
      <c r="L13" s="44">
        <f>L14+L15+L16+L17+L18+L19</f>
        <v>0</v>
      </c>
      <c r="M13" s="37">
        <f>SUM(M14:M19)</f>
        <v>3684800</v>
      </c>
    </row>
    <row r="14" spans="1:13">
      <c r="A14" s="12"/>
      <c r="B14" s="1" t="s">
        <v>3</v>
      </c>
      <c r="C14" s="205">
        <v>24</v>
      </c>
      <c r="D14" s="205"/>
      <c r="E14" s="205">
        <f>C14</f>
        <v>24</v>
      </c>
      <c r="F14" s="205">
        <f>C14*15</f>
        <v>360</v>
      </c>
      <c r="G14" s="205"/>
      <c r="H14" s="178">
        <f>F14</f>
        <v>360</v>
      </c>
      <c r="I14" s="178">
        <f t="shared" ref="I14:I19" si="2">H14+E14</f>
        <v>384</v>
      </c>
      <c r="J14" s="178">
        <f>3200*I14</f>
        <v>1228800</v>
      </c>
      <c r="K14" s="178">
        <f>H14*1600</f>
        <v>576000</v>
      </c>
      <c r="L14" s="141"/>
      <c r="M14" s="42">
        <f>J14+K14</f>
        <v>1804800</v>
      </c>
    </row>
    <row r="15" spans="1:13">
      <c r="A15" s="12"/>
      <c r="B15" s="1" t="s">
        <v>6</v>
      </c>
      <c r="C15" s="205"/>
      <c r="D15" s="205">
        <v>11</v>
      </c>
      <c r="E15" s="205">
        <f>D15</f>
        <v>11</v>
      </c>
      <c r="F15" s="205"/>
      <c r="G15" s="205">
        <f>D15*15</f>
        <v>165</v>
      </c>
      <c r="H15" s="178">
        <f>G15</f>
        <v>165</v>
      </c>
      <c r="I15" s="178">
        <f t="shared" si="2"/>
        <v>176</v>
      </c>
      <c r="J15" s="178">
        <f t="shared" ref="J15:J19" si="3">3200*I15</f>
        <v>563200</v>
      </c>
      <c r="K15" s="178">
        <f t="shared" ref="K15:K19" si="4">H15*1600</f>
        <v>264000</v>
      </c>
      <c r="L15" s="141"/>
      <c r="M15" s="42">
        <f t="shared" ref="M15:M19" si="5">J15+K15</f>
        <v>827200</v>
      </c>
    </row>
    <row r="16" spans="1:13">
      <c r="A16" s="12"/>
      <c r="B16" s="1" t="s">
        <v>5</v>
      </c>
      <c r="C16" s="205"/>
      <c r="D16" s="205">
        <v>13</v>
      </c>
      <c r="E16" s="205">
        <f>D16</f>
        <v>13</v>
      </c>
      <c r="F16" s="205"/>
      <c r="G16" s="205">
        <f>D16*15</f>
        <v>195</v>
      </c>
      <c r="H16" s="178">
        <f>G16</f>
        <v>195</v>
      </c>
      <c r="I16" s="178">
        <f t="shared" si="2"/>
        <v>208</v>
      </c>
      <c r="J16" s="178">
        <f t="shared" si="3"/>
        <v>665600</v>
      </c>
      <c r="K16" s="178">
        <f t="shared" si="4"/>
        <v>312000</v>
      </c>
      <c r="L16" s="141"/>
      <c r="M16" s="42">
        <f t="shared" si="5"/>
        <v>977600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90</v>
      </c>
      <c r="E20" s="36">
        <f t="shared" ref="E20:L20" si="6">E21</f>
        <v>90</v>
      </c>
      <c r="F20" s="36"/>
      <c r="G20" s="36">
        <f t="shared" si="6"/>
        <v>1704</v>
      </c>
      <c r="H20" s="36">
        <f t="shared" si="6"/>
        <v>1704</v>
      </c>
      <c r="I20" s="36">
        <f t="shared" si="6"/>
        <v>1809</v>
      </c>
      <c r="J20" s="36">
        <f t="shared" si="6"/>
        <v>5788800</v>
      </c>
      <c r="K20" s="36">
        <f t="shared" si="6"/>
        <v>0</v>
      </c>
      <c r="L20" s="36">
        <f t="shared" si="6"/>
        <v>0</v>
      </c>
      <c r="M20" s="37">
        <f>M21</f>
        <v>5788800</v>
      </c>
    </row>
    <row r="21" spans="1:13">
      <c r="A21" s="10"/>
      <c r="B21" s="24" t="s">
        <v>19</v>
      </c>
      <c r="C21" s="205"/>
      <c r="D21" s="205">
        <v>90</v>
      </c>
      <c r="E21" s="205">
        <f>D21</f>
        <v>90</v>
      </c>
      <c r="F21" s="205"/>
      <c r="G21" s="205">
        <v>1704</v>
      </c>
      <c r="H21" s="178">
        <f>G21</f>
        <v>1704</v>
      </c>
      <c r="I21" s="178">
        <v>1809</v>
      </c>
      <c r="J21" s="178">
        <f>3200*I21</f>
        <v>5788800</v>
      </c>
      <c r="K21" s="178"/>
      <c r="L21" s="141"/>
      <c r="M21" s="42">
        <f>J21+K21</f>
        <v>5788800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2</v>
      </c>
      <c r="E28" s="36">
        <f>SUM(E29:E31)</f>
        <v>2</v>
      </c>
      <c r="F28" s="36">
        <f>F29</f>
        <v>0</v>
      </c>
      <c r="G28" s="37">
        <f>G30+G31</f>
        <v>52</v>
      </c>
      <c r="H28" s="37">
        <f>SUM(H29:H31)</f>
        <v>52</v>
      </c>
      <c r="I28" s="36">
        <f t="shared" ref="I28:M28" si="10">SUM(I29:I31)</f>
        <v>54</v>
      </c>
      <c r="J28" s="36">
        <f t="shared" si="10"/>
        <v>172800</v>
      </c>
      <c r="K28" s="36">
        <f t="shared" si="10"/>
        <v>83200</v>
      </c>
      <c r="L28" s="36">
        <f t="shared" si="10"/>
        <v>0</v>
      </c>
      <c r="M28" s="37">
        <f t="shared" si="10"/>
        <v>256000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>
        <v>1</v>
      </c>
      <c r="E30" s="205">
        <f>D30</f>
        <v>1</v>
      </c>
      <c r="F30" s="205"/>
      <c r="G30" s="178">
        <v>24</v>
      </c>
      <c r="H30" s="178">
        <f>G30</f>
        <v>24</v>
      </c>
      <c r="I30" s="178">
        <f>H30+E30</f>
        <v>25</v>
      </c>
      <c r="J30" s="178">
        <f>3200*I30</f>
        <v>80000</v>
      </c>
      <c r="K30" s="178">
        <f>1600*H30</f>
        <v>38400</v>
      </c>
      <c r="L30" s="141"/>
      <c r="M30" s="42">
        <f>J30+K30+M74</f>
        <v>118400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205"/>
      <c r="D33" s="205">
        <v>33</v>
      </c>
      <c r="E33" s="205">
        <f>D33</f>
        <v>33</v>
      </c>
      <c r="F33" s="205"/>
      <c r="G33" s="205">
        <f>E33*15</f>
        <v>495</v>
      </c>
      <c r="H33" s="178">
        <f>G33</f>
        <v>495</v>
      </c>
      <c r="I33" s="178">
        <f>H33+E33</f>
        <v>528</v>
      </c>
      <c r="J33" s="178">
        <f>3200*I33</f>
        <v>1689600</v>
      </c>
      <c r="K33" s="178"/>
      <c r="L33" s="141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151</v>
      </c>
      <c r="G34" s="36">
        <f>G36+G37</f>
        <v>211</v>
      </c>
      <c r="H34" s="37">
        <f>SUM(H35:H37)</f>
        <v>362</v>
      </c>
      <c r="I34" s="37">
        <f>SUM(I35:I37)</f>
        <v>377</v>
      </c>
      <c r="J34" s="37">
        <f>SUM(J35:J37)</f>
        <v>1277600</v>
      </c>
      <c r="K34" s="37">
        <f>SUM(K35:K37)</f>
        <v>443200</v>
      </c>
      <c r="L34" s="36">
        <f t="shared" ref="L34" si="12">L36+L37</f>
        <v>0</v>
      </c>
      <c r="M34" s="37">
        <f>SUM(M35:M37)</f>
        <v>1720800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151</v>
      </c>
      <c r="G35" s="205"/>
      <c r="H35" s="178">
        <f>F35</f>
        <v>151</v>
      </c>
      <c r="I35" s="178">
        <f>H35+E35</f>
        <v>157</v>
      </c>
      <c r="J35" s="178">
        <f>3200*I35</f>
        <v>502400</v>
      </c>
      <c r="K35" s="178">
        <f>1600*H35</f>
        <v>241600</v>
      </c>
      <c r="L35" s="141"/>
      <c r="M35" s="42">
        <f>J35+K35</f>
        <v>744000</v>
      </c>
    </row>
    <row r="36" spans="1:13">
      <c r="A36" s="13"/>
      <c r="B36" s="1" t="s">
        <v>12</v>
      </c>
      <c r="C36" s="205"/>
      <c r="D36" s="205">
        <v>5</v>
      </c>
      <c r="E36" s="205">
        <f>D36</f>
        <v>5</v>
      </c>
      <c r="F36" s="205"/>
      <c r="G36" s="205">
        <v>126</v>
      </c>
      <c r="H36" s="178">
        <f>G36</f>
        <v>126</v>
      </c>
      <c r="I36" s="178">
        <f>H36+E36</f>
        <v>131</v>
      </c>
      <c r="J36" s="178">
        <f>3200*I36</f>
        <v>419200</v>
      </c>
      <c r="K36" s="178">
        <f>1600*H36</f>
        <v>201600</v>
      </c>
      <c r="L36" s="141"/>
      <c r="M36" s="42">
        <f>J36+K36+M75</f>
        <v>620800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388</v>
      </c>
      <c r="H38" s="36">
        <f t="shared" si="13"/>
        <v>388</v>
      </c>
      <c r="I38" s="36">
        <f t="shared" si="13"/>
        <v>413</v>
      </c>
      <c r="J38" s="36">
        <f t="shared" si="13"/>
        <v>1652000</v>
      </c>
      <c r="K38" s="36">
        <f t="shared" si="13"/>
        <v>0</v>
      </c>
      <c r="L38" s="36">
        <f t="shared" si="13"/>
        <v>0</v>
      </c>
      <c r="M38" s="36">
        <f t="shared" si="13"/>
        <v>1652000</v>
      </c>
    </row>
    <row r="39" spans="1:13">
      <c r="A39" s="13"/>
      <c r="B39" s="196" t="s">
        <v>192</v>
      </c>
      <c r="C39" s="205"/>
      <c r="D39" s="205">
        <v>25</v>
      </c>
      <c r="E39" s="205">
        <f>D39</f>
        <v>25</v>
      </c>
      <c r="F39" s="205"/>
      <c r="G39" s="205">
        <v>388</v>
      </c>
      <c r="H39" s="178">
        <f>G39</f>
        <v>388</v>
      </c>
      <c r="I39" s="178">
        <f>H39+E39</f>
        <v>413</v>
      </c>
      <c r="J39" s="178">
        <f>4000*I39</f>
        <v>1652000</v>
      </c>
      <c r="K39" s="178"/>
      <c r="L39" s="141"/>
      <c r="M39" s="42">
        <f>J39+K39</f>
        <v>1652000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120</v>
      </c>
      <c r="H44" s="36">
        <f t="shared" si="15"/>
        <v>120</v>
      </c>
      <c r="I44" s="36">
        <f t="shared" si="15"/>
        <v>126</v>
      </c>
      <c r="J44" s="37">
        <f>J45+J46+J47</f>
        <v>704340</v>
      </c>
      <c r="K44" s="37">
        <f>K45+K46+K47</f>
        <v>180000</v>
      </c>
      <c r="L44" s="36">
        <f t="shared" si="15"/>
        <v>0</v>
      </c>
      <c r="M44" s="37">
        <f>M45+M46+M47</f>
        <v>884340</v>
      </c>
    </row>
    <row r="45" spans="1:13">
      <c r="A45" s="17"/>
      <c r="B45" s="25" t="s">
        <v>13</v>
      </c>
      <c r="C45" s="205"/>
      <c r="D45" s="205">
        <v>2</v>
      </c>
      <c r="E45" s="205">
        <f>D45</f>
        <v>2</v>
      </c>
      <c r="F45" s="205"/>
      <c r="G45" s="205">
        <f>D45*40</f>
        <v>80</v>
      </c>
      <c r="H45" s="178">
        <f>G45</f>
        <v>80</v>
      </c>
      <c r="I45" s="205">
        <f>E45*42</f>
        <v>84</v>
      </c>
      <c r="J45" s="178">
        <f>5590*I45</f>
        <v>469560</v>
      </c>
      <c r="K45" s="178">
        <f>1500*H45</f>
        <v>120000</v>
      </c>
      <c r="L45" s="141"/>
      <c r="M45" s="42">
        <f>J45+K45</f>
        <v>589560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5"/>
      <c r="D49" s="205">
        <v>1</v>
      </c>
      <c r="E49" s="205">
        <f>D49</f>
        <v>1</v>
      </c>
      <c r="F49" s="205"/>
      <c r="G49" s="205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f>E51*15</f>
        <v>15</v>
      </c>
      <c r="H51" s="178">
        <f>G51</f>
        <v>15</v>
      </c>
      <c r="I51" s="178">
        <f>H51+E51</f>
        <v>16</v>
      </c>
      <c r="J51" s="178">
        <f>4000*I51</f>
        <v>64000</v>
      </c>
      <c r="K51" s="178"/>
      <c r="L51" s="91"/>
      <c r="M51" s="42">
        <f>J51+K51</f>
        <v>64000</v>
      </c>
    </row>
    <row r="52" spans="1:13">
      <c r="A52" s="13"/>
      <c r="B52" s="93" t="s">
        <v>18</v>
      </c>
      <c r="C52" s="205"/>
      <c r="D52" s="205">
        <v>3</v>
      </c>
      <c r="E52" s="205">
        <f>D52</f>
        <v>3</v>
      </c>
      <c r="F52" s="205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44</v>
      </c>
      <c r="H61" s="60">
        <f t="shared" ref="H61:L61" si="22">H62+H63</f>
        <v>44</v>
      </c>
      <c r="I61" s="60">
        <f t="shared" si="22"/>
        <v>46</v>
      </c>
      <c r="J61" s="60">
        <f t="shared" si="22"/>
        <v>197800</v>
      </c>
      <c r="K61" s="60">
        <f t="shared" si="22"/>
        <v>110000</v>
      </c>
      <c r="L61" s="60">
        <f t="shared" si="22"/>
        <v>0</v>
      </c>
      <c r="M61" s="95">
        <f>M62+M63</f>
        <v>307800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1</v>
      </c>
      <c r="E66" s="103">
        <f>E67</f>
        <v>1</v>
      </c>
      <c r="F66" s="103">
        <f t="shared" si="23"/>
        <v>0</v>
      </c>
      <c r="G66" s="103">
        <f>G67</f>
        <v>40</v>
      </c>
      <c r="H66" s="103">
        <f t="shared" si="23"/>
        <v>40</v>
      </c>
      <c r="I66" s="103">
        <f t="shared" si="23"/>
        <v>42</v>
      </c>
      <c r="J66" s="103">
        <f t="shared" si="23"/>
        <v>234780</v>
      </c>
      <c r="K66" s="103">
        <f t="shared" si="23"/>
        <v>128000</v>
      </c>
      <c r="L66" s="103">
        <f t="shared" si="23"/>
        <v>0</v>
      </c>
      <c r="M66" s="104">
        <f>M67</f>
        <v>362780</v>
      </c>
    </row>
    <row r="67" spans="1:13">
      <c r="A67" s="14"/>
      <c r="B67" s="128" t="s">
        <v>169</v>
      </c>
      <c r="C67" s="101"/>
      <c r="D67" s="101">
        <v>1</v>
      </c>
      <c r="E67" s="101">
        <f>D67</f>
        <v>1</v>
      </c>
      <c r="F67" s="101"/>
      <c r="G67" s="101">
        <f>E67*40</f>
        <v>40</v>
      </c>
      <c r="H67" s="102">
        <f>G67</f>
        <v>40</v>
      </c>
      <c r="I67" s="102">
        <f>H67+E67*2</f>
        <v>42</v>
      </c>
      <c r="J67" s="178">
        <f>5590*I67</f>
        <v>234780</v>
      </c>
      <c r="K67" s="178">
        <f>3200*H67</f>
        <v>128000</v>
      </c>
      <c r="L67" s="45"/>
      <c r="M67" s="42">
        <f>J67+K67</f>
        <v>362780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31</v>
      </c>
      <c r="D76" s="41">
        <f>D8+D13+D20+D22+D24+D26+D28+D32+D34+D38+D41+D44+D48+D50+D53+D55+D57+D61+D66+D68+D70+D72</f>
        <v>200</v>
      </c>
      <c r="E76" s="41">
        <f>E8+E13+E20+E22+E24+E26+E28+E32+E34+E38+E41+E44+E48+E50+E53+E55+E57+E61+E64+E66+E68+E70+E72</f>
        <v>231</v>
      </c>
      <c r="F76" s="41">
        <f>F8+F13+F28+F34+F64</f>
        <v>535</v>
      </c>
      <c r="G76" s="41">
        <f>G8+G13+G20+G22+G24+G26+G28+G32+G34+G38+G41+G44+G48+G50+G53+G55+G57+G61+G66+G68+G70+G72</f>
        <v>3752</v>
      </c>
      <c r="H76" s="41">
        <f>H8+H13+H20+H22+H24+H26+H28+H32+H34+H38+H41+H44+H48+H50+H53+H55+H57+H61+H64+H66+H68+H70+H72</f>
        <v>4287</v>
      </c>
      <c r="I76" s="41">
        <f>I8+I13+I20+I22+I24+I26+I28+I32+I34+I38+I41+I44+I48+I50+I53+I55+I57+I61+I64+I66+I68+I70+I72</f>
        <v>4544</v>
      </c>
      <c r="J76" s="41">
        <f>J8+J13+J20+J22+J24+J26+J28+J32+J34+J38+J41+J44+J48+J50+J53+J55+J57+J61+J64+J66+J68+J70+J72</f>
        <v>15790190</v>
      </c>
      <c r="K76" s="41">
        <f>K8+K13+K20+K22+K24+K26+K28+K32+K34+K38+K41+K44+K48+K50+K53+K55+K57+K61+K64+K66+K68+K70+K72</f>
        <v>2611000</v>
      </c>
      <c r="L76" s="41"/>
      <c r="M76" s="41">
        <f>M8+M13+M20+M22+M24+M26+M28+M32+M34+M38+M41+M44+M48+M50+M53+M55+M57+M61+M64+M77+M78+M66+M68+M70+M72</f>
        <v>18471190</v>
      </c>
    </row>
    <row r="77" spans="1:13" ht="13.5" thickTop="1">
      <c r="D77" s="273"/>
      <c r="E77" s="273"/>
      <c r="J77" s="79"/>
      <c r="K77" s="86" t="s">
        <v>87</v>
      </c>
      <c r="L77" s="85">
        <v>2</v>
      </c>
      <c r="M77" s="86">
        <f>20000*L77</f>
        <v>40000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7" t="s">
        <v>204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1"/>
  <sheetViews>
    <sheetView topLeftCell="A58" workbookViewId="0">
      <selection activeCell="D69" sqref="D6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33</v>
      </c>
      <c r="E13" s="36">
        <f>SUM(E14:E19)</f>
        <v>62</v>
      </c>
      <c r="F13" s="36">
        <f>F14</f>
        <v>435</v>
      </c>
      <c r="G13" s="36">
        <f>G15+G16+G17+G18+G19</f>
        <v>495</v>
      </c>
      <c r="H13" s="37">
        <f>SUM(H14:H19)</f>
        <v>930</v>
      </c>
      <c r="I13" s="37">
        <f>SUM(I14:I19)</f>
        <v>992</v>
      </c>
      <c r="J13" s="37">
        <f>SUM(J14:J19)</f>
        <v>3174400</v>
      </c>
      <c r="K13" s="37">
        <f>SUM(K14:K19)</f>
        <v>1488000</v>
      </c>
      <c r="L13" s="44">
        <f>L14+L15+L16+L17+L18+L19</f>
        <v>0</v>
      </c>
      <c r="M13" s="37">
        <f>SUM(M14:M19)</f>
        <v>4662400</v>
      </c>
    </row>
    <row r="14" spans="1:13">
      <c r="A14" s="12"/>
      <c r="B14" s="1" t="s">
        <v>3</v>
      </c>
      <c r="C14" s="205">
        <v>29</v>
      </c>
      <c r="D14" s="205"/>
      <c r="E14" s="205">
        <f>C14</f>
        <v>29</v>
      </c>
      <c r="F14" s="205">
        <f>C14*15</f>
        <v>435</v>
      </c>
      <c r="G14" s="205"/>
      <c r="H14" s="178">
        <f>F14</f>
        <v>435</v>
      </c>
      <c r="I14" s="178">
        <f t="shared" ref="I14:I19" si="2">H14+E14</f>
        <v>464</v>
      </c>
      <c r="J14" s="178">
        <f>3200*I14</f>
        <v>1484800</v>
      </c>
      <c r="K14" s="178">
        <f>H14*1600</f>
        <v>696000</v>
      </c>
      <c r="L14" s="141"/>
      <c r="M14" s="42">
        <f>J14+K14</f>
        <v>2180800</v>
      </c>
    </row>
    <row r="15" spans="1:13">
      <c r="A15" s="12"/>
      <c r="B15" s="1" t="s">
        <v>6</v>
      </c>
      <c r="C15" s="205"/>
      <c r="D15" s="205">
        <v>16</v>
      </c>
      <c r="E15" s="205">
        <f>D15</f>
        <v>16</v>
      </c>
      <c r="F15" s="205"/>
      <c r="G15" s="205">
        <f>D15*15</f>
        <v>240</v>
      </c>
      <c r="H15" s="178">
        <f>G15</f>
        <v>240</v>
      </c>
      <c r="I15" s="178">
        <f t="shared" si="2"/>
        <v>256</v>
      </c>
      <c r="J15" s="178">
        <f t="shared" ref="J15:J19" si="3">3200*I15</f>
        <v>819200</v>
      </c>
      <c r="K15" s="178">
        <f t="shared" ref="K15:K19" si="4">H15*1600</f>
        <v>384000</v>
      </c>
      <c r="L15" s="141"/>
      <c r="M15" s="42">
        <f t="shared" ref="M15:M19" si="5">J15+K15</f>
        <v>1203200</v>
      </c>
    </row>
    <row r="16" spans="1:13">
      <c r="A16" s="12"/>
      <c r="B16" s="1" t="s">
        <v>5</v>
      </c>
      <c r="C16" s="205"/>
      <c r="D16" s="205">
        <v>16</v>
      </c>
      <c r="E16" s="205">
        <f>D16</f>
        <v>16</v>
      </c>
      <c r="F16" s="205"/>
      <c r="G16" s="205">
        <f>D16*15</f>
        <v>240</v>
      </c>
      <c r="H16" s="178">
        <f>G16</f>
        <v>240</v>
      </c>
      <c r="I16" s="178">
        <f t="shared" si="2"/>
        <v>256</v>
      </c>
      <c r="J16" s="178">
        <f t="shared" si="3"/>
        <v>819200</v>
      </c>
      <c r="K16" s="178">
        <f t="shared" si="4"/>
        <v>384000</v>
      </c>
      <c r="L16" s="141"/>
      <c r="M16" s="42">
        <f t="shared" si="5"/>
        <v>1203200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103</v>
      </c>
      <c r="E20" s="36">
        <f t="shared" ref="E20:L20" si="6">E21</f>
        <v>103</v>
      </c>
      <c r="F20" s="36"/>
      <c r="G20" s="36">
        <f t="shared" si="6"/>
        <v>2009</v>
      </c>
      <c r="H20" s="36">
        <f t="shared" si="6"/>
        <v>2009</v>
      </c>
      <c r="I20" s="36">
        <f t="shared" si="6"/>
        <v>2132</v>
      </c>
      <c r="J20" s="36">
        <f t="shared" si="6"/>
        <v>6822400</v>
      </c>
      <c r="K20" s="36">
        <f t="shared" si="6"/>
        <v>0</v>
      </c>
      <c r="L20" s="36">
        <f t="shared" si="6"/>
        <v>0</v>
      </c>
      <c r="M20" s="37">
        <f>M21</f>
        <v>6822400</v>
      </c>
    </row>
    <row r="21" spans="1:13">
      <c r="A21" s="10"/>
      <c r="B21" s="24" t="s">
        <v>19</v>
      </c>
      <c r="C21" s="205"/>
      <c r="D21" s="205">
        <v>103</v>
      </c>
      <c r="E21" s="205">
        <f>D21</f>
        <v>103</v>
      </c>
      <c r="F21" s="205"/>
      <c r="G21" s="205">
        <v>2009</v>
      </c>
      <c r="H21" s="178">
        <f>G21</f>
        <v>2009</v>
      </c>
      <c r="I21" s="178">
        <v>2132</v>
      </c>
      <c r="J21" s="178">
        <f>3200*I21</f>
        <v>6822400</v>
      </c>
      <c r="K21" s="178"/>
      <c r="L21" s="141"/>
      <c r="M21" s="42">
        <f>J21+K21</f>
        <v>6822400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112</v>
      </c>
      <c r="H28" s="37">
        <f>SUM(H29:H31)</f>
        <v>140</v>
      </c>
      <c r="I28" s="36">
        <f t="shared" ref="I28:M28" si="10">SUM(I29:I31)</f>
        <v>145</v>
      </c>
      <c r="J28" s="36">
        <f t="shared" si="10"/>
        <v>464000</v>
      </c>
      <c r="K28" s="36">
        <f t="shared" si="10"/>
        <v>224000</v>
      </c>
      <c r="L28" s="36">
        <f t="shared" si="10"/>
        <v>0</v>
      </c>
      <c r="M28" s="37">
        <f t="shared" si="10"/>
        <v>688000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28</v>
      </c>
      <c r="G29" s="205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5"/>
      <c r="D30" s="205">
        <v>3</v>
      </c>
      <c r="E30" s="205">
        <f>D30</f>
        <v>3</v>
      </c>
      <c r="F30" s="205"/>
      <c r="G30" s="178">
        <v>84</v>
      </c>
      <c r="H30" s="178">
        <f>G30</f>
        <v>84</v>
      </c>
      <c r="I30" s="178">
        <f>H30+E30</f>
        <v>87</v>
      </c>
      <c r="J30" s="178">
        <f>3200*I30</f>
        <v>278400</v>
      </c>
      <c r="K30" s="178">
        <f>1600*H30</f>
        <v>134400</v>
      </c>
      <c r="L30" s="141"/>
      <c r="M30" s="42">
        <f>J30+K30+M74</f>
        <v>412800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205"/>
      <c r="D33" s="205">
        <v>30</v>
      </c>
      <c r="E33" s="205">
        <f>D33</f>
        <v>30</v>
      </c>
      <c r="F33" s="205"/>
      <c r="G33" s="205">
        <f>E33*15</f>
        <v>450</v>
      </c>
      <c r="H33" s="178">
        <f>G33</f>
        <v>450</v>
      </c>
      <c r="I33" s="178">
        <f>H33+E33</f>
        <v>480</v>
      </c>
      <c r="J33" s="178">
        <f>3200*I33</f>
        <v>1536000</v>
      </c>
      <c r="K33" s="178"/>
      <c r="L33" s="141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143</v>
      </c>
      <c r="G34" s="36">
        <f>G36+G37</f>
        <v>213</v>
      </c>
      <c r="H34" s="37">
        <f>SUM(H35:H37)</f>
        <v>356</v>
      </c>
      <c r="I34" s="37">
        <f>SUM(I35:I37)</f>
        <v>371</v>
      </c>
      <c r="J34" s="37">
        <f>SUM(J35:J37)</f>
        <v>1275200</v>
      </c>
      <c r="K34" s="37">
        <f>SUM(K35:K37)</f>
        <v>401600</v>
      </c>
      <c r="L34" s="36">
        <f t="shared" ref="L34" si="12">L36+L37</f>
        <v>0</v>
      </c>
      <c r="M34" s="37">
        <f>SUM(M35:M37)</f>
        <v>1676800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143</v>
      </c>
      <c r="G35" s="205"/>
      <c r="H35" s="178">
        <f>F35</f>
        <v>143</v>
      </c>
      <c r="I35" s="178">
        <f>H35+E35</f>
        <v>149</v>
      </c>
      <c r="J35" s="178">
        <f>3200*I35</f>
        <v>476800</v>
      </c>
      <c r="K35" s="178">
        <f>1600*H35</f>
        <v>228800</v>
      </c>
      <c r="L35" s="141"/>
      <c r="M35" s="42">
        <f>J35+K35</f>
        <v>705600</v>
      </c>
    </row>
    <row r="36" spans="1:13">
      <c r="A36" s="13"/>
      <c r="B36" s="1" t="s">
        <v>12</v>
      </c>
      <c r="C36" s="205"/>
      <c r="D36" s="205">
        <v>4</v>
      </c>
      <c r="E36" s="205">
        <f>D36</f>
        <v>4</v>
      </c>
      <c r="F36" s="205"/>
      <c r="G36" s="205">
        <v>108</v>
      </c>
      <c r="H36" s="178">
        <f>G36</f>
        <v>108</v>
      </c>
      <c r="I36" s="178">
        <f>H36+E36</f>
        <v>112</v>
      </c>
      <c r="J36" s="178">
        <f>3200*I36</f>
        <v>358400</v>
      </c>
      <c r="K36" s="178">
        <f>1600*H36</f>
        <v>172800</v>
      </c>
      <c r="L36" s="141"/>
      <c r="M36" s="42">
        <f>J36+K36+M75</f>
        <v>531200</v>
      </c>
    </row>
    <row r="37" spans="1:13">
      <c r="A37" s="13"/>
      <c r="B37" s="196" t="s">
        <v>193</v>
      </c>
      <c r="C37" s="205"/>
      <c r="D37" s="205">
        <v>4</v>
      </c>
      <c r="E37" s="205">
        <f>D37</f>
        <v>4</v>
      </c>
      <c r="F37" s="205"/>
      <c r="G37" s="205">
        <v>105</v>
      </c>
      <c r="H37" s="178">
        <f>G37</f>
        <v>105</v>
      </c>
      <c r="I37" s="178">
        <v>110</v>
      </c>
      <c r="J37" s="178">
        <f>4000*I37</f>
        <v>440000</v>
      </c>
      <c r="K37" s="178"/>
      <c r="L37" s="141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429</v>
      </c>
      <c r="H38" s="36">
        <f t="shared" si="13"/>
        <v>429</v>
      </c>
      <c r="I38" s="36">
        <f t="shared" si="13"/>
        <v>455</v>
      </c>
      <c r="J38" s="36">
        <f t="shared" si="13"/>
        <v>1820000</v>
      </c>
      <c r="K38" s="36">
        <f t="shared" si="13"/>
        <v>0</v>
      </c>
      <c r="L38" s="36">
        <f t="shared" si="13"/>
        <v>0</v>
      </c>
      <c r="M38" s="36">
        <f t="shared" si="13"/>
        <v>1820000</v>
      </c>
    </row>
    <row r="39" spans="1:13">
      <c r="A39" s="13"/>
      <c r="B39" s="196" t="s">
        <v>192</v>
      </c>
      <c r="C39" s="205"/>
      <c r="D39" s="205">
        <v>26</v>
      </c>
      <c r="E39" s="205">
        <f>D39</f>
        <v>26</v>
      </c>
      <c r="F39" s="205"/>
      <c r="G39" s="205">
        <v>429</v>
      </c>
      <c r="H39" s="178">
        <f>G39</f>
        <v>429</v>
      </c>
      <c r="I39" s="178">
        <f>H39+E39</f>
        <v>455</v>
      </c>
      <c r="J39" s="178">
        <f>4000*I39</f>
        <v>1820000</v>
      </c>
      <c r="K39" s="178"/>
      <c r="L39" s="141"/>
      <c r="M39" s="42">
        <f>J39+K39</f>
        <v>1820000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5"/>
      <c r="D52" s="205">
        <v>4</v>
      </c>
      <c r="E52" s="205">
        <f>D52</f>
        <v>4</v>
      </c>
      <c r="F52" s="205"/>
      <c r="G52" s="90">
        <f>E52*15</f>
        <v>60</v>
      </c>
      <c r="H52" s="178">
        <f>G52</f>
        <v>60</v>
      </c>
      <c r="I52" s="178">
        <f>H52+E52</f>
        <v>64</v>
      </c>
      <c r="J52" s="178">
        <f>4000*I52</f>
        <v>256000</v>
      </c>
      <c r="K52" s="178"/>
      <c r="L52" s="141"/>
      <c r="M52" s="42">
        <f>J52+K52</f>
        <v>256000</v>
      </c>
    </row>
    <row r="53" spans="1:13">
      <c r="A53" s="35">
        <v>15</v>
      </c>
      <c r="B53" s="40" t="s">
        <v>151</v>
      </c>
      <c r="C53" s="36"/>
      <c r="D53" s="36">
        <f>D54</f>
        <v>2</v>
      </c>
      <c r="E53" s="36">
        <f t="shared" ref="E53:L53" si="18">E54</f>
        <v>2</v>
      </c>
      <c r="F53" s="36"/>
      <c r="G53" s="36">
        <f t="shared" si="18"/>
        <v>88</v>
      </c>
      <c r="H53" s="36">
        <f t="shared" si="18"/>
        <v>88</v>
      </c>
      <c r="I53" s="36">
        <f t="shared" si="18"/>
        <v>92</v>
      </c>
      <c r="J53" s="36">
        <f t="shared" si="18"/>
        <v>514280</v>
      </c>
      <c r="K53" s="36">
        <f t="shared" si="18"/>
        <v>281600</v>
      </c>
      <c r="L53" s="36">
        <f t="shared" si="18"/>
        <v>0</v>
      </c>
      <c r="M53" s="37">
        <f>M54</f>
        <v>795880</v>
      </c>
    </row>
    <row r="54" spans="1:13">
      <c r="A54" s="14"/>
      <c r="B54" s="72" t="s">
        <v>152</v>
      </c>
      <c r="C54" s="28"/>
      <c r="D54" s="28">
        <v>2</v>
      </c>
      <c r="E54" s="28">
        <f>D54</f>
        <v>2</v>
      </c>
      <c r="F54" s="28"/>
      <c r="G54" s="28">
        <v>88</v>
      </c>
      <c r="H54" s="30">
        <f>G54</f>
        <v>88</v>
      </c>
      <c r="I54" s="30">
        <f>H54+E54*2</f>
        <v>92</v>
      </c>
      <c r="J54" s="178">
        <f>5590*I54</f>
        <v>514280</v>
      </c>
      <c r="K54" s="178">
        <f>3200*H54</f>
        <v>281600</v>
      </c>
      <c r="L54" s="45"/>
      <c r="M54" s="42">
        <f>J54+K54</f>
        <v>795880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40</v>
      </c>
      <c r="H57" s="95">
        <f>SUM(H58:H60)</f>
        <v>40</v>
      </c>
      <c r="I57" s="60">
        <f t="shared" ref="I57:M57" si="20">SUM(I58:I60)</f>
        <v>42</v>
      </c>
      <c r="J57" s="60">
        <f t="shared" si="20"/>
        <v>273000</v>
      </c>
      <c r="K57" s="60">
        <f t="shared" si="20"/>
        <v>128000</v>
      </c>
      <c r="L57" s="60">
        <f t="shared" si="20"/>
        <v>0</v>
      </c>
      <c r="M57" s="60">
        <f t="shared" si="20"/>
        <v>401000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>
        <v>1</v>
      </c>
      <c r="E60" s="28">
        <f>D60</f>
        <v>1</v>
      </c>
      <c r="F60" s="28"/>
      <c r="G60" s="28">
        <f>E60*40</f>
        <v>40</v>
      </c>
      <c r="H60" s="30">
        <f>G60</f>
        <v>40</v>
      </c>
      <c r="I60" s="30">
        <f>H60+E60*2</f>
        <v>42</v>
      </c>
      <c r="J60" s="59">
        <f>6500*I60</f>
        <v>273000</v>
      </c>
      <c r="K60" s="178">
        <f>3200*H60</f>
        <v>128000</v>
      </c>
      <c r="L60" s="45"/>
      <c r="M60" s="42">
        <f t="shared" si="21"/>
        <v>401000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40</v>
      </c>
      <c r="H61" s="60">
        <f t="shared" ref="H61:L61" si="22">H62+H63</f>
        <v>40</v>
      </c>
      <c r="I61" s="60">
        <f t="shared" si="22"/>
        <v>42</v>
      </c>
      <c r="J61" s="60">
        <f t="shared" si="22"/>
        <v>234780</v>
      </c>
      <c r="K61" s="60">
        <f t="shared" si="22"/>
        <v>128000</v>
      </c>
      <c r="L61" s="60">
        <f t="shared" si="22"/>
        <v>0</v>
      </c>
      <c r="M61" s="95">
        <f>M62+M63</f>
        <v>362780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37</v>
      </c>
      <c r="D76" s="41">
        <f>D8+D13+D20+D22+D24+D26+D28+D32+D34+D38+D41+D44+D48+D50+D53+D55+D57+D61+D66+D68+D70+D72</f>
        <v>222</v>
      </c>
      <c r="E76" s="41">
        <f>E8+E13+E20+E22+E24+E26+E28+E32+E34+E38+E41+E44+E48+E50+E53+E55+E57+E61+E64+E66+E68+E70+E72</f>
        <v>259</v>
      </c>
      <c r="F76" s="41">
        <f>F8+F13+F28+F34+F64</f>
        <v>630</v>
      </c>
      <c r="G76" s="41">
        <f>G8+G13+G20+G22+G24+G26+G28+G32+G34+G38+G41+G44+G48+G50+G53+G55+G57+G61+G66+G68+G70+G72</f>
        <v>4267</v>
      </c>
      <c r="H76" s="41">
        <f>H8+H13+H20+H22+H24+H26+H28+H32+H34+H38+H41+H44+H48+H50+H53+H55+H57+H61+H64+H66+H68+H70+H72</f>
        <v>4897</v>
      </c>
      <c r="I76" s="41">
        <f>I8+I13+I20+I22+I24+I26+I28+I32+I34+I38+I41+I44+I48+I50+I53+I55+I57+I61+I64+I66+I68+I70+I72</f>
        <v>5187</v>
      </c>
      <c r="J76" s="41">
        <f>J8+J13+J20+J22+J24+J26+J28+J32+J34+J38+J41+J44+J48+J50+J53+J55+J57+J61+J64+J66+J68+J70+J72</f>
        <v>17964990</v>
      </c>
      <c r="K76" s="41">
        <f>K8+K13+K20+K22+K24+K26+K28+K32+K34+K38+K41+K44+K48+K50+K53+K55+K57+K61+K64+K66+K68+K70+K72</f>
        <v>3176400</v>
      </c>
      <c r="L76" s="41"/>
      <c r="M76" s="41">
        <f>M8+M13+M20+M22+M24+M26+M28+M32+M34+M38+M41+M44+M48+M50+M53+M55+M57+M61+M64+M77+M78+M66+M68+M70+M72</f>
        <v>21156390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1</v>
      </c>
      <c r="M78" s="87">
        <f>15000*L78</f>
        <v>15000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1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1"/>
  <sheetViews>
    <sheetView topLeftCell="A60" workbookViewId="0">
      <selection activeCell="I81" sqref="I81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3" t="s">
        <v>64</v>
      </c>
      <c r="B1" s="263"/>
      <c r="C1" s="263"/>
      <c r="D1" s="264" t="s">
        <v>65</v>
      </c>
      <c r="E1" s="264"/>
      <c r="F1" s="264"/>
      <c r="G1" s="264"/>
      <c r="H1" s="264"/>
      <c r="I1" s="264"/>
      <c r="J1" s="264"/>
      <c r="K1" s="264"/>
      <c r="L1" s="264"/>
      <c r="M1" s="264"/>
    </row>
    <row r="2" spans="1:13">
      <c r="A2" s="264" t="s">
        <v>66</v>
      </c>
      <c r="B2" s="264"/>
      <c r="C2" s="264"/>
      <c r="D2" s="265" t="s">
        <v>67</v>
      </c>
      <c r="E2" s="265"/>
      <c r="F2" s="265"/>
      <c r="G2" s="265"/>
      <c r="H2" s="265"/>
      <c r="I2" s="265"/>
      <c r="J2" s="265"/>
      <c r="K2" s="265"/>
      <c r="L2" s="265"/>
      <c r="M2" s="265"/>
    </row>
    <row r="3" spans="1:13">
      <c r="A3" s="229" t="s">
        <v>68</v>
      </c>
      <c r="B3" s="229"/>
      <c r="C3" s="229"/>
    </row>
    <row r="4" spans="1:13" ht="20.25">
      <c r="A4" s="262" t="s">
        <v>69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13" ht="13.5" thickBot="1">
      <c r="A5" s="267" t="s">
        <v>194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</row>
    <row r="6" spans="1:13" ht="13.5" customHeight="1" thickTop="1">
      <c r="A6" s="5" t="s">
        <v>0</v>
      </c>
      <c r="B6" s="20" t="s">
        <v>1</v>
      </c>
      <c r="C6" s="268" t="s">
        <v>31</v>
      </c>
      <c r="D6" s="268"/>
      <c r="E6" s="268"/>
      <c r="F6" s="268" t="s">
        <v>33</v>
      </c>
      <c r="G6" s="268"/>
      <c r="H6" s="268"/>
      <c r="I6" s="268"/>
      <c r="J6" s="269" t="s">
        <v>41</v>
      </c>
      <c r="K6" s="269" t="s">
        <v>42</v>
      </c>
      <c r="L6" s="269" t="s">
        <v>43</v>
      </c>
      <c r="M6" s="271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70"/>
      <c r="K7" s="270"/>
      <c r="L7" s="270"/>
      <c r="M7" s="272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1</v>
      </c>
      <c r="E12" s="205">
        <f>D12</f>
        <v>1</v>
      </c>
      <c r="F12" s="205"/>
      <c r="G12" s="205">
        <f>E12*32</f>
        <v>32</v>
      </c>
      <c r="H12" s="178">
        <f>G12</f>
        <v>32</v>
      </c>
      <c r="I12" s="178">
        <f>H12+E12*2</f>
        <v>34</v>
      </c>
      <c r="J12" s="178">
        <f>4000*I12</f>
        <v>136000</v>
      </c>
      <c r="K12" s="178"/>
      <c r="L12" s="141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18</v>
      </c>
      <c r="D13" s="36">
        <f>D15+D16+D17+D18+D19</f>
        <v>31</v>
      </c>
      <c r="E13" s="36">
        <f>SUM(E14:E19)</f>
        <v>49</v>
      </c>
      <c r="F13" s="36">
        <f>F14</f>
        <v>270</v>
      </c>
      <c r="G13" s="36">
        <f>G15+G16+G17+G18+G19</f>
        <v>465</v>
      </c>
      <c r="H13" s="37">
        <f>SUM(H14:H19)</f>
        <v>735</v>
      </c>
      <c r="I13" s="37">
        <f>SUM(I14:I19)</f>
        <v>784</v>
      </c>
      <c r="J13" s="37">
        <f>SUM(J14:J19)</f>
        <v>2508800</v>
      </c>
      <c r="K13" s="37">
        <f>SUM(K14:K19)</f>
        <v>1176000</v>
      </c>
      <c r="L13" s="44">
        <f>L14+L15+L16+L17+L18+L19</f>
        <v>0</v>
      </c>
      <c r="M13" s="37">
        <f>SUM(M14:M19)</f>
        <v>3684800</v>
      </c>
    </row>
    <row r="14" spans="1:13">
      <c r="A14" s="12"/>
      <c r="B14" s="1" t="s">
        <v>3</v>
      </c>
      <c r="C14" s="205">
        <v>18</v>
      </c>
      <c r="D14" s="205"/>
      <c r="E14" s="205">
        <f>C14</f>
        <v>18</v>
      </c>
      <c r="F14" s="205">
        <f>C14*15</f>
        <v>270</v>
      </c>
      <c r="G14" s="205"/>
      <c r="H14" s="178">
        <f>F14</f>
        <v>270</v>
      </c>
      <c r="I14" s="178">
        <f t="shared" ref="I14:I19" si="2">H14+E14</f>
        <v>288</v>
      </c>
      <c r="J14" s="178">
        <f>3200*I14</f>
        <v>921600</v>
      </c>
      <c r="K14" s="178">
        <f>H14*1600</f>
        <v>432000</v>
      </c>
      <c r="L14" s="141"/>
      <c r="M14" s="42">
        <f>J14+K14</f>
        <v>1353600</v>
      </c>
    </row>
    <row r="15" spans="1:13">
      <c r="A15" s="12"/>
      <c r="B15" s="1" t="s">
        <v>6</v>
      </c>
      <c r="C15" s="205"/>
      <c r="D15" s="205">
        <v>12</v>
      </c>
      <c r="E15" s="205">
        <f>D15</f>
        <v>12</v>
      </c>
      <c r="F15" s="205"/>
      <c r="G15" s="205">
        <f>D15*15</f>
        <v>180</v>
      </c>
      <c r="H15" s="178">
        <f>G15</f>
        <v>180</v>
      </c>
      <c r="I15" s="178">
        <f t="shared" si="2"/>
        <v>192</v>
      </c>
      <c r="J15" s="178">
        <f t="shared" ref="J15:J19" si="3">3200*I15</f>
        <v>614400</v>
      </c>
      <c r="K15" s="178">
        <f t="shared" ref="K15:K19" si="4">H15*1600</f>
        <v>288000</v>
      </c>
      <c r="L15" s="141"/>
      <c r="M15" s="42">
        <f t="shared" ref="M15:M19" si="5">J15+K15</f>
        <v>902400</v>
      </c>
    </row>
    <row r="16" spans="1:13">
      <c r="A16" s="12"/>
      <c r="B16" s="1" t="s">
        <v>5</v>
      </c>
      <c r="C16" s="205"/>
      <c r="D16" s="205">
        <v>19</v>
      </c>
      <c r="E16" s="205">
        <f>D16</f>
        <v>19</v>
      </c>
      <c r="F16" s="205"/>
      <c r="G16" s="205">
        <f>D16*15</f>
        <v>285</v>
      </c>
      <c r="H16" s="178">
        <f>G16</f>
        <v>285</v>
      </c>
      <c r="I16" s="178">
        <f t="shared" si="2"/>
        <v>304</v>
      </c>
      <c r="J16" s="178">
        <f t="shared" si="3"/>
        <v>972800</v>
      </c>
      <c r="K16" s="178">
        <f t="shared" si="4"/>
        <v>456000</v>
      </c>
      <c r="L16" s="141"/>
      <c r="M16" s="42">
        <f t="shared" si="5"/>
        <v>1428800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100</v>
      </c>
      <c r="E20" s="36">
        <f t="shared" ref="E20:L20" si="6">E21</f>
        <v>100</v>
      </c>
      <c r="F20" s="36"/>
      <c r="G20" s="36">
        <f t="shared" si="6"/>
        <v>1566</v>
      </c>
      <c r="H20" s="36">
        <f t="shared" si="6"/>
        <v>1566</v>
      </c>
      <c r="I20" s="36">
        <f t="shared" si="6"/>
        <v>1669</v>
      </c>
      <c r="J20" s="36">
        <f t="shared" si="6"/>
        <v>5340800</v>
      </c>
      <c r="K20" s="36">
        <f t="shared" si="6"/>
        <v>0</v>
      </c>
      <c r="L20" s="36">
        <f t="shared" si="6"/>
        <v>0</v>
      </c>
      <c r="M20" s="37">
        <f>M21</f>
        <v>5340800</v>
      </c>
    </row>
    <row r="21" spans="1:13">
      <c r="A21" s="10"/>
      <c r="B21" s="24" t="s">
        <v>19</v>
      </c>
      <c r="C21" s="205"/>
      <c r="D21" s="205">
        <v>100</v>
      </c>
      <c r="E21" s="205">
        <f>D21</f>
        <v>100</v>
      </c>
      <c r="F21" s="205"/>
      <c r="G21" s="205">
        <v>1566</v>
      </c>
      <c r="H21" s="178">
        <f>G21</f>
        <v>1566</v>
      </c>
      <c r="I21" s="178">
        <v>1669</v>
      </c>
      <c r="J21" s="178">
        <f>3200*I21</f>
        <v>5340800</v>
      </c>
      <c r="K21" s="178"/>
      <c r="L21" s="141"/>
      <c r="M21" s="42">
        <f>J21+K21</f>
        <v>5340800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5</v>
      </c>
      <c r="E28" s="36">
        <f>SUM(E29:E31)</f>
        <v>7</v>
      </c>
      <c r="F28" s="36">
        <f>F29</f>
        <v>48</v>
      </c>
      <c r="G28" s="37">
        <f>G30+G31</f>
        <v>132</v>
      </c>
      <c r="H28" s="37">
        <f>SUM(H29:H31)</f>
        <v>180</v>
      </c>
      <c r="I28" s="36">
        <f t="shared" ref="I28:M28" si="10">SUM(I29:I31)</f>
        <v>187</v>
      </c>
      <c r="J28" s="36">
        <f t="shared" si="10"/>
        <v>598400</v>
      </c>
      <c r="K28" s="36">
        <f t="shared" si="10"/>
        <v>288000</v>
      </c>
      <c r="L28" s="36">
        <f t="shared" si="10"/>
        <v>0</v>
      </c>
      <c r="M28" s="37">
        <f t="shared" si="10"/>
        <v>886400</v>
      </c>
    </row>
    <row r="29" spans="1:13">
      <c r="A29" s="12"/>
      <c r="B29" s="1" t="s">
        <v>3</v>
      </c>
      <c r="C29" s="205">
        <v>2</v>
      </c>
      <c r="D29" s="205"/>
      <c r="E29" s="205">
        <f>C29</f>
        <v>2</v>
      </c>
      <c r="F29" s="205">
        <v>48</v>
      </c>
      <c r="G29" s="205"/>
      <c r="H29" s="178">
        <f>F29</f>
        <v>48</v>
      </c>
      <c r="I29" s="178">
        <f>H29+E29</f>
        <v>50</v>
      </c>
      <c r="J29" s="178">
        <f>3200*I29</f>
        <v>160000</v>
      </c>
      <c r="K29" s="178">
        <f>1600*H29</f>
        <v>76800</v>
      </c>
      <c r="L29" s="141"/>
      <c r="M29" s="42">
        <f>J29+K29</f>
        <v>236800</v>
      </c>
    </row>
    <row r="30" spans="1:13">
      <c r="A30" s="12"/>
      <c r="B30" s="1" t="s">
        <v>11</v>
      </c>
      <c r="C30" s="205"/>
      <c r="D30" s="205">
        <v>5</v>
      </c>
      <c r="E30" s="205">
        <f>D30</f>
        <v>5</v>
      </c>
      <c r="F30" s="205"/>
      <c r="G30" s="178">
        <v>132</v>
      </c>
      <c r="H30" s="178">
        <f>G30</f>
        <v>132</v>
      </c>
      <c r="I30" s="178">
        <f>H30+E30</f>
        <v>137</v>
      </c>
      <c r="J30" s="178">
        <f>3200*I30</f>
        <v>438400</v>
      </c>
      <c r="K30" s="178">
        <f>1600*H30</f>
        <v>211200</v>
      </c>
      <c r="L30" s="141"/>
      <c r="M30" s="42">
        <f>J30+K30+M74</f>
        <v>649600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35</v>
      </c>
      <c r="E32" s="36">
        <f t="shared" ref="E32:L32" si="11">E33</f>
        <v>35</v>
      </c>
      <c r="F32" s="36"/>
      <c r="G32" s="36">
        <f t="shared" si="11"/>
        <v>525</v>
      </c>
      <c r="H32" s="36">
        <f t="shared" si="11"/>
        <v>525</v>
      </c>
      <c r="I32" s="37">
        <f>I33</f>
        <v>560</v>
      </c>
      <c r="J32" s="36">
        <f t="shared" si="11"/>
        <v>1792000</v>
      </c>
      <c r="K32" s="36">
        <f t="shared" si="11"/>
        <v>0</v>
      </c>
      <c r="L32" s="36">
        <f t="shared" si="11"/>
        <v>0</v>
      </c>
      <c r="M32" s="37">
        <f>M33</f>
        <v>1792000</v>
      </c>
    </row>
    <row r="33" spans="1:13">
      <c r="A33" s="10"/>
      <c r="B33" s="24" t="s">
        <v>19</v>
      </c>
      <c r="C33" s="205"/>
      <c r="D33" s="205">
        <v>35</v>
      </c>
      <c r="E33" s="205">
        <f>D33</f>
        <v>35</v>
      </c>
      <c r="F33" s="205"/>
      <c r="G33" s="205">
        <f>E33*15</f>
        <v>525</v>
      </c>
      <c r="H33" s="178">
        <f>G33</f>
        <v>525</v>
      </c>
      <c r="I33" s="178">
        <f>H33+E33</f>
        <v>560</v>
      </c>
      <c r="J33" s="178">
        <f>3200*I33</f>
        <v>1792000</v>
      </c>
      <c r="K33" s="178"/>
      <c r="L33" s="141"/>
      <c r="M33" s="42">
        <f>J33+K33</f>
        <v>1792000</v>
      </c>
    </row>
    <row r="34" spans="1:13">
      <c r="A34" s="35">
        <v>9</v>
      </c>
      <c r="B34" s="32" t="s">
        <v>27</v>
      </c>
      <c r="C34" s="36">
        <f>C35</f>
        <v>5</v>
      </c>
      <c r="D34" s="36">
        <f>D36+D37</f>
        <v>6</v>
      </c>
      <c r="E34" s="36">
        <f>C34+D34</f>
        <v>11</v>
      </c>
      <c r="F34" s="36">
        <f>F35</f>
        <v>129</v>
      </c>
      <c r="G34" s="36">
        <f>G36+G37</f>
        <v>165</v>
      </c>
      <c r="H34" s="37">
        <f>SUM(H35:H37)</f>
        <v>294</v>
      </c>
      <c r="I34" s="37">
        <f>SUM(I35:I37)</f>
        <v>306</v>
      </c>
      <c r="J34" s="37">
        <f>SUM(J35:J37)</f>
        <v>1030400</v>
      </c>
      <c r="K34" s="37">
        <f>SUM(K35:K37)</f>
        <v>372800</v>
      </c>
      <c r="L34" s="36">
        <f t="shared" ref="L34" si="12">L36+L37</f>
        <v>0</v>
      </c>
      <c r="M34" s="37">
        <f>SUM(M35:M37)</f>
        <v>1403200</v>
      </c>
    </row>
    <row r="35" spans="1:13">
      <c r="A35" s="12"/>
      <c r="B35" s="1" t="s">
        <v>3</v>
      </c>
      <c r="C35" s="205">
        <v>5</v>
      </c>
      <c r="D35" s="205"/>
      <c r="E35" s="205">
        <f>C35</f>
        <v>5</v>
      </c>
      <c r="F35" s="205">
        <v>129</v>
      </c>
      <c r="G35" s="205"/>
      <c r="H35" s="178">
        <f>F35</f>
        <v>129</v>
      </c>
      <c r="I35" s="178">
        <f>H35+E35</f>
        <v>134</v>
      </c>
      <c r="J35" s="178">
        <f>3200*I35</f>
        <v>428800</v>
      </c>
      <c r="K35" s="178">
        <f>1600*H35</f>
        <v>206400</v>
      </c>
      <c r="L35" s="141"/>
      <c r="M35" s="42">
        <f>J35+K35</f>
        <v>635200</v>
      </c>
    </row>
    <row r="36" spans="1:13">
      <c r="A36" s="13"/>
      <c r="B36" s="1" t="s">
        <v>12</v>
      </c>
      <c r="C36" s="205"/>
      <c r="D36" s="205">
        <v>4</v>
      </c>
      <c r="E36" s="205">
        <f>D36</f>
        <v>4</v>
      </c>
      <c r="F36" s="205"/>
      <c r="G36" s="205">
        <v>104</v>
      </c>
      <c r="H36" s="178">
        <f>G36</f>
        <v>104</v>
      </c>
      <c r="I36" s="178">
        <f>H36+E36</f>
        <v>108</v>
      </c>
      <c r="J36" s="178">
        <f>3200*I36</f>
        <v>345600</v>
      </c>
      <c r="K36" s="178">
        <f>1600*H36</f>
        <v>166400</v>
      </c>
      <c r="L36" s="141"/>
      <c r="M36" s="42">
        <f>J36+K36+M75</f>
        <v>512000</v>
      </c>
    </row>
    <row r="37" spans="1:13">
      <c r="A37" s="13"/>
      <c r="B37" s="196" t="s">
        <v>193</v>
      </c>
      <c r="C37" s="205"/>
      <c r="D37" s="205">
        <v>2</v>
      </c>
      <c r="E37" s="205">
        <f>D37</f>
        <v>2</v>
      </c>
      <c r="F37" s="205"/>
      <c r="G37" s="205">
        <v>61</v>
      </c>
      <c r="H37" s="178">
        <f>G37</f>
        <v>61</v>
      </c>
      <c r="I37" s="178">
        <v>64</v>
      </c>
      <c r="J37" s="178">
        <f>4000*I37</f>
        <v>256000</v>
      </c>
      <c r="K37" s="178"/>
      <c r="L37" s="141"/>
      <c r="M37" s="42">
        <f>J37+K37</f>
        <v>256000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390</v>
      </c>
      <c r="H38" s="36">
        <f t="shared" si="13"/>
        <v>390</v>
      </c>
      <c r="I38" s="36">
        <f t="shared" si="13"/>
        <v>416</v>
      </c>
      <c r="J38" s="36">
        <f t="shared" si="13"/>
        <v>1664000</v>
      </c>
      <c r="K38" s="36">
        <f t="shared" si="13"/>
        <v>0</v>
      </c>
      <c r="L38" s="36">
        <f t="shared" si="13"/>
        <v>0</v>
      </c>
      <c r="M38" s="36">
        <f t="shared" si="13"/>
        <v>1664000</v>
      </c>
    </row>
    <row r="39" spans="1:13">
      <c r="A39" s="13"/>
      <c r="B39" s="196" t="s">
        <v>192</v>
      </c>
      <c r="C39" s="205"/>
      <c r="D39" s="205">
        <v>26</v>
      </c>
      <c r="E39" s="205">
        <f>D39</f>
        <v>26</v>
      </c>
      <c r="F39" s="205"/>
      <c r="G39" s="205">
        <f>E39*15</f>
        <v>390</v>
      </c>
      <c r="H39" s="178">
        <f>G39</f>
        <v>390</v>
      </c>
      <c r="I39" s="178">
        <f>H39+E39</f>
        <v>416</v>
      </c>
      <c r="J39" s="178">
        <f>4000*I39</f>
        <v>1664000</v>
      </c>
      <c r="K39" s="178"/>
      <c r="L39" s="141"/>
      <c r="M39" s="42">
        <f>J39+K39</f>
        <v>1664000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205"/>
      <c r="D49" s="205">
        <v>2</v>
      </c>
      <c r="E49" s="205">
        <f>D49</f>
        <v>2</v>
      </c>
      <c r="F49" s="205"/>
      <c r="G49" s="205">
        <f>D49*28</f>
        <v>56</v>
      </c>
      <c r="H49" s="178">
        <f>G49</f>
        <v>56</v>
      </c>
      <c r="I49" s="178">
        <f>H49+E49</f>
        <v>58</v>
      </c>
      <c r="J49" s="178">
        <f>4300*I49</f>
        <v>249400</v>
      </c>
      <c r="K49" s="178">
        <f>2500*H49</f>
        <v>140000</v>
      </c>
      <c r="L49" s="141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89"/>
      <c r="B51" s="92" t="s">
        <v>137</v>
      </c>
      <c r="C51" s="90"/>
      <c r="D51" s="90">
        <v>1</v>
      </c>
      <c r="E51" s="205">
        <f>D51</f>
        <v>1</v>
      </c>
      <c r="F51" s="90"/>
      <c r="G51" s="90">
        <v>28</v>
      </c>
      <c r="H51" s="178">
        <f>G51</f>
        <v>28</v>
      </c>
      <c r="I51" s="178">
        <f>H51+E51</f>
        <v>29</v>
      </c>
      <c r="J51" s="178">
        <f>4000*I51</f>
        <v>116000</v>
      </c>
      <c r="K51" s="178"/>
      <c r="L51" s="91"/>
      <c r="M51" s="42">
        <f>J51+K51</f>
        <v>116000</v>
      </c>
    </row>
    <row r="52" spans="1:13">
      <c r="A52" s="13"/>
      <c r="B52" s="93" t="s">
        <v>18</v>
      </c>
      <c r="C52" s="205"/>
      <c r="D52" s="205">
        <v>3</v>
      </c>
      <c r="E52" s="205">
        <f>D52</f>
        <v>3</v>
      </c>
      <c r="F52" s="205"/>
      <c r="G52" s="90">
        <f>E52*15</f>
        <v>45</v>
      </c>
      <c r="H52" s="178">
        <f>G52</f>
        <v>45</v>
      </c>
      <c r="I52" s="178">
        <f>H52+E52</f>
        <v>48</v>
      </c>
      <c r="J52" s="178">
        <f>4000*I52</f>
        <v>192000</v>
      </c>
      <c r="K52" s="178"/>
      <c r="L52" s="141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8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45</v>
      </c>
      <c r="H61" s="60">
        <f t="shared" ref="H61:L61" si="22">H62+H63</f>
        <v>45</v>
      </c>
      <c r="I61" s="60">
        <f t="shared" si="22"/>
        <v>47</v>
      </c>
      <c r="J61" s="60">
        <f t="shared" si="22"/>
        <v>202100</v>
      </c>
      <c r="K61" s="60">
        <f t="shared" si="22"/>
        <v>112500</v>
      </c>
      <c r="L61" s="60">
        <f t="shared" si="22"/>
        <v>0</v>
      </c>
      <c r="M61" s="95">
        <f>M62+M63</f>
        <v>314600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178">
        <f>6500*I65</f>
        <v>266500</v>
      </c>
      <c r="K65" s="178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27</v>
      </c>
      <c r="D76" s="41">
        <f>D8+D13+D20+D22+D24+D26+D28+D32+D34+D38+D41+D44+D48+D50+D53+D55+D57+D61+D66+D68+D70+D72</f>
        <v>219</v>
      </c>
      <c r="E76" s="41">
        <f>E8+E13+E20+E22+E24+E26+E28+E32+E34+E38+E41+E44+E48+E50+E53+E55+E57+E61+E64+E66+E68+E70+E72</f>
        <v>246</v>
      </c>
      <c r="F76" s="41">
        <f>F8+F13+F28+F34+F64</f>
        <v>510</v>
      </c>
      <c r="G76" s="41">
        <f>G8+G13+G20+G22+G24+G26+G28+G32+G34+G38+G41+G44+G48+G50+G53+G55+G57+G61+G66+G68+G70+G72</f>
        <v>3734</v>
      </c>
      <c r="H76" s="41">
        <f>H8+H13+H20+H22+H24+H26+H28+H32+H34+H38+H41+H44+H48+H50+H53+H55+H57+H61+H64+H66+H68+H70+H72</f>
        <v>4244</v>
      </c>
      <c r="I76" s="41">
        <f>I8+I13+I20+I22+I24+I26+I28+I32+I34+I38+I41+I44+I48+I50+I53+I55+I57+I61+I64+I66+I68+I70+I72</f>
        <v>4503</v>
      </c>
      <c r="J76" s="41">
        <f>J8+J13+J20+J22+J24+J26+J28+J32+J34+J38+J41+J44+J48+J50+J53+J55+J57+J61+J64+J66+J68+J70+J72</f>
        <v>15619330</v>
      </c>
      <c r="K76" s="41">
        <f>K8+K13+K20+K22+K24+K26+K28+K32+K34+K38+K41+K44+K48+K50+K53+K55+K57+K61+K64+K66+K68+K70+K72</f>
        <v>2757900</v>
      </c>
      <c r="L76" s="41"/>
      <c r="M76" s="41">
        <f>M8+M13+M20+M22+M24+M26+M28+M32+M34+M38+M41+M44+M48+M50+M53+M55+M57+M61+M64+M77+M78+M66+M68+M70+M72</f>
        <v>18452230</v>
      </c>
    </row>
    <row r="77" spans="1:13" ht="13.5" thickTop="1">
      <c r="D77" s="273"/>
      <c r="E77" s="273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26"/>
      <c r="E78" s="226"/>
      <c r="F78" s="204"/>
      <c r="G78" s="204"/>
      <c r="H78" s="81"/>
      <c r="J78" s="80"/>
      <c r="K78" s="87" t="s">
        <v>88</v>
      </c>
      <c r="L78" s="88">
        <v>5</v>
      </c>
      <c r="M78" s="87">
        <f>15000*L78</f>
        <v>75000</v>
      </c>
    </row>
    <row r="79" spans="1:13">
      <c r="B79" s="132"/>
      <c r="C79" s="204"/>
      <c r="D79" s="274"/>
      <c r="E79" s="274"/>
      <c r="F79" s="204"/>
      <c r="G79" s="204"/>
      <c r="H79" s="81"/>
      <c r="K79" s="73" t="s">
        <v>32</v>
      </c>
      <c r="L79" s="206">
        <f>L77+L78</f>
        <v>5</v>
      </c>
    </row>
    <row r="80" spans="1:13">
      <c r="B80" s="132"/>
      <c r="C80" s="204"/>
      <c r="D80" s="266"/>
      <c r="E80" s="266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74"/>
      <c r="E81" s="274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74"/>
      <c r="E82" s="274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74"/>
      <c r="E83" s="274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74"/>
      <c r="E84" s="274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74"/>
      <c r="E85" s="274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75"/>
      <c r="E86" s="275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74"/>
      <c r="E87" s="274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74"/>
      <c r="E88" s="274"/>
      <c r="F88" s="204"/>
      <c r="G88" s="204"/>
      <c r="H88" s="81"/>
      <c r="I88" s="31"/>
      <c r="J88" s="31"/>
    </row>
    <row r="89" spans="2:13">
      <c r="B89" s="138"/>
      <c r="C89" s="139"/>
      <c r="D89" s="274"/>
      <c r="E89" s="274"/>
      <c r="F89" s="204"/>
      <c r="G89" s="204"/>
      <c r="H89" s="81"/>
    </row>
    <row r="90" spans="2:13">
      <c r="B90" s="140"/>
      <c r="C90" s="204"/>
      <c r="D90" s="274"/>
      <c r="E90" s="274"/>
      <c r="F90" s="81"/>
      <c r="G90" s="81"/>
      <c r="H90" s="81"/>
      <c r="J90" s="31"/>
      <c r="M90" s="31"/>
    </row>
    <row r="91" spans="2:13">
      <c r="B91" s="140"/>
      <c r="C91" s="204"/>
      <c r="D91" s="274"/>
      <c r="E91" s="274"/>
      <c r="F91" s="81"/>
      <c r="G91" s="81"/>
      <c r="H91" s="81"/>
      <c r="J91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BC SỞ GTVT </vt:lpstr>
      <vt:lpstr>BÁO CÁO THÁNG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Truong</cp:lastModifiedBy>
  <cp:lastPrinted>2013-05-14T08:19:20Z</cp:lastPrinted>
  <dcterms:created xsi:type="dcterms:W3CDTF">2011-02-18T03:47:25Z</dcterms:created>
  <dcterms:modified xsi:type="dcterms:W3CDTF">2013-05-20T08:37:08Z</dcterms:modified>
</cp:coreProperties>
</file>