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Nextcloud\Tanque sal\matlab\tanque 1\"/>
    </mc:Choice>
  </mc:AlternateContent>
  <bookViews>
    <workbookView xWindow="120" yWindow="540" windowWidth="15480" windowHeight="11088" tabRatio="299"/>
  </bookViews>
  <sheets>
    <sheet name="Terreno" sheetId="1" r:id="rId1"/>
    <sheet name="Placa" sheetId="2" r:id="rId2"/>
    <sheet name="Calculos" sheetId="3" r:id="rId3"/>
    <sheet name="Milovic" sheetId="4" r:id="rId4"/>
  </sheets>
  <calcPr calcId="162913"/>
</workbook>
</file>

<file path=xl/calcChain.xml><?xml version="1.0" encoding="utf-8"?>
<calcChain xmlns="http://schemas.openxmlformats.org/spreadsheetml/2006/main">
  <c r="J2" i="4" l="1"/>
  <c r="G2" i="4"/>
  <c r="K2" i="3" l="1"/>
  <c r="C44" i="3" l="1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43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0" i="3"/>
  <c r="C7" i="3" l="1"/>
  <c r="C8" i="3"/>
  <c r="C9" i="3"/>
  <c r="C10" i="3"/>
  <c r="C11" i="3"/>
  <c r="C12" i="3"/>
  <c r="C13" i="3"/>
  <c r="C14" i="3"/>
  <c r="C15" i="3"/>
  <c r="C16" i="3"/>
  <c r="I2" i="3"/>
  <c r="F13" i="3" s="1"/>
  <c r="G13" i="3" s="1"/>
  <c r="F10" i="3" l="1"/>
  <c r="G10" i="3" s="1"/>
  <c r="F11" i="3"/>
  <c r="G11" i="3" s="1"/>
  <c r="E7" i="3"/>
  <c r="E15" i="3"/>
  <c r="E46" i="3"/>
  <c r="E50" i="3"/>
  <c r="E54" i="3"/>
  <c r="E58" i="3"/>
  <c r="E62" i="3"/>
  <c r="E66" i="3"/>
  <c r="E70" i="3"/>
  <c r="F37" i="3"/>
  <c r="G37" i="3" s="1"/>
  <c r="F33" i="3"/>
  <c r="G33" i="3" s="1"/>
  <c r="F29" i="3"/>
  <c r="G29" i="3" s="1"/>
  <c r="F25" i="3"/>
  <c r="G25" i="3" s="1"/>
  <c r="F21" i="3"/>
  <c r="G21" i="3" s="1"/>
  <c r="E47" i="3"/>
  <c r="E55" i="3"/>
  <c r="E59" i="3"/>
  <c r="E63" i="3"/>
  <c r="E71" i="3"/>
  <c r="F32" i="3"/>
  <c r="G32" i="3" s="1"/>
  <c r="F28" i="3"/>
  <c r="G28" i="3" s="1"/>
  <c r="F20" i="3"/>
  <c r="G20" i="3" s="1"/>
  <c r="F43" i="3"/>
  <c r="G43" i="3" s="1"/>
  <c r="F22" i="3"/>
  <c r="G22" i="3" s="1"/>
  <c r="F45" i="3"/>
  <c r="G45" i="3" s="1"/>
  <c r="F53" i="3"/>
  <c r="G53" i="3" s="1"/>
  <c r="F69" i="3"/>
  <c r="G69" i="3" s="1"/>
  <c r="E30" i="3"/>
  <c r="F46" i="3"/>
  <c r="G46" i="3" s="1"/>
  <c r="F50" i="3"/>
  <c r="G50" i="3" s="1"/>
  <c r="F54" i="3"/>
  <c r="G54" i="3" s="1"/>
  <c r="F58" i="3"/>
  <c r="G58" i="3" s="1"/>
  <c r="F62" i="3"/>
  <c r="G62" i="3" s="1"/>
  <c r="F66" i="3"/>
  <c r="G66" i="3" s="1"/>
  <c r="F70" i="3"/>
  <c r="G70" i="3" s="1"/>
  <c r="E37" i="3"/>
  <c r="E33" i="3"/>
  <c r="E29" i="3"/>
  <c r="E25" i="3"/>
  <c r="E21" i="3"/>
  <c r="E51" i="3"/>
  <c r="E67" i="3"/>
  <c r="F36" i="3"/>
  <c r="G36" i="3" s="1"/>
  <c r="F24" i="3"/>
  <c r="G24" i="3" s="1"/>
  <c r="E45" i="3"/>
  <c r="E69" i="3"/>
  <c r="F34" i="3"/>
  <c r="G34" i="3" s="1"/>
  <c r="F57" i="3"/>
  <c r="G57" i="3" s="1"/>
  <c r="E34" i="3"/>
  <c r="F47" i="3"/>
  <c r="G47" i="3" s="1"/>
  <c r="F51" i="3"/>
  <c r="G51" i="3" s="1"/>
  <c r="F55" i="3"/>
  <c r="G55" i="3" s="1"/>
  <c r="H55" i="3" s="1"/>
  <c r="F59" i="3"/>
  <c r="G59" i="3" s="1"/>
  <c r="H59" i="3" s="1"/>
  <c r="F63" i="3"/>
  <c r="G63" i="3" s="1"/>
  <c r="F67" i="3"/>
  <c r="G67" i="3" s="1"/>
  <c r="F71" i="3"/>
  <c r="G71" i="3" s="1"/>
  <c r="E36" i="3"/>
  <c r="E32" i="3"/>
  <c r="E28" i="3"/>
  <c r="E24" i="3"/>
  <c r="E20" i="3"/>
  <c r="F44" i="3"/>
  <c r="G44" i="3" s="1"/>
  <c r="F52" i="3"/>
  <c r="G52" i="3" s="1"/>
  <c r="F56" i="3"/>
  <c r="G56" i="3" s="1"/>
  <c r="F60" i="3"/>
  <c r="G60" i="3" s="1"/>
  <c r="F68" i="3"/>
  <c r="G68" i="3" s="1"/>
  <c r="F72" i="3"/>
  <c r="G72" i="3" s="1"/>
  <c r="E39" i="3"/>
  <c r="E31" i="3"/>
  <c r="E27" i="3"/>
  <c r="E49" i="3"/>
  <c r="E53" i="3"/>
  <c r="E57" i="3"/>
  <c r="E65" i="3"/>
  <c r="F38" i="3"/>
  <c r="G38" i="3" s="1"/>
  <c r="F30" i="3"/>
  <c r="G30" i="3" s="1"/>
  <c r="F49" i="3"/>
  <c r="G49" i="3" s="1"/>
  <c r="F61" i="3"/>
  <c r="G61" i="3" s="1"/>
  <c r="E43" i="3"/>
  <c r="H43" i="3" s="1"/>
  <c r="E26" i="3"/>
  <c r="E44" i="3"/>
  <c r="E48" i="3"/>
  <c r="E52" i="3"/>
  <c r="E56" i="3"/>
  <c r="E60" i="3"/>
  <c r="H60" i="3" s="1"/>
  <c r="E64" i="3"/>
  <c r="E68" i="3"/>
  <c r="E72" i="3"/>
  <c r="F39" i="3"/>
  <c r="G39" i="3" s="1"/>
  <c r="F35" i="3"/>
  <c r="G35" i="3" s="1"/>
  <c r="F31" i="3"/>
  <c r="G31" i="3" s="1"/>
  <c r="F27" i="3"/>
  <c r="G27" i="3" s="1"/>
  <c r="F23" i="3"/>
  <c r="G23" i="3" s="1"/>
  <c r="F48" i="3"/>
  <c r="G48" i="3" s="1"/>
  <c r="F64" i="3"/>
  <c r="G64" i="3" s="1"/>
  <c r="E35" i="3"/>
  <c r="E23" i="3"/>
  <c r="E61" i="3"/>
  <c r="F26" i="3"/>
  <c r="G26" i="3" s="1"/>
  <c r="F65" i="3"/>
  <c r="G65" i="3" s="1"/>
  <c r="E38" i="3"/>
  <c r="E22" i="3"/>
  <c r="H22" i="3" s="1"/>
  <c r="E14" i="3"/>
  <c r="F14" i="3"/>
  <c r="G14" i="3" s="1"/>
  <c r="E9" i="3"/>
  <c r="F7" i="3"/>
  <c r="G7" i="3" s="1"/>
  <c r="F15" i="3"/>
  <c r="G15" i="3" s="1"/>
  <c r="E13" i="3"/>
  <c r="H13" i="3" s="1"/>
  <c r="E8" i="3"/>
  <c r="E10" i="3"/>
  <c r="F8" i="3"/>
  <c r="G8" i="3" s="1"/>
  <c r="F16" i="3"/>
  <c r="G16" i="3" s="1"/>
  <c r="E12" i="3"/>
  <c r="F12" i="3"/>
  <c r="G12" i="3" s="1"/>
  <c r="E16" i="3"/>
  <c r="E11" i="3"/>
  <c r="H11" i="3" s="1"/>
  <c r="F9" i="3"/>
  <c r="G9" i="3" s="1"/>
  <c r="H56" i="3" l="1"/>
  <c r="H58" i="3"/>
  <c r="H28" i="3"/>
  <c r="H38" i="3"/>
  <c r="H71" i="3"/>
  <c r="H46" i="3"/>
  <c r="H14" i="3"/>
  <c r="H27" i="3"/>
  <c r="H69" i="3"/>
  <c r="H29" i="3"/>
  <c r="H24" i="3"/>
  <c r="H65" i="3"/>
  <c r="H32" i="3"/>
  <c r="H68" i="3"/>
  <c r="H25" i="3"/>
  <c r="H62" i="3"/>
  <c r="H8" i="3"/>
  <c r="H31" i="3"/>
  <c r="H10" i="3"/>
  <c r="H64" i="3"/>
  <c r="H49" i="3"/>
  <c r="H20" i="3"/>
  <c r="H33" i="3"/>
  <c r="H54" i="3"/>
  <c r="H37" i="3"/>
  <c r="H30" i="3"/>
  <c r="H50" i="3"/>
  <c r="H52" i="3"/>
  <c r="H61" i="3"/>
  <c r="H67" i="3"/>
  <c r="H36" i="3"/>
  <c r="H34" i="3"/>
  <c r="H51" i="3"/>
  <c r="H45" i="3"/>
  <c r="H70" i="3"/>
  <c r="H7" i="3"/>
  <c r="H48" i="3"/>
  <c r="H47" i="3"/>
  <c r="H63" i="3"/>
  <c r="H15" i="3"/>
  <c r="H12" i="3"/>
  <c r="H9" i="3"/>
  <c r="H23" i="3"/>
  <c r="H44" i="3"/>
  <c r="H35" i="3"/>
  <c r="H26" i="3"/>
  <c r="H53" i="3"/>
  <c r="H57" i="3"/>
  <c r="H21" i="3"/>
  <c r="H66" i="3"/>
</calcChain>
</file>

<file path=xl/sharedStrings.xml><?xml version="1.0" encoding="utf-8"?>
<sst xmlns="http://schemas.openxmlformats.org/spreadsheetml/2006/main" count="75" uniqueCount="46">
  <si>
    <t>Nombre</t>
  </si>
  <si>
    <t>φ</t>
  </si>
  <si>
    <t>ϒ (kN/m3)</t>
  </si>
  <si>
    <r>
      <t>c</t>
    </r>
    <r>
      <rPr>
        <b/>
        <sz val="9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(kPa)</t>
    </r>
  </si>
  <si>
    <r>
      <t>z</t>
    </r>
    <r>
      <rPr>
        <b/>
        <sz val="9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(m)</t>
    </r>
  </si>
  <si>
    <t>Tipo</t>
  </si>
  <si>
    <t>Granular</t>
  </si>
  <si>
    <t>Ep (kPa)</t>
  </si>
  <si>
    <t>ν</t>
  </si>
  <si>
    <t>E (kPa)</t>
  </si>
  <si>
    <t>R (m)</t>
  </si>
  <si>
    <t>h (m)</t>
  </si>
  <si>
    <t>Nu_p (m4)</t>
  </si>
  <si>
    <t>Resist (kPa)</t>
  </si>
  <si>
    <t>Nelem</t>
  </si>
  <si>
    <t>q (kPa)</t>
  </si>
  <si>
    <t>D</t>
  </si>
  <si>
    <t>Elemento</t>
  </si>
  <si>
    <t>Prof.</t>
  </si>
  <si>
    <t>W (m)</t>
  </si>
  <si>
    <t>alfa</t>
  </si>
  <si>
    <t>r/R</t>
  </si>
  <si>
    <t>alfa analitic</t>
  </si>
  <si>
    <t>w analitico</t>
  </si>
  <si>
    <t>10 ELEMENTOS</t>
  </si>
  <si>
    <t>20 ELEMENTOS</t>
  </si>
  <si>
    <t>Espesor</t>
  </si>
  <si>
    <t>Error</t>
  </si>
  <si>
    <t>30 ELEMENTOS</t>
  </si>
  <si>
    <t>NpointsS</t>
  </si>
  <si>
    <t>HowFarS</t>
  </si>
  <si>
    <t>Nu_p</t>
  </si>
  <si>
    <t>Capa1</t>
  </si>
  <si>
    <t>Capa3</t>
  </si>
  <si>
    <t>Ep</t>
  </si>
  <si>
    <t>Es</t>
  </si>
  <si>
    <t>Nu_s</t>
  </si>
  <si>
    <t>KBR</t>
  </si>
  <si>
    <t>R</t>
  </si>
  <si>
    <t>h</t>
  </si>
  <si>
    <t>Terreno</t>
  </si>
  <si>
    <t>Rígida nosotros</t>
  </si>
  <si>
    <t>TM1</t>
  </si>
  <si>
    <t>TM2</t>
  </si>
  <si>
    <t>TM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</si>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</sst>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846946963348058E-2"/>
          <c:y val="0.10576910861792146"/>
          <c:w val="0.90572923952616424"/>
          <c:h val="0.741973681767500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Calculos!$C$43:$C$72</c:f>
              <c:numCache>
                <c:formatCode>General</c:formatCode>
                <c:ptCount val="30"/>
                <c:pt idx="0">
                  <c:v>3.3898305084745763E-2</c:v>
                </c:pt>
                <c:pt idx="1">
                  <c:v>0.10169491525423728</c:v>
                </c:pt>
                <c:pt idx="2">
                  <c:v>0.16949152542372881</c:v>
                </c:pt>
                <c:pt idx="3">
                  <c:v>0.23728813559322032</c:v>
                </c:pt>
                <c:pt idx="4">
                  <c:v>0.30508474576271183</c:v>
                </c:pt>
                <c:pt idx="5">
                  <c:v>0.3728813559322034</c:v>
                </c:pt>
                <c:pt idx="6">
                  <c:v>0.44067796610169491</c:v>
                </c:pt>
                <c:pt idx="7">
                  <c:v>0.50847457627118642</c:v>
                </c:pt>
                <c:pt idx="8">
                  <c:v>0.57627118644067798</c:v>
                </c:pt>
                <c:pt idx="9">
                  <c:v>0.64406779661016944</c:v>
                </c:pt>
                <c:pt idx="10">
                  <c:v>0.71186440677966101</c:v>
                </c:pt>
                <c:pt idx="11">
                  <c:v>0.77966101694915246</c:v>
                </c:pt>
                <c:pt idx="12">
                  <c:v>0.84745762711864392</c:v>
                </c:pt>
                <c:pt idx="13">
                  <c:v>0.9152542372881356</c:v>
                </c:pt>
                <c:pt idx="14">
                  <c:v>0.98305084745762694</c:v>
                </c:pt>
                <c:pt idx="15">
                  <c:v>1.0508474576271187</c:v>
                </c:pt>
                <c:pt idx="16">
                  <c:v>1.1186440677966101</c:v>
                </c:pt>
                <c:pt idx="17">
                  <c:v>1.1864406779661016</c:v>
                </c:pt>
                <c:pt idx="18">
                  <c:v>1.254237288135593</c:v>
                </c:pt>
                <c:pt idx="19">
                  <c:v>1.3220338983050848</c:v>
                </c:pt>
                <c:pt idx="20">
                  <c:v>1.3898305084745761</c:v>
                </c:pt>
                <c:pt idx="21">
                  <c:v>1.4576271186440679</c:v>
                </c:pt>
                <c:pt idx="22">
                  <c:v>1.5254237288135593</c:v>
                </c:pt>
                <c:pt idx="23">
                  <c:v>1.5932203389830508</c:v>
                </c:pt>
                <c:pt idx="24">
                  <c:v>1.6610169491525422</c:v>
                </c:pt>
                <c:pt idx="25">
                  <c:v>1.728813559322034</c:v>
                </c:pt>
                <c:pt idx="26">
                  <c:v>1.7966101694915255</c:v>
                </c:pt>
                <c:pt idx="27">
                  <c:v>1.8644067796610169</c:v>
                </c:pt>
                <c:pt idx="28">
                  <c:v>1.9322033898305082</c:v>
                </c:pt>
                <c:pt idx="29">
                  <c:v>2</c:v>
                </c:pt>
              </c:numCache>
            </c:numRef>
          </c:xVal>
          <c:yVal>
            <c:numRef>
              <c:f>Calculos!$E$43:$E$72</c:f>
              <c:numCache>
                <c:formatCode>General</c:formatCode>
                <c:ptCount val="30"/>
                <c:pt idx="0">
                  <c:v>1.5632883199845266E-2</c:v>
                </c:pt>
                <c:pt idx="1">
                  <c:v>1.5561303269678521E-2</c:v>
                </c:pt>
                <c:pt idx="2">
                  <c:v>1.5418583549185152E-2</c:v>
                </c:pt>
                <c:pt idx="3">
                  <c:v>1.5205682565128126E-2</c:v>
                </c:pt>
                <c:pt idx="4">
                  <c:v>1.4924062028902865E-2</c:v>
                </c:pt>
                <c:pt idx="5">
                  <c:v>1.4575683305152879E-2</c:v>
                </c:pt>
                <c:pt idx="6">
                  <c:v>1.41630058572589E-2</c:v>
                </c:pt>
                <c:pt idx="7">
                  <c:v>1.3688986401576611E-2</c:v>
                </c:pt>
                <c:pt idx="8">
                  <c:v>1.3157078390019557E-2</c:v>
                </c:pt>
                <c:pt idx="9">
                  <c:v>1.257123166814198E-2</c:v>
                </c:pt>
                <c:pt idx="10">
                  <c:v>1.1935892236346935E-2</c:v>
                </c:pt>
                <c:pt idx="11">
                  <c:v>1.1256002075985825E-2</c:v>
                </c:pt>
                <c:pt idx="12">
                  <c:v>1.0536999018478439E-2</c:v>
                </c:pt>
                <c:pt idx="13">
                  <c:v>9.7848166441560427E-3</c:v>
                </c:pt>
                <c:pt idx="14">
                  <c:v>9.0058842023409257E-3</c:v>
                </c:pt>
                <c:pt idx="15">
                  <c:v>8.2071265470274133E-3</c:v>
                </c:pt>
                <c:pt idx="16">
                  <c:v>7.395964084297141E-3</c:v>
                </c:pt>
                <c:pt idx="17">
                  <c:v>6.5803127287395015E-3</c:v>
                </c:pt>
                <c:pt idx="18">
                  <c:v>5.7685838669043529E-3</c:v>
                </c:pt>
                <c:pt idx="19">
                  <c:v>4.969684326330704E-3</c:v>
                </c:pt>
                <c:pt idx="20">
                  <c:v>4.1930163490566195E-3</c:v>
                </c:pt>
                <c:pt idx="21">
                  <c:v>3.4484775687738697E-3</c:v>
                </c:pt>
                <c:pt idx="22">
                  <c:v>2.7464609909789088E-3</c:v>
                </c:pt>
                <c:pt idx="23">
                  <c:v>2.0978549756110213E-3</c:v>
                </c:pt>
                <c:pt idx="24">
                  <c:v>1.5140432217731034E-3</c:v>
                </c:pt>
                <c:pt idx="25">
                  <c:v>1.0069047542102447E-3</c:v>
                </c:pt>
                <c:pt idx="26">
                  <c:v>5.8881391128275985E-4</c:v>
                </c:pt>
                <c:pt idx="27">
                  <c:v>2.7264033421826379E-4</c:v>
                </c:pt>
                <c:pt idx="28">
                  <c:v>7.1748957465164626E-5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8-4C63-B947-14C892645C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Calculos!$C$43:$C$72</c:f>
              <c:numCache>
                <c:formatCode>General</c:formatCode>
                <c:ptCount val="30"/>
                <c:pt idx="0">
                  <c:v>3.3898305084745763E-2</c:v>
                </c:pt>
                <c:pt idx="1">
                  <c:v>0.10169491525423728</c:v>
                </c:pt>
                <c:pt idx="2">
                  <c:v>0.16949152542372881</c:v>
                </c:pt>
                <c:pt idx="3">
                  <c:v>0.23728813559322032</c:v>
                </c:pt>
                <c:pt idx="4">
                  <c:v>0.30508474576271183</c:v>
                </c:pt>
                <c:pt idx="5">
                  <c:v>0.3728813559322034</c:v>
                </c:pt>
                <c:pt idx="6">
                  <c:v>0.44067796610169491</c:v>
                </c:pt>
                <c:pt idx="7">
                  <c:v>0.50847457627118642</c:v>
                </c:pt>
                <c:pt idx="8">
                  <c:v>0.57627118644067798</c:v>
                </c:pt>
                <c:pt idx="9">
                  <c:v>0.64406779661016944</c:v>
                </c:pt>
                <c:pt idx="10">
                  <c:v>0.71186440677966101</c:v>
                </c:pt>
                <c:pt idx="11">
                  <c:v>0.77966101694915246</c:v>
                </c:pt>
                <c:pt idx="12">
                  <c:v>0.84745762711864392</c:v>
                </c:pt>
                <c:pt idx="13">
                  <c:v>0.9152542372881356</c:v>
                </c:pt>
                <c:pt idx="14">
                  <c:v>0.98305084745762694</c:v>
                </c:pt>
                <c:pt idx="15">
                  <c:v>1.0508474576271187</c:v>
                </c:pt>
                <c:pt idx="16">
                  <c:v>1.1186440677966101</c:v>
                </c:pt>
                <c:pt idx="17">
                  <c:v>1.1864406779661016</c:v>
                </c:pt>
                <c:pt idx="18">
                  <c:v>1.254237288135593</c:v>
                </c:pt>
                <c:pt idx="19">
                  <c:v>1.3220338983050848</c:v>
                </c:pt>
                <c:pt idx="20">
                  <c:v>1.3898305084745761</c:v>
                </c:pt>
                <c:pt idx="21">
                  <c:v>1.4576271186440679</c:v>
                </c:pt>
                <c:pt idx="22">
                  <c:v>1.5254237288135593</c:v>
                </c:pt>
                <c:pt idx="23">
                  <c:v>1.5932203389830508</c:v>
                </c:pt>
                <c:pt idx="24">
                  <c:v>1.6610169491525422</c:v>
                </c:pt>
                <c:pt idx="25">
                  <c:v>1.728813559322034</c:v>
                </c:pt>
                <c:pt idx="26">
                  <c:v>1.7966101694915255</c:v>
                </c:pt>
                <c:pt idx="27">
                  <c:v>1.8644067796610169</c:v>
                </c:pt>
                <c:pt idx="28">
                  <c:v>1.9322033898305082</c:v>
                </c:pt>
                <c:pt idx="29">
                  <c:v>2</c:v>
                </c:pt>
              </c:numCache>
            </c:numRef>
          </c:xVal>
          <c:yVal>
            <c:numRef>
              <c:f>Calculos!$G$43:$G$72</c:f>
              <c:numCache>
                <c:formatCode>General</c:formatCode>
                <c:ptCount val="30"/>
                <c:pt idx="0">
                  <c:v>1.5616023984100167E-2</c:v>
                </c:pt>
                <c:pt idx="1">
                  <c:v>1.5544308698899044E-2</c:v>
                </c:pt>
                <c:pt idx="2">
                  <c:v>1.5401373285816936E-2</c:v>
                </c:pt>
                <c:pt idx="3">
                  <c:v>1.5188208059494142E-2</c:v>
                </c:pt>
                <c:pt idx="4">
                  <c:v>1.4906298491891099E-2</c:v>
                </c:pt>
                <c:pt idx="5">
                  <c:v>1.4557625212288386E-2</c:v>
                </c:pt>
                <c:pt idx="6">
                  <c:v>1.4144664007286735E-2</c:v>
                </c:pt>
                <c:pt idx="7">
                  <c:v>1.3670385820807025E-2</c:v>
                </c:pt>
                <c:pt idx="8">
                  <c:v>1.3138256754090267E-2</c:v>
                </c:pt>
                <c:pt idx="9">
                  <c:v>1.2552238065697639E-2</c:v>
                </c:pt>
                <c:pt idx="10">
                  <c:v>1.1916786171510449E-2</c:v>
                </c:pt>
                <c:pt idx="11">
                  <c:v>1.123685264473015E-2</c:v>
                </c:pt>
                <c:pt idx="12">
                  <c:v>1.051788421587836E-2</c:v>
                </c:pt>
                <c:pt idx="13">
                  <c:v>9.7658227727968165E-3</c:v>
                </c:pt>
                <c:pt idx="14">
                  <c:v>8.9871053606474256E-3</c:v>
                </c:pt>
                <c:pt idx="15">
                  <c:v>8.1886641819122162E-3</c:v>
                </c:pt>
                <c:pt idx="16">
                  <c:v>7.3779265963933895E-3</c:v>
                </c:pt>
                <c:pt idx="17">
                  <c:v>6.562815121213276E-3</c:v>
                </c:pt>
                <c:pt idx="18">
                  <c:v>5.751747430814351E-3</c:v>
                </c:pt>
                <c:pt idx="19">
                  <c:v>4.9536363569592417E-3</c:v>
                </c:pt>
                <c:pt idx="20">
                  <c:v>4.1778898887307259E-3</c:v>
                </c:pt>
                <c:pt idx="21">
                  <c:v>3.4344111725317086E-3</c:v>
                </c:pt>
                <c:pt idx="22">
                  <c:v>2.7335985120852642E-3</c:v>
                </c:pt>
                <c:pt idx="23">
                  <c:v>2.0863453684345952E-3</c:v>
                </c:pt>
                <c:pt idx="24">
                  <c:v>1.504040359943062E-3</c:v>
                </c:pt>
                <c:pt idx="25">
                  <c:v>9.9856726229415743E-4</c:v>
                </c:pt>
                <c:pt idx="26">
                  <c:v>5.8230500849153471E-4</c:v>
                </c:pt>
                <c:pt idx="27">
                  <c:v>2.681276888589851E-4</c:v>
                </c:pt>
                <c:pt idx="28">
                  <c:v>6.9404551040445602E-5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E8-4C63-B947-14C89264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7664"/>
        <c:axId val="91859584"/>
      </c:scatterChart>
      <c:valAx>
        <c:axId val="918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59584"/>
        <c:crosses val="autoZero"/>
        <c:crossBetween val="midCat"/>
      </c:valAx>
      <c:valAx>
        <c:axId val="918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243840</xdr:colOff>
      <xdr:row>4</xdr:row>
      <xdr:rowOff>144780</xdr:rowOff>
    </xdr:from>
    <xdr:to>
      <xdr:col>16</xdr:col>
      <xdr:colOff>724390</xdr:colOff>
      <xdr:row>20</xdr:row>
      <xdr:rowOff>167896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0" y="876300"/>
          <a:ext cx="5646909" cy="2949196"/>
        </a:xfrm>
        <a:prstGeom prst="rect">
          <a:avLst/>
        </a:prstGeom>
      </xdr:spPr>
    </xdr:pic>
    <xdr:clientData/>
  </xdr:twoCellAnchor>
  <xdr:twoCellAnchor>
    <xdr:from>
      <xdr:col>8</xdr:col>
      <xdr:colOff>518160</xdr:colOff>
      <xdr:row>46</xdr:row>
      <xdr:rowOff>105336</xdr:rowOff>
    </xdr:from>
    <xdr:to>
      <xdr:col>16</xdr:col>
      <xdr:colOff>268941</xdr:colOff>
      <xdr:row>66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A27" sqref="A27:A29"/>
    </sheetView>
  </sheetViews>
  <sheetFormatPr baseColWidth="10" defaultRowHeight="14.4" x14ac:dyDescent="0.3"/>
  <cols>
    <col min="1" max="1" width="24.44140625" style="2" customWidth="1"/>
    <col min="2" max="2" width="10.6640625" customWidth="1"/>
    <col min="3" max="3" width="11.109375" customWidth="1"/>
    <col min="4" max="4" width="12.109375" customWidth="1"/>
    <col min="5" max="6" width="10.109375" customWidth="1"/>
    <col min="7" max="7" width="12.33203125" customWidth="1"/>
    <col min="8" max="8" width="10.44140625" customWidth="1"/>
    <col min="9" max="9" width="13.6640625" customWidth="1"/>
  </cols>
  <sheetData>
    <row r="1" spans="1:23" s="3" customFormat="1" ht="20.25" customHeight="1" x14ac:dyDescent="0.3">
      <c r="A1" s="6" t="s">
        <v>0</v>
      </c>
      <c r="B1" s="6" t="s">
        <v>5</v>
      </c>
      <c r="C1" s="6" t="s">
        <v>4</v>
      </c>
      <c r="D1" s="7" t="s">
        <v>2</v>
      </c>
      <c r="E1" s="6" t="s">
        <v>3</v>
      </c>
      <c r="F1" s="7" t="s">
        <v>1</v>
      </c>
      <c r="G1" s="7" t="s">
        <v>9</v>
      </c>
      <c r="H1" s="7" t="s">
        <v>8</v>
      </c>
      <c r="I1" s="7" t="s">
        <v>13</v>
      </c>
    </row>
    <row r="2" spans="1:23" ht="17.25" customHeight="1" x14ac:dyDescent="0.3">
      <c r="A2" s="5" t="s">
        <v>44</v>
      </c>
      <c r="B2" s="1" t="s">
        <v>45</v>
      </c>
      <c r="C2" s="5">
        <v>25</v>
      </c>
      <c r="D2" s="5">
        <v>1</v>
      </c>
      <c r="E2" s="5">
        <v>1</v>
      </c>
      <c r="F2" s="5">
        <v>1</v>
      </c>
      <c r="G2" s="5">
        <v>20000</v>
      </c>
      <c r="H2" s="5">
        <v>0.2</v>
      </c>
      <c r="I2" s="5">
        <v>1000</v>
      </c>
      <c r="O2" s="5" t="s">
        <v>32</v>
      </c>
      <c r="P2" s="5" t="s">
        <v>6</v>
      </c>
      <c r="Q2" s="5">
        <v>10</v>
      </c>
      <c r="R2" s="5">
        <v>1</v>
      </c>
      <c r="S2" s="5">
        <v>1</v>
      </c>
      <c r="T2" s="5">
        <v>30</v>
      </c>
      <c r="U2" s="8">
        <v>20000</v>
      </c>
      <c r="V2" s="8">
        <v>0.2</v>
      </c>
      <c r="W2" s="8">
        <v>10000</v>
      </c>
    </row>
    <row r="3" spans="1:23" ht="17.25" customHeight="1" x14ac:dyDescent="0.3">
      <c r="A3" s="5"/>
      <c r="B3" s="1"/>
      <c r="C3" s="5"/>
      <c r="D3" s="5"/>
      <c r="E3" s="5"/>
      <c r="F3" s="5"/>
      <c r="G3" s="5"/>
      <c r="H3" s="5"/>
      <c r="I3" s="5"/>
    </row>
    <row r="4" spans="1:23" ht="17.25" customHeight="1" x14ac:dyDescent="0.3">
      <c r="A4" s="5"/>
      <c r="B4" s="5"/>
      <c r="C4" s="5"/>
      <c r="D4" s="5"/>
      <c r="E4" s="5"/>
      <c r="F4" s="5"/>
      <c r="G4" s="9"/>
      <c r="H4" s="8"/>
      <c r="I4" s="9"/>
      <c r="O4" s="5" t="s">
        <v>33</v>
      </c>
      <c r="P4" s="5" t="s">
        <v>6</v>
      </c>
      <c r="Q4" s="5">
        <v>500</v>
      </c>
      <c r="R4" s="5">
        <v>1</v>
      </c>
      <c r="S4" s="5">
        <v>1</v>
      </c>
      <c r="T4" s="5">
        <v>30</v>
      </c>
      <c r="U4" s="8">
        <v>300000</v>
      </c>
      <c r="V4" s="8">
        <v>0.2</v>
      </c>
      <c r="W4" s="8">
        <v>10000</v>
      </c>
    </row>
    <row r="5" spans="1:23" ht="17.25" customHeight="1" x14ac:dyDescent="0.3">
      <c r="A5" s="5"/>
      <c r="B5" s="5"/>
      <c r="C5" s="5"/>
      <c r="D5" s="5"/>
      <c r="E5" s="5"/>
      <c r="F5" s="5"/>
      <c r="G5" s="8"/>
      <c r="H5" s="8"/>
      <c r="I5" s="8"/>
      <c r="O5" s="1" t="s">
        <v>40</v>
      </c>
      <c r="P5" s="1" t="s">
        <v>6</v>
      </c>
      <c r="Q5" s="5">
        <v>1000</v>
      </c>
      <c r="R5" s="5">
        <v>1</v>
      </c>
      <c r="S5" s="5">
        <v>1</v>
      </c>
      <c r="T5" s="5">
        <v>1</v>
      </c>
      <c r="U5" s="5">
        <v>20000</v>
      </c>
      <c r="V5" s="5">
        <v>0.2</v>
      </c>
      <c r="W5" s="5">
        <v>1000</v>
      </c>
    </row>
    <row r="6" spans="1:23" ht="17.25" customHeight="1" x14ac:dyDescent="0.3">
      <c r="A6" s="5"/>
      <c r="B6" s="5"/>
      <c r="C6" s="5"/>
      <c r="D6" s="5"/>
      <c r="E6" s="5"/>
      <c r="F6" s="5"/>
      <c r="G6" s="8"/>
      <c r="H6" s="8"/>
      <c r="I6" s="8"/>
      <c r="Q6" s="15"/>
      <c r="R6" s="15"/>
      <c r="S6" s="15"/>
      <c r="T6" s="15"/>
      <c r="U6" s="15"/>
      <c r="V6" s="15"/>
      <c r="W6" s="15"/>
    </row>
    <row r="7" spans="1:23" ht="17.25" customHeight="1" x14ac:dyDescent="0.3">
      <c r="A7" s="1"/>
      <c r="B7" s="1"/>
      <c r="C7" s="1"/>
      <c r="D7" s="1"/>
      <c r="E7" s="1"/>
      <c r="F7" s="1"/>
      <c r="G7" s="9"/>
      <c r="H7" s="9"/>
      <c r="I7" s="9"/>
      <c r="O7" s="1" t="s">
        <v>42</v>
      </c>
      <c r="P7" s="5" t="s">
        <v>6</v>
      </c>
      <c r="Q7" s="5">
        <v>10</v>
      </c>
      <c r="R7" s="5">
        <v>1</v>
      </c>
      <c r="S7" s="5">
        <v>1</v>
      </c>
      <c r="T7" s="5">
        <v>30</v>
      </c>
      <c r="U7" s="8">
        <v>5000</v>
      </c>
      <c r="V7" s="8">
        <v>0.2</v>
      </c>
      <c r="W7" s="8">
        <v>10000</v>
      </c>
    </row>
    <row r="8" spans="1:23" ht="17.25" customHeight="1" x14ac:dyDescent="0.3">
      <c r="A8" s="5"/>
      <c r="B8" s="5"/>
      <c r="C8" s="5"/>
      <c r="D8" s="5"/>
      <c r="E8" s="5"/>
      <c r="F8" s="5"/>
      <c r="G8" s="9"/>
      <c r="H8" s="8"/>
      <c r="I8" s="8"/>
      <c r="O8" s="1" t="s">
        <v>43</v>
      </c>
      <c r="P8" s="5" t="s">
        <v>6</v>
      </c>
      <c r="Q8" s="16">
        <v>20</v>
      </c>
      <c r="R8" s="16">
        <v>1</v>
      </c>
      <c r="S8" s="16">
        <v>1</v>
      </c>
      <c r="T8" s="16">
        <v>30</v>
      </c>
      <c r="U8" s="17">
        <v>50000</v>
      </c>
      <c r="V8" s="17">
        <v>0.2</v>
      </c>
      <c r="W8" s="17">
        <v>10000</v>
      </c>
    </row>
    <row r="9" spans="1:23" x14ac:dyDescent="0.3">
      <c r="A9" s="1"/>
      <c r="C9" s="1"/>
      <c r="D9" s="1"/>
      <c r="E9" s="1"/>
      <c r="F9" s="1"/>
      <c r="G9" s="1"/>
      <c r="H9" s="1"/>
      <c r="I9" s="1"/>
      <c r="Q9" s="15"/>
      <c r="R9" s="15"/>
      <c r="S9" s="15"/>
      <c r="T9" s="15"/>
      <c r="U9" s="15"/>
      <c r="V9" s="15"/>
      <c r="W9" s="15"/>
    </row>
    <row r="10" spans="1:23" x14ac:dyDescent="0.3">
      <c r="A10" s="1"/>
      <c r="C10" s="1"/>
      <c r="D10" s="1"/>
      <c r="E10" s="1"/>
      <c r="F10" s="1"/>
      <c r="G10" s="1"/>
      <c r="H10" s="1"/>
      <c r="I10" s="1"/>
    </row>
    <row r="11" spans="1:23" x14ac:dyDescent="0.3">
      <c r="A11" s="1"/>
      <c r="C11" s="1"/>
      <c r="D11" s="1"/>
      <c r="E11" s="1"/>
      <c r="F11" s="1"/>
      <c r="G11" s="1"/>
      <c r="H11" s="1"/>
      <c r="I11" s="1"/>
    </row>
    <row r="12" spans="1:23" x14ac:dyDescent="0.3">
      <c r="A12" s="1"/>
      <c r="C12" s="1"/>
      <c r="D12" s="1"/>
      <c r="E12" s="1"/>
      <c r="F12" s="1"/>
      <c r="G12" s="1"/>
      <c r="H12" s="1"/>
      <c r="I12" s="1"/>
    </row>
    <row r="13" spans="1:23" x14ac:dyDescent="0.3">
      <c r="A13" s="1"/>
      <c r="C13" s="1"/>
      <c r="D13" s="1"/>
      <c r="E13" s="1"/>
      <c r="F13" s="1"/>
      <c r="G13" s="1"/>
      <c r="H13" s="1"/>
      <c r="I13" s="1"/>
    </row>
    <row r="14" spans="1:23" x14ac:dyDescent="0.3">
      <c r="A14" s="1"/>
      <c r="C14" s="1"/>
      <c r="D14" s="1"/>
      <c r="E14" s="1"/>
      <c r="F14" s="1"/>
      <c r="G14" s="1"/>
      <c r="H14" s="1"/>
      <c r="I14" s="1"/>
    </row>
    <row r="15" spans="1:23" x14ac:dyDescent="0.3">
      <c r="A15" s="1"/>
      <c r="C15" s="1"/>
      <c r="D15" s="1"/>
      <c r="E15" s="1"/>
      <c r="F15" s="1"/>
      <c r="G15" s="1"/>
      <c r="H15" s="1"/>
      <c r="I15" s="1"/>
    </row>
    <row r="16" spans="1:23" x14ac:dyDescent="0.3">
      <c r="A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C18" s="1"/>
      <c r="D18" s="1"/>
      <c r="E18" s="1"/>
      <c r="F18" s="1"/>
      <c r="G18" s="1"/>
      <c r="H18" s="1"/>
      <c r="I18" s="1"/>
    </row>
    <row r="19" spans="1:9" x14ac:dyDescent="0.3">
      <c r="A19" s="1"/>
      <c r="C19" s="1"/>
      <c r="D19" s="1"/>
      <c r="E19" s="1"/>
      <c r="F19" s="1"/>
      <c r="G19" s="1"/>
      <c r="H19" s="1"/>
      <c r="I19" s="1"/>
    </row>
    <row r="20" spans="1:9" x14ac:dyDescent="0.3">
      <c r="A20" s="1"/>
      <c r="C20" s="1"/>
      <c r="D20" s="1"/>
      <c r="E20" s="1"/>
      <c r="F20" s="1"/>
      <c r="G20" s="1"/>
      <c r="H20" s="1"/>
      <c r="I20" s="1"/>
    </row>
    <row r="21" spans="1:9" x14ac:dyDescent="0.3">
      <c r="A21" s="1"/>
      <c r="C21" s="1"/>
      <c r="D21" s="1"/>
      <c r="E21" s="1"/>
      <c r="F21" s="1"/>
      <c r="G21" s="1"/>
      <c r="H21" s="1"/>
      <c r="I21" s="1"/>
    </row>
    <row r="22" spans="1:9" x14ac:dyDescent="0.3">
      <c r="A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C23" s="1"/>
      <c r="D23" s="1"/>
      <c r="E23" s="1"/>
      <c r="F23" s="1"/>
      <c r="G23" s="1"/>
      <c r="H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I4" sqref="I4"/>
    </sheetView>
  </sheetViews>
  <sheetFormatPr baseColWidth="10" defaultRowHeight="14.4" x14ac:dyDescent="0.3"/>
  <cols>
    <col min="5" max="5" width="11.44140625" style="2"/>
    <col min="6" max="6" width="13.88671875" style="2" customWidth="1"/>
  </cols>
  <sheetData>
    <row r="1" spans="1:23" s="11" customFormat="1" x14ac:dyDescent="0.3">
      <c r="A1" s="11" t="s">
        <v>10</v>
      </c>
      <c r="B1" s="11" t="s">
        <v>11</v>
      </c>
      <c r="C1" s="11" t="s">
        <v>7</v>
      </c>
      <c r="D1" s="11" t="s">
        <v>31</v>
      </c>
      <c r="E1" s="7" t="s">
        <v>2</v>
      </c>
      <c r="F1" s="11" t="s">
        <v>13</v>
      </c>
      <c r="G1" s="11" t="s">
        <v>14</v>
      </c>
      <c r="H1" s="11" t="s">
        <v>15</v>
      </c>
      <c r="I1" s="11" t="s">
        <v>29</v>
      </c>
      <c r="J1" s="11" t="s">
        <v>30</v>
      </c>
    </row>
    <row r="2" spans="1:23" x14ac:dyDescent="0.3">
      <c r="A2" s="2">
        <v>0.5</v>
      </c>
      <c r="B2" s="2">
        <v>0.15</v>
      </c>
      <c r="C2" s="4">
        <v>30000000</v>
      </c>
      <c r="D2" s="4">
        <v>0.15</v>
      </c>
      <c r="E2" s="2">
        <v>10</v>
      </c>
      <c r="F2" s="2">
        <v>1</v>
      </c>
      <c r="G2" s="2">
        <v>36</v>
      </c>
      <c r="H2" s="2">
        <v>60</v>
      </c>
      <c r="I2" s="2">
        <v>18</v>
      </c>
      <c r="J2" s="2">
        <v>6</v>
      </c>
    </row>
    <row r="3" spans="1:23" x14ac:dyDescent="0.3">
      <c r="N3" s="2">
        <v>5</v>
      </c>
      <c r="O3" s="2">
        <v>0.01</v>
      </c>
      <c r="P3" s="4">
        <v>200000000</v>
      </c>
      <c r="Q3" s="4">
        <v>0.3</v>
      </c>
      <c r="R3" s="2"/>
      <c r="S3" s="2"/>
      <c r="T3" s="2"/>
      <c r="U3" s="2"/>
      <c r="V3" s="2"/>
      <c r="W3" s="2">
        <v>6</v>
      </c>
    </row>
    <row r="6" spans="1:23" x14ac:dyDescent="0.3">
      <c r="N6" s="2">
        <v>0.5</v>
      </c>
      <c r="O6" s="2">
        <v>0.15</v>
      </c>
      <c r="P6" s="4">
        <v>30000000</v>
      </c>
      <c r="Q6" s="4">
        <v>0.15</v>
      </c>
    </row>
    <row r="9" spans="1:23" x14ac:dyDescent="0.3">
      <c r="N9" s="2">
        <v>10</v>
      </c>
      <c r="O9" s="2">
        <v>0.15</v>
      </c>
      <c r="P9" s="4">
        <v>30000000</v>
      </c>
      <c r="Q9" s="4">
        <v>0.15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31" zoomScaleNormal="100" workbookViewId="0">
      <selection activeCell="H84" sqref="H84:K88"/>
    </sheetView>
  </sheetViews>
  <sheetFormatPr baseColWidth="10" defaultRowHeight="14.4" x14ac:dyDescent="0.3"/>
  <cols>
    <col min="4" max="4" width="12.5546875" bestFit="1" customWidth="1"/>
    <col min="6" max="6" width="17.33203125" customWidth="1"/>
    <col min="11" max="11" width="17.5546875" customWidth="1"/>
  </cols>
  <sheetData>
    <row r="1" spans="1:11" s="11" customFormat="1" x14ac:dyDescent="0.3">
      <c r="A1" s="11" t="s">
        <v>10</v>
      </c>
      <c r="B1" s="11" t="s">
        <v>11</v>
      </c>
      <c r="C1" s="11" t="s">
        <v>7</v>
      </c>
      <c r="D1" s="11" t="s">
        <v>12</v>
      </c>
      <c r="E1" s="7" t="s">
        <v>2</v>
      </c>
      <c r="F1" s="11" t="s">
        <v>13</v>
      </c>
      <c r="G1" s="11" t="s">
        <v>14</v>
      </c>
      <c r="H1" s="11" t="s">
        <v>15</v>
      </c>
      <c r="I1" s="11" t="s">
        <v>16</v>
      </c>
    </row>
    <row r="2" spans="1:11" x14ac:dyDescent="0.3">
      <c r="A2" s="2">
        <v>10</v>
      </c>
      <c r="B2" s="2">
        <v>0.2</v>
      </c>
      <c r="C2" s="4">
        <v>210000000</v>
      </c>
      <c r="D2" s="4">
        <v>0.3</v>
      </c>
      <c r="E2" s="2">
        <v>10</v>
      </c>
      <c r="F2" s="2">
        <v>1</v>
      </c>
      <c r="G2" s="2">
        <v>10</v>
      </c>
      <c r="H2" s="2">
        <v>1</v>
      </c>
      <c r="I2" s="10">
        <f>C2*B2^3/(12*(1-D2^2))</f>
        <v>153846.1538461539</v>
      </c>
      <c r="K2">
        <f>3.1416*60*1*(1-0.2^2)/(4*20000)</f>
        <v>2.2619520000000002E-3</v>
      </c>
    </row>
    <row r="5" spans="1:11" x14ac:dyDescent="0.3">
      <c r="A5" t="s">
        <v>24</v>
      </c>
    </row>
    <row r="6" spans="1:11" s="12" customFormat="1" x14ac:dyDescent="0.3">
      <c r="A6" s="12" t="s">
        <v>17</v>
      </c>
      <c r="B6" s="12" t="s">
        <v>18</v>
      </c>
      <c r="C6" s="12" t="s">
        <v>21</v>
      </c>
      <c r="D6" s="12" t="s">
        <v>19</v>
      </c>
      <c r="E6" s="12" t="s">
        <v>20</v>
      </c>
      <c r="F6" s="12" t="s">
        <v>23</v>
      </c>
      <c r="G6" s="12" t="s">
        <v>22</v>
      </c>
      <c r="H6" s="12" t="s">
        <v>27</v>
      </c>
    </row>
    <row r="7" spans="1:11" x14ac:dyDescent="0.3">
      <c r="A7">
        <v>1</v>
      </c>
      <c r="B7">
        <v>0.52631578947368418</v>
      </c>
      <c r="C7">
        <f>B7/Placa!$N$3</f>
        <v>0.10526315789473684</v>
      </c>
      <c r="D7" s="13">
        <v>1.0236222877156231E-3</v>
      </c>
      <c r="E7">
        <f>D7*$I$2/($H$2*$A$2^4)</f>
        <v>1.5748035195624975E-2</v>
      </c>
      <c r="F7" s="13">
        <f>$H$2*($A$2^2-B7^2)^2/(64*$I$2)</f>
        <v>1.0100060619547117E-3</v>
      </c>
      <c r="G7">
        <f>F7*$I$2/($H$2*$A$2^4)</f>
        <v>1.5538554799303262E-2</v>
      </c>
      <c r="H7">
        <f>100*(E7-G7)/G7</f>
        <v>1.348133073039109</v>
      </c>
    </row>
    <row r="8" spans="1:11" x14ac:dyDescent="0.3">
      <c r="A8">
        <v>2</v>
      </c>
      <c r="B8">
        <v>1.5789473684210527</v>
      </c>
      <c r="C8">
        <f>B8/Placa!$N$3</f>
        <v>0.31578947368421051</v>
      </c>
      <c r="D8" s="13">
        <v>9.7946070765666691E-4</v>
      </c>
      <c r="E8">
        <f t="shared" ref="E8:E16" si="0">D8*$I$2/($H$2*$A$2^4)</f>
        <v>1.5068626271641034E-2</v>
      </c>
      <c r="F8" s="13">
        <f t="shared" ref="F8:F16" si="1">$H$2*($A$2^2-B8^2)^2/(64*$I$2)</f>
        <v>9.6561567207127002E-4</v>
      </c>
      <c r="G8">
        <f t="shared" ref="G8:G16" si="2">F8*$I$2/($H$2*$A$2^4)</f>
        <v>1.485562572417339E-2</v>
      </c>
      <c r="H8">
        <f t="shared" ref="H8:H15" si="3">100*(E8-G8)/G8</f>
        <v>1.433803943519153</v>
      </c>
    </row>
    <row r="9" spans="1:11" x14ac:dyDescent="0.3">
      <c r="A9">
        <v>3</v>
      </c>
      <c r="B9">
        <v>2.6315789473684212</v>
      </c>
      <c r="C9">
        <f>B9/Placa!$N$3</f>
        <v>0.52631578947368429</v>
      </c>
      <c r="D9" s="13">
        <v>8.9379764580892348E-4</v>
      </c>
      <c r="E9">
        <f t="shared" si="0"/>
        <v>1.3750733012444982E-2</v>
      </c>
      <c r="F9" s="13">
        <f t="shared" si="1"/>
        <v>8.7982750285832629E-4</v>
      </c>
      <c r="G9">
        <f t="shared" si="2"/>
        <v>1.3535807736281947E-2</v>
      </c>
      <c r="H9">
        <f t="shared" si="3"/>
        <v>1.5878274895035625</v>
      </c>
    </row>
    <row r="10" spans="1:11" x14ac:dyDescent="0.3">
      <c r="A10">
        <v>4</v>
      </c>
      <c r="B10">
        <v>3.6842105263157894</v>
      </c>
      <c r="C10">
        <f>B10/Placa!$N$3</f>
        <v>0.73684210526315785</v>
      </c>
      <c r="D10" s="13">
        <v>7.7242620507187224E-4</v>
      </c>
      <c r="E10">
        <f t="shared" si="0"/>
        <v>1.1883480078028807E-2</v>
      </c>
      <c r="F10" s="13">
        <f t="shared" si="1"/>
        <v>7.586267754237611E-4</v>
      </c>
      <c r="G10">
        <f t="shared" si="2"/>
        <v>1.1671181160365559E-2</v>
      </c>
      <c r="H10">
        <f t="shared" si="3"/>
        <v>1.8190011340428833</v>
      </c>
    </row>
    <row r="11" spans="1:11" x14ac:dyDescent="0.3">
      <c r="A11">
        <v>5</v>
      </c>
      <c r="B11">
        <v>4.7368421052631575</v>
      </c>
      <c r="C11">
        <f>B11/Placa!$N$3</f>
        <v>0.94736842105263153</v>
      </c>
      <c r="D11" s="13">
        <v>6.2418061402452622E-4</v>
      </c>
      <c r="E11">
        <f t="shared" si="0"/>
        <v>9.602778677300406E-3</v>
      </c>
      <c r="F11" s="13">
        <f t="shared" si="1"/>
        <v>6.1099132142939348E-4</v>
      </c>
      <c r="G11">
        <f t="shared" si="2"/>
        <v>9.3998664835291332E-3</v>
      </c>
      <c r="H11">
        <f t="shared" si="3"/>
        <v>2.1586710207727386</v>
      </c>
    </row>
    <row r="12" spans="1:11" x14ac:dyDescent="0.3">
      <c r="A12">
        <v>6</v>
      </c>
      <c r="B12">
        <v>5.7894736842105265</v>
      </c>
      <c r="C12">
        <f>B12/Placa!$N$3</f>
        <v>1.1578947368421053</v>
      </c>
      <c r="D12" s="13">
        <v>4.6091488409616302E-4</v>
      </c>
      <c r="E12">
        <f t="shared" si="0"/>
        <v>7.0909982168640496E-3</v>
      </c>
      <c r="F12" s="13">
        <f t="shared" si="1"/>
        <v>4.4889158309098298E-4</v>
      </c>
      <c r="G12">
        <f t="shared" si="2"/>
        <v>6.9060243552458945E-3</v>
      </c>
      <c r="H12">
        <f t="shared" si="3"/>
        <v>2.6784420688821751</v>
      </c>
    </row>
    <row r="13" spans="1:11" x14ac:dyDescent="0.3">
      <c r="A13">
        <v>7</v>
      </c>
      <c r="B13">
        <v>6.8421052631578947</v>
      </c>
      <c r="C13">
        <f>B13/Placa!$N$3</f>
        <v>1.368421052631579</v>
      </c>
      <c r="D13" s="13">
        <v>2.9749341448032459E-4</v>
      </c>
      <c r="E13">
        <f t="shared" si="0"/>
        <v>4.5768217612357645E-3</v>
      </c>
      <c r="F13" s="13">
        <f t="shared" si="1"/>
        <v>2.8729061317822905E-4</v>
      </c>
      <c r="G13">
        <f t="shared" si="2"/>
        <v>4.4198555873573714E-3</v>
      </c>
      <c r="H13">
        <f t="shared" si="3"/>
        <v>3.5513869350704992</v>
      </c>
    </row>
    <row r="14" spans="1:11" x14ac:dyDescent="0.3">
      <c r="A14">
        <v>8</v>
      </c>
      <c r="B14">
        <v>7.8947368421052628</v>
      </c>
      <c r="C14">
        <f>B14/Placa!$N$3</f>
        <v>1.5789473684210527</v>
      </c>
      <c r="D14" s="13">
        <v>1.5178588055303073E-4</v>
      </c>
      <c r="E14">
        <f t="shared" si="0"/>
        <v>2.3351673931235506E-3</v>
      </c>
      <c r="F14" s="13">
        <f t="shared" si="1"/>
        <v>1.4414407501477119E-4</v>
      </c>
      <c r="G14">
        <f t="shared" si="2"/>
        <v>2.2176011540734038E-3</v>
      </c>
      <c r="H14">
        <f t="shared" si="3"/>
        <v>5.3015051346900268</v>
      </c>
    </row>
    <row r="15" spans="1:11" x14ac:dyDescent="0.3">
      <c r="A15">
        <v>9</v>
      </c>
      <c r="B15">
        <v>8.9473684210526301</v>
      </c>
      <c r="C15">
        <f>B15/Placa!$N$3</f>
        <v>1.7894736842105261</v>
      </c>
      <c r="D15" s="13">
        <v>4.4664106729539518E-5</v>
      </c>
      <c r="E15">
        <f t="shared" si="0"/>
        <v>6.8714010353137752E-4</v>
      </c>
      <c r="F15" s="13">
        <f t="shared" si="1"/>
        <v>4.0400242478188583E-5</v>
      </c>
      <c r="G15">
        <f t="shared" si="2"/>
        <v>6.2154219197213219E-4</v>
      </c>
      <c r="H15">
        <f t="shared" si="3"/>
        <v>10.55405608927455</v>
      </c>
    </row>
    <row r="16" spans="1:11" x14ac:dyDescent="0.3">
      <c r="A16">
        <v>10</v>
      </c>
      <c r="B16">
        <v>10</v>
      </c>
      <c r="C16">
        <f>B16/Placa!$N$3</f>
        <v>2</v>
      </c>
      <c r="D16" s="13">
        <v>0</v>
      </c>
      <c r="E16">
        <f t="shared" si="0"/>
        <v>0</v>
      </c>
      <c r="F16" s="13">
        <f t="shared" si="1"/>
        <v>0</v>
      </c>
      <c r="G16">
        <f t="shared" si="2"/>
        <v>0</v>
      </c>
    </row>
    <row r="17" spans="1:8" x14ac:dyDescent="0.3">
      <c r="F17" s="13"/>
    </row>
    <row r="18" spans="1:8" x14ac:dyDescent="0.3">
      <c r="A18" t="s">
        <v>25</v>
      </c>
    </row>
    <row r="19" spans="1:8" x14ac:dyDescent="0.3">
      <c r="A19" s="12" t="s">
        <v>17</v>
      </c>
      <c r="B19" s="12" t="s">
        <v>18</v>
      </c>
      <c r="C19" s="12" t="s">
        <v>21</v>
      </c>
      <c r="D19" s="12" t="s">
        <v>19</v>
      </c>
      <c r="E19" s="12" t="s">
        <v>20</v>
      </c>
      <c r="F19" s="12" t="s">
        <v>23</v>
      </c>
      <c r="G19" s="12" t="s">
        <v>22</v>
      </c>
      <c r="H19" s="12" t="s">
        <v>27</v>
      </c>
    </row>
    <row r="20" spans="1:8" x14ac:dyDescent="0.3">
      <c r="A20">
        <v>1</v>
      </c>
      <c r="B20">
        <v>0.25641025641025639</v>
      </c>
      <c r="C20">
        <f>B20/Placa!$N$3</f>
        <v>5.128205128205128E-2</v>
      </c>
      <c r="D20">
        <v>1.0170682990183757E-3</v>
      </c>
      <c r="E20">
        <f>D20*$I$2/($H$2*$A$2^4)</f>
        <v>1.5647204600282707E-2</v>
      </c>
      <c r="F20" s="13">
        <f>$H$2*($A$2^2-B20^2)^2/(64*$I$2)</f>
        <v>1.0142899689250771E-3</v>
      </c>
      <c r="G20">
        <f>F20*$I$2/($H$2*$A$2^4)</f>
        <v>1.5604461060385807E-2</v>
      </c>
      <c r="H20">
        <f>100*(E20-G20)/G20</f>
        <v>0.27391871934244527</v>
      </c>
    </row>
    <row r="21" spans="1:8" x14ac:dyDescent="0.3">
      <c r="A21">
        <v>2</v>
      </c>
      <c r="B21">
        <v>0.76923076923076916</v>
      </c>
      <c r="C21">
        <f>B21/Placa!$N$3</f>
        <v>0.15384615384615383</v>
      </c>
      <c r="D21">
        <v>1.0064525726900923E-3</v>
      </c>
      <c r="E21">
        <f t="shared" ref="E21:E39" si="4">D21*$I$2/($H$2*$A$2^4)</f>
        <v>1.5483885733693734E-2</v>
      </c>
      <c r="F21" s="13">
        <f t="shared" ref="F21:F39" si="5">$H$2*($A$2^2-B21^2)^2/(64*$I$2)</f>
        <v>1.0036413290851157E-3</v>
      </c>
      <c r="G21">
        <f t="shared" ref="G21:G39" si="6">F21*$I$2/($H$2*$A$2^4)</f>
        <v>1.5440635832078709E-2</v>
      </c>
      <c r="H21">
        <f t="shared" ref="H21:H38" si="7">100*(E21-G21)/G21</f>
        <v>0.28010440816932225</v>
      </c>
    </row>
    <row r="22" spans="1:8" x14ac:dyDescent="0.3">
      <c r="A22">
        <v>3</v>
      </c>
      <c r="B22">
        <v>1.2820512820512819</v>
      </c>
      <c r="C22">
        <f>B22/Placa!$N$3</f>
        <v>0.25641025641025639</v>
      </c>
      <c r="D22">
        <v>9.8537096896706973E-4</v>
      </c>
      <c r="E22">
        <f t="shared" si="4"/>
        <v>1.5159553368724156E-2</v>
      </c>
      <c r="F22" s="13">
        <f t="shared" si="5"/>
        <v>9.8251262945542989E-4</v>
      </c>
      <c r="G22">
        <f t="shared" si="6"/>
        <v>1.5115578914698927E-2</v>
      </c>
      <c r="H22">
        <f t="shared" si="7"/>
        <v>0.29092140151156892</v>
      </c>
    </row>
    <row r="23" spans="1:8" x14ac:dyDescent="0.3">
      <c r="A23">
        <v>4</v>
      </c>
      <c r="B23">
        <v>1.7948717948717947</v>
      </c>
      <c r="C23">
        <f>B23/Placa!$N$3</f>
        <v>0.35897435897435892</v>
      </c>
      <c r="D23">
        <v>9.5414982552680366E-4</v>
      </c>
      <c r="E23">
        <f t="shared" si="4"/>
        <v>1.4679228085027753E-2</v>
      </c>
      <c r="F23" s="13">
        <f t="shared" si="5"/>
        <v>9.5124103013649326E-4</v>
      </c>
      <c r="G23">
        <f t="shared" si="6"/>
        <v>1.4634477386715286E-2</v>
      </c>
      <c r="H23">
        <f t="shared" si="7"/>
        <v>0.30578952107363799</v>
      </c>
    </row>
    <row r="24" spans="1:8" x14ac:dyDescent="0.3">
      <c r="A24">
        <v>5</v>
      </c>
      <c r="B24">
        <v>2.3076923076923075</v>
      </c>
      <c r="C24">
        <f>B24/Placa!$N$3</f>
        <v>0.46153846153846151</v>
      </c>
      <c r="D24">
        <v>9.132867930561479E-4</v>
      </c>
      <c r="E24">
        <f t="shared" si="4"/>
        <v>1.4050566047017665E-2</v>
      </c>
      <c r="F24" s="13">
        <f t="shared" si="5"/>
        <v>9.1033227127901653E-4</v>
      </c>
      <c r="G24">
        <f t="shared" si="6"/>
        <v>1.4005111865831029E-2</v>
      </c>
      <c r="H24">
        <f t="shared" si="7"/>
        <v>0.32455421721787386</v>
      </c>
    </row>
    <row r="25" spans="1:8" x14ac:dyDescent="0.3">
      <c r="A25">
        <v>6</v>
      </c>
      <c r="B25">
        <v>2.8205128205128203</v>
      </c>
      <c r="C25">
        <f>B25/Placa!$N$3</f>
        <v>0.5641025641025641</v>
      </c>
      <c r="D25">
        <v>8.6344963296482679E-4</v>
      </c>
      <c r="E25">
        <f t="shared" si="4"/>
        <v>1.3283840507151186E-2</v>
      </c>
      <c r="F25" s="13">
        <f t="shared" si="5"/>
        <v>8.6046067308394704E-4</v>
      </c>
      <c r="G25">
        <f t="shared" si="6"/>
        <v>1.3237856508983804E-2</v>
      </c>
      <c r="H25">
        <f t="shared" si="7"/>
        <v>0.34736740148357642</v>
      </c>
    </row>
    <row r="26" spans="1:8" x14ac:dyDescent="0.3">
      <c r="A26">
        <v>7</v>
      </c>
      <c r="B26">
        <v>3.333333333333333</v>
      </c>
      <c r="C26">
        <f>B26/Placa!$N$3</f>
        <v>0.66666666666666663</v>
      </c>
      <c r="D26">
        <v>8.0547568814046849E-4</v>
      </c>
      <c r="E26">
        <f t="shared" si="4"/>
        <v>1.239193366369952E-2</v>
      </c>
      <c r="F26" s="13">
        <f t="shared" si="5"/>
        <v>8.0246913580246876E-4</v>
      </c>
      <c r="G26">
        <f t="shared" si="6"/>
        <v>1.2345679012345678E-2</v>
      </c>
      <c r="H26">
        <f t="shared" si="7"/>
        <v>0.37466267596611563</v>
      </c>
    </row>
    <row r="27" spans="1:8" x14ac:dyDescent="0.3">
      <c r="A27">
        <v>8</v>
      </c>
      <c r="B27">
        <v>3.8461538461538458</v>
      </c>
      <c r="C27">
        <f>B27/Placa!$N$3</f>
        <v>0.76923076923076916</v>
      </c>
      <c r="D27">
        <v>7.4037159500244952E-4</v>
      </c>
      <c r="E27">
        <f t="shared" si="4"/>
        <v>1.139033223080692E-2</v>
      </c>
      <c r="F27" s="13">
        <f t="shared" si="5"/>
        <v>7.3736913973600356E-4</v>
      </c>
      <c r="G27">
        <f t="shared" si="6"/>
        <v>1.1344140611323135E-2</v>
      </c>
      <c r="H27">
        <f t="shared" si="7"/>
        <v>0.40718482841863407</v>
      </c>
    </row>
    <row r="28" spans="1:8" x14ac:dyDescent="0.3">
      <c r="A28">
        <v>9</v>
      </c>
      <c r="B28">
        <v>4.3589743589743586</v>
      </c>
      <c r="C28">
        <f>B28/Placa!$N$3</f>
        <v>0.8717948717948717</v>
      </c>
      <c r="D28">
        <v>6.6931310734333295E-4</v>
      </c>
      <c r="E28">
        <f t="shared" si="4"/>
        <v>1.0297124728358972E-2</v>
      </c>
      <c r="F28" s="13">
        <f t="shared" si="5"/>
        <v>6.6634074523620865E-4</v>
      </c>
      <c r="G28">
        <f t="shared" si="6"/>
        <v>1.025139608055706E-2</v>
      </c>
      <c r="H28">
        <f t="shared" si="7"/>
        <v>0.44607239289720496</v>
      </c>
    </row>
    <row r="29" spans="1:8" x14ac:dyDescent="0.3">
      <c r="A29">
        <v>10</v>
      </c>
      <c r="B29">
        <v>4.8717948717948714</v>
      </c>
      <c r="C29">
        <f>B29/Placa!$N$3</f>
        <v>0.97435897435897423</v>
      </c>
      <c r="D29">
        <v>5.9364497992058299E-4</v>
      </c>
      <c r="E29">
        <f t="shared" si="4"/>
        <v>9.1329996910858944E-3</v>
      </c>
      <c r="F29" s="13">
        <f t="shared" si="5"/>
        <v>5.9073259270497913E-4</v>
      </c>
      <c r="G29">
        <f t="shared" si="6"/>
        <v>9.088193733922759E-3</v>
      </c>
      <c r="H29">
        <f t="shared" si="7"/>
        <v>0.49301278642302554</v>
      </c>
    </row>
    <row r="30" spans="1:8" x14ac:dyDescent="0.3">
      <c r="A30">
        <v>11</v>
      </c>
      <c r="B30">
        <v>5.3846153846153841</v>
      </c>
      <c r="C30">
        <f>B30/Placa!$N$3</f>
        <v>1.0769230769230769</v>
      </c>
      <c r="D30">
        <v>5.1488088715807747E-4</v>
      </c>
      <c r="E30">
        <f t="shared" si="4"/>
        <v>7.9212444178165791E-3</v>
      </c>
      <c r="F30" s="13">
        <f t="shared" si="5"/>
        <v>5.1206190259444684E-4</v>
      </c>
      <c r="G30">
        <f t="shared" si="6"/>
        <v>7.8778754245299541E-3</v>
      </c>
      <c r="H30">
        <f t="shared" si="7"/>
        <v>0.55051636322635467</v>
      </c>
    </row>
    <row r="31" spans="1:8" x14ac:dyDescent="0.3">
      <c r="A31">
        <v>12</v>
      </c>
      <c r="B31">
        <v>5.8974358974358969</v>
      </c>
      <c r="C31">
        <f>B31/Placa!$N$3</f>
        <v>1.1794871794871793</v>
      </c>
      <c r="D31">
        <v>4.3470336394036828E-4</v>
      </c>
      <c r="E31">
        <f t="shared" si="4"/>
        <v>6.6877440606210531E-3</v>
      </c>
      <c r="F31" s="13">
        <f t="shared" si="5"/>
        <v>4.3201447540698037E-4</v>
      </c>
      <c r="G31">
        <f t="shared" si="6"/>
        <v>6.6463765447227771E-3</v>
      </c>
      <c r="H31">
        <f t="shared" si="7"/>
        <v>0.62240704570254568</v>
      </c>
    </row>
    <row r="32" spans="1:8" x14ac:dyDescent="0.3">
      <c r="A32">
        <v>13</v>
      </c>
      <c r="B32">
        <v>6.4102564102564097</v>
      </c>
      <c r="C32">
        <f>B32/Placa!$N$3</f>
        <v>1.2820512820512819</v>
      </c>
      <c r="D32">
        <v>3.5496376105361262E-4</v>
      </c>
      <c r="E32">
        <f t="shared" si="4"/>
        <v>5.4609809392863508E-3</v>
      </c>
      <c r="F32" s="13">
        <f t="shared" si="5"/>
        <v>3.5244469169518479E-4</v>
      </c>
      <c r="G32">
        <f t="shared" si="6"/>
        <v>5.4222260260797682E-3</v>
      </c>
      <c r="H32">
        <f t="shared" si="7"/>
        <v>0.71474175034717535</v>
      </c>
    </row>
    <row r="33" spans="1:8" x14ac:dyDescent="0.3">
      <c r="A33">
        <v>14</v>
      </c>
      <c r="B33">
        <v>6.9230769230769225</v>
      </c>
      <c r="C33">
        <f>B33/Placa!$N$3</f>
        <v>1.3846153846153846</v>
      </c>
      <c r="D33">
        <v>2.7768221074594453E-4</v>
      </c>
      <c r="E33">
        <f t="shared" si="4"/>
        <v>4.272034011476071E-3</v>
      </c>
      <c r="F33" s="13">
        <f t="shared" si="5"/>
        <v>2.753755120619026E-4</v>
      </c>
      <c r="G33">
        <f t="shared" si="6"/>
        <v>4.2365463394138875E-3</v>
      </c>
      <c r="H33">
        <f t="shared" si="7"/>
        <v>0.83765570394051514</v>
      </c>
    </row>
    <row r="34" spans="1:8" x14ac:dyDescent="0.3">
      <c r="A34">
        <v>15</v>
      </c>
      <c r="B34">
        <v>7.4358974358974352</v>
      </c>
      <c r="C34">
        <f>B34/Placa!$N$3</f>
        <v>1.487179487179487</v>
      </c>
      <c r="D34">
        <v>2.0504759951795544E-4</v>
      </c>
      <c r="E34">
        <f t="shared" si="4"/>
        <v>3.1545784541223924E-3</v>
      </c>
      <c r="F34" s="13">
        <f t="shared" si="5"/>
        <v>2.029984771602129E-4</v>
      </c>
      <c r="G34">
        <f t="shared" si="6"/>
        <v>3.123053494772507E-3</v>
      </c>
      <c r="H34">
        <f t="shared" si="7"/>
        <v>1.009427453056859</v>
      </c>
    </row>
    <row r="35" spans="1:8" x14ac:dyDescent="0.3">
      <c r="A35">
        <v>16</v>
      </c>
      <c r="B35">
        <v>7.948717948717948</v>
      </c>
      <c r="C35">
        <f>B35/Placa!$N$3</f>
        <v>1.5897435897435896</v>
      </c>
      <c r="D35">
        <v>1.3941754622480169E-4</v>
      </c>
      <c r="E35">
        <f t="shared" si="4"/>
        <v>2.1448853265354111E-3</v>
      </c>
      <c r="F35" s="13">
        <f t="shared" si="5"/>
        <v>1.3767370769343157E-4</v>
      </c>
      <c r="G35">
        <f t="shared" si="6"/>
        <v>2.1180570414374095E-3</v>
      </c>
      <c r="H35">
        <f t="shared" si="7"/>
        <v>1.2666460143960405</v>
      </c>
    </row>
    <row r="36" spans="1:8" x14ac:dyDescent="0.3">
      <c r="A36">
        <v>17</v>
      </c>
      <c r="B36">
        <v>8.4615384615384599</v>
      </c>
      <c r="C36">
        <f>B36/Placa!$N$3</f>
        <v>1.6923076923076921</v>
      </c>
      <c r="D36">
        <v>8.3318384173343735E-5</v>
      </c>
      <c r="E36">
        <f t="shared" si="4"/>
        <v>1.2818212949745195E-3</v>
      </c>
      <c r="F36" s="13">
        <f t="shared" si="5"/>
        <v>8.1929904415111671E-5</v>
      </c>
      <c r="G36">
        <f t="shared" si="6"/>
        <v>1.2604600679247953E-3</v>
      </c>
      <c r="H36">
        <f t="shared" si="7"/>
        <v>1.6947166826865874</v>
      </c>
    </row>
    <row r="37" spans="1:8" x14ac:dyDescent="0.3">
      <c r="A37">
        <v>18</v>
      </c>
      <c r="B37">
        <v>8.9743589743589745</v>
      </c>
      <c r="C37">
        <f>B37/Placa!$N$3</f>
        <v>1.7948717948717949</v>
      </c>
      <c r="D37">
        <v>3.9445146285155179E-5</v>
      </c>
      <c r="E37">
        <f t="shared" si="4"/>
        <v>6.0684840438700305E-4</v>
      </c>
      <c r="F37" s="13">
        <f t="shared" si="5"/>
        <v>3.8464348129042388E-5</v>
      </c>
      <c r="G37">
        <f t="shared" si="6"/>
        <v>5.9175920198526767E-4</v>
      </c>
      <c r="H37">
        <f t="shared" si="7"/>
        <v>2.549888933051359</v>
      </c>
    </row>
    <row r="38" spans="1:8" x14ac:dyDescent="0.3">
      <c r="A38">
        <v>19</v>
      </c>
      <c r="B38">
        <v>9.4871794871794854</v>
      </c>
      <c r="C38">
        <f>B38/Placa!$N$3</f>
        <v>1.8974358974358971</v>
      </c>
      <c r="D38">
        <v>1.06615526537166E-5</v>
      </c>
      <c r="E38">
        <f t="shared" si="4"/>
        <v>1.6402388698025545E-4</v>
      </c>
      <c r="F38" s="13">
        <f t="shared" si="5"/>
        <v>1.0142899689250841E-5</v>
      </c>
      <c r="G38">
        <f t="shared" si="6"/>
        <v>1.5604461060385915E-4</v>
      </c>
      <c r="H38">
        <f t="shared" si="7"/>
        <v>5.1134584818522146</v>
      </c>
    </row>
    <row r="39" spans="1:8" x14ac:dyDescent="0.3">
      <c r="A39">
        <v>20</v>
      </c>
      <c r="B39">
        <v>10</v>
      </c>
      <c r="C39">
        <f>B39/Placa!$N$3</f>
        <v>2</v>
      </c>
      <c r="D39">
        <v>0</v>
      </c>
      <c r="E39">
        <f t="shared" si="4"/>
        <v>0</v>
      </c>
      <c r="F39" s="13">
        <f t="shared" si="5"/>
        <v>0</v>
      </c>
      <c r="G39">
        <f t="shared" si="6"/>
        <v>0</v>
      </c>
    </row>
    <row r="41" spans="1:8" x14ac:dyDescent="0.3">
      <c r="A41" t="s">
        <v>28</v>
      </c>
    </row>
    <row r="42" spans="1:8" x14ac:dyDescent="0.3">
      <c r="A42" s="12" t="s">
        <v>17</v>
      </c>
      <c r="B42" s="12" t="s">
        <v>18</v>
      </c>
      <c r="C42" s="12" t="s">
        <v>26</v>
      </c>
      <c r="D42" s="12" t="s">
        <v>19</v>
      </c>
      <c r="E42" s="12" t="s">
        <v>20</v>
      </c>
      <c r="F42" s="12" t="s">
        <v>23</v>
      </c>
      <c r="G42" s="12" t="s">
        <v>22</v>
      </c>
      <c r="H42" s="12" t="s">
        <v>27</v>
      </c>
    </row>
    <row r="43" spans="1:8" x14ac:dyDescent="0.3">
      <c r="A43">
        <v>1</v>
      </c>
      <c r="B43">
        <v>0.16949152542372881</v>
      </c>
      <c r="C43">
        <f>B43/Placa!$N$3</f>
        <v>3.3898305084745763E-2</v>
      </c>
      <c r="D43">
        <v>1.016137407989942E-3</v>
      </c>
      <c r="E43">
        <f>D43*$I$2/($H$2*$A$2^4)</f>
        <v>1.5632883199845266E-2</v>
      </c>
      <c r="F43" s="13">
        <f>$H$2*($A$2^2-B43^2)^2/(64*$I$2)</f>
        <v>1.0150415589665104E-3</v>
      </c>
      <c r="G43">
        <f>F43*$I$2/($H$2*$A$2^4)</f>
        <v>1.5616023984100167E-2</v>
      </c>
      <c r="H43">
        <f>100*(E43-G43)/G43</f>
        <v>0.10796100058672915</v>
      </c>
    </row>
    <row r="44" spans="1:8" x14ac:dyDescent="0.3">
      <c r="A44">
        <v>2</v>
      </c>
      <c r="B44">
        <v>0.50847457627118642</v>
      </c>
      <c r="C44">
        <f>B44/Placa!$N$3</f>
        <v>0.10169491525423728</v>
      </c>
      <c r="D44">
        <v>1.0114847125291034E-3</v>
      </c>
      <c r="E44">
        <f t="shared" ref="E44:E72" si="8">D44*$I$2/($H$2*$A$2^4)</f>
        <v>1.5561303269678521E-2</v>
      </c>
      <c r="F44" s="13">
        <f t="shared" ref="F44:F72" si="9">$H$2*($A$2^2-B44^2)^2/(64*$I$2)</f>
        <v>1.0103800654284376E-3</v>
      </c>
      <c r="G44">
        <f t="shared" ref="G44:G72" si="10">F44*$I$2/($H$2*$A$2^4)</f>
        <v>1.5544308698899044E-2</v>
      </c>
      <c r="H44">
        <f t="shared" ref="H44:H71" si="11">100*(E44-G44)/G44</f>
        <v>0.10932985897713494</v>
      </c>
    </row>
    <row r="45" spans="1:8" x14ac:dyDescent="0.3">
      <c r="A45">
        <v>3</v>
      </c>
      <c r="B45">
        <v>0.84745762711864403</v>
      </c>
      <c r="C45">
        <f>B45/Placa!$N$3</f>
        <v>0.16949152542372881</v>
      </c>
      <c r="D45">
        <v>1.0022079306970346E-3</v>
      </c>
      <c r="E45">
        <f t="shared" si="8"/>
        <v>1.5418583549185152E-2</v>
      </c>
      <c r="F45" s="13">
        <f t="shared" si="9"/>
        <v>1.0010892635781005E-3</v>
      </c>
      <c r="G45">
        <f t="shared" si="10"/>
        <v>1.5401373285816936E-2</v>
      </c>
      <c r="H45">
        <f t="shared" si="11"/>
        <v>0.11174499214342873</v>
      </c>
    </row>
    <row r="46" spans="1:8" x14ac:dyDescent="0.3">
      <c r="A46">
        <v>4</v>
      </c>
      <c r="B46">
        <v>1.1864406779661016</v>
      </c>
      <c r="C46">
        <f>B46/Placa!$N$3</f>
        <v>0.23728813559322032</v>
      </c>
      <c r="D46">
        <v>9.8836936673332774E-4</v>
      </c>
      <c r="E46">
        <f t="shared" si="8"/>
        <v>1.5205682565128126E-2</v>
      </c>
      <c r="F46" s="13">
        <f t="shared" si="9"/>
        <v>9.8723352386711886E-4</v>
      </c>
      <c r="G46">
        <f t="shared" si="10"/>
        <v>1.5188208059494142E-2</v>
      </c>
      <c r="H46">
        <f t="shared" si="11"/>
        <v>0.11505310939601589</v>
      </c>
    </row>
    <row r="47" spans="1:8" x14ac:dyDescent="0.3">
      <c r="A47">
        <v>5</v>
      </c>
      <c r="B47">
        <v>1.5254237288135593</v>
      </c>
      <c r="C47">
        <f>B47/Placa!$N$3</f>
        <v>0.30508474576271183</v>
      </c>
      <c r="D47">
        <v>9.7006403187868575E-4</v>
      </c>
      <c r="E47">
        <f t="shared" si="8"/>
        <v>1.4924062028902865E-2</v>
      </c>
      <c r="F47" s="13">
        <f t="shared" si="9"/>
        <v>9.689094019729211E-4</v>
      </c>
      <c r="G47">
        <f t="shared" si="10"/>
        <v>1.4906298491891099E-2</v>
      </c>
      <c r="H47">
        <f t="shared" si="11"/>
        <v>0.11916799480051089</v>
      </c>
    </row>
    <row r="48" spans="1:8" x14ac:dyDescent="0.3">
      <c r="A48">
        <v>6</v>
      </c>
      <c r="B48">
        <v>1.8644067796610169</v>
      </c>
      <c r="C48">
        <f>B48/Placa!$N$3</f>
        <v>0.3728813559322034</v>
      </c>
      <c r="D48">
        <v>9.4741941483493671E-4</v>
      </c>
      <c r="E48">
        <f t="shared" si="8"/>
        <v>1.4575683305152879E-2</v>
      </c>
      <c r="F48" s="13">
        <f t="shared" si="9"/>
        <v>9.4624563879874477E-4</v>
      </c>
      <c r="G48">
        <f t="shared" si="10"/>
        <v>1.4557625212288386E-2</v>
      </c>
      <c r="H48">
        <f t="shared" si="11"/>
        <v>0.12404559535747828</v>
      </c>
    </row>
    <row r="49" spans="1:8" x14ac:dyDescent="0.3">
      <c r="A49">
        <v>7</v>
      </c>
      <c r="B49">
        <v>2.2033898305084745</v>
      </c>
      <c r="C49">
        <f>B49/Placa!$N$3</f>
        <v>0.44067796610169491</v>
      </c>
      <c r="D49">
        <v>9.2059538072182816E-4</v>
      </c>
      <c r="E49">
        <f t="shared" si="8"/>
        <v>1.41630058572589E-2</v>
      </c>
      <c r="F49" s="13">
        <f t="shared" si="9"/>
        <v>9.1940316047363748E-4</v>
      </c>
      <c r="G49">
        <f t="shared" si="10"/>
        <v>1.4144664007286735E-2</v>
      </c>
      <c r="H49">
        <f t="shared" si="11"/>
        <v>0.12967328147714546</v>
      </c>
    </row>
    <row r="50" spans="1:8" x14ac:dyDescent="0.3">
      <c r="A50">
        <v>8</v>
      </c>
      <c r="B50">
        <v>2.5423728813559321</v>
      </c>
      <c r="C50">
        <f>B50/Placa!$N$3</f>
        <v>0.50847457627118642</v>
      </c>
      <c r="D50">
        <v>8.8978411610247932E-4</v>
      </c>
      <c r="E50">
        <f t="shared" si="8"/>
        <v>1.3688986401576611E-2</v>
      </c>
      <c r="F50" s="13">
        <f t="shared" si="9"/>
        <v>8.8857507835245631E-4</v>
      </c>
      <c r="G50">
        <f t="shared" si="10"/>
        <v>1.3670385820807025E-2</v>
      </c>
      <c r="H50">
        <f t="shared" si="11"/>
        <v>0.1360647827603719</v>
      </c>
    </row>
    <row r="51" spans="1:8" x14ac:dyDescent="0.3">
      <c r="A51">
        <v>9</v>
      </c>
      <c r="B51">
        <v>2.8813559322033897</v>
      </c>
      <c r="C51">
        <f>B51/Placa!$N$3</f>
        <v>0.57627118644067798</v>
      </c>
      <c r="D51">
        <v>8.5521009535127095E-4</v>
      </c>
      <c r="E51">
        <f t="shared" si="8"/>
        <v>1.3157078390019557E-2</v>
      </c>
      <c r="F51" s="13">
        <f t="shared" si="9"/>
        <v>8.5398668901586709E-4</v>
      </c>
      <c r="G51">
        <f t="shared" si="10"/>
        <v>1.3138256754090267E-2</v>
      </c>
      <c r="H51">
        <f t="shared" si="11"/>
        <v>0.14325824408501492</v>
      </c>
    </row>
    <row r="52" spans="1:8" x14ac:dyDescent="0.3">
      <c r="A52">
        <v>10</v>
      </c>
      <c r="B52">
        <v>3.2203389830508473</v>
      </c>
      <c r="C52">
        <f>B52/Placa!$N$3</f>
        <v>0.64406779661016944</v>
      </c>
      <c r="D52">
        <v>8.1713005842922837E-4</v>
      </c>
      <c r="E52">
        <f t="shared" si="8"/>
        <v>1.257123166814198E-2</v>
      </c>
      <c r="F52" s="13">
        <f t="shared" si="9"/>
        <v>8.1589547427034616E-4</v>
      </c>
      <c r="G52">
        <f t="shared" si="10"/>
        <v>1.2552238065697639E-2</v>
      </c>
      <c r="H52">
        <f t="shared" si="11"/>
        <v>0.15131646121536044</v>
      </c>
    </row>
    <row r="53" spans="1:8" x14ac:dyDescent="0.3">
      <c r="A53">
        <v>11</v>
      </c>
      <c r="B53">
        <v>3.5593220338983049</v>
      </c>
      <c r="C53">
        <f>B53/Placa!$N$3</f>
        <v>0.71186440677966101</v>
      </c>
      <c r="D53">
        <v>7.7583299536255047E-4</v>
      </c>
      <c r="E53">
        <f t="shared" si="8"/>
        <v>1.1935892236346935E-2</v>
      </c>
      <c r="F53" s="13">
        <f t="shared" si="9"/>
        <v>7.7459110114817885E-4</v>
      </c>
      <c r="G53">
        <f t="shared" si="10"/>
        <v>1.1916786171510449E-2</v>
      </c>
      <c r="H53">
        <f t="shared" si="11"/>
        <v>0.16032900617251591</v>
      </c>
    </row>
    <row r="54" spans="1:8" x14ac:dyDescent="0.3">
      <c r="A54">
        <v>12</v>
      </c>
      <c r="B54">
        <v>3.8983050847457625</v>
      </c>
      <c r="C54">
        <f>B54/Placa!$N$3</f>
        <v>0.77966101694915246</v>
      </c>
      <c r="D54">
        <v>7.3164013493907834E-4</v>
      </c>
      <c r="E54">
        <f t="shared" si="8"/>
        <v>1.1256002075985825E-2</v>
      </c>
      <c r="F54" s="13">
        <f t="shared" si="9"/>
        <v>7.3039542190745949E-4</v>
      </c>
      <c r="G54">
        <f t="shared" si="10"/>
        <v>1.123685264473015E-2</v>
      </c>
      <c r="H54">
        <f t="shared" si="11"/>
        <v>0.17041632440250526</v>
      </c>
    </row>
    <row r="55" spans="1:8" x14ac:dyDescent="0.3">
      <c r="A55">
        <v>13</v>
      </c>
      <c r="B55">
        <v>4.2372881355932197</v>
      </c>
      <c r="C55">
        <f>B55/Placa!$N$3</f>
        <v>0.84745762711864392</v>
      </c>
      <c r="D55">
        <v>6.8490493620109838E-4</v>
      </c>
      <c r="E55">
        <f t="shared" si="8"/>
        <v>1.0536999018478439E-2</v>
      </c>
      <c r="F55" s="13">
        <f t="shared" si="9"/>
        <v>6.8366247403209323E-4</v>
      </c>
      <c r="G55">
        <f t="shared" si="10"/>
        <v>1.051788421587836E-2</v>
      </c>
      <c r="H55">
        <f t="shared" si="11"/>
        <v>0.18173619530078411</v>
      </c>
    </row>
    <row r="56" spans="1:8" x14ac:dyDescent="0.3">
      <c r="A56">
        <v>14</v>
      </c>
      <c r="B56">
        <v>4.5762711864406782</v>
      </c>
      <c r="C56">
        <f>B56/Placa!$N$3</f>
        <v>0.9152542372881356</v>
      </c>
      <c r="D56">
        <v>6.3601308187014255E-4</v>
      </c>
      <c r="E56">
        <f t="shared" si="8"/>
        <v>9.7848166441560427E-3</v>
      </c>
      <c r="F56" s="13">
        <f t="shared" si="9"/>
        <v>6.3477848023179282E-4</v>
      </c>
      <c r="G56">
        <f t="shared" si="10"/>
        <v>9.7658227727968165E-3</v>
      </c>
      <c r="H56">
        <f t="shared" si="11"/>
        <v>0.19449330385284685</v>
      </c>
    </row>
    <row r="57" spans="1:8" x14ac:dyDescent="0.3">
      <c r="A57">
        <v>15</v>
      </c>
      <c r="B57">
        <v>4.9152542372881349</v>
      </c>
      <c r="C57">
        <f>B57/Placa!$N$3</f>
        <v>0.98305084745762694</v>
      </c>
      <c r="D57">
        <v>5.8538247315215999E-4</v>
      </c>
      <c r="E57">
        <f t="shared" si="8"/>
        <v>9.0058842023409257E-3</v>
      </c>
      <c r="F57" s="13">
        <f t="shared" si="9"/>
        <v>5.8416184844208236E-4</v>
      </c>
      <c r="G57">
        <f t="shared" si="10"/>
        <v>8.9871053606474256E-3</v>
      </c>
      <c r="H57">
        <f t="shared" si="11"/>
        <v>0.20895317168227065</v>
      </c>
    </row>
    <row r="58" spans="1:8" x14ac:dyDescent="0.3">
      <c r="A58">
        <v>16</v>
      </c>
      <c r="B58">
        <v>5.2542372881355934</v>
      </c>
      <c r="C58">
        <f>B58/Placa!$N$3</f>
        <v>1.0508474576271187</v>
      </c>
      <c r="D58">
        <v>5.3346322555678167E-4</v>
      </c>
      <c r="E58">
        <f t="shared" si="8"/>
        <v>8.2071265470274133E-3</v>
      </c>
      <c r="F58" s="13">
        <f t="shared" si="9"/>
        <v>5.3226317182429388E-4</v>
      </c>
      <c r="G58">
        <f t="shared" si="10"/>
        <v>8.1886641819122162E-3</v>
      </c>
      <c r="H58">
        <f t="shared" si="11"/>
        <v>0.22546247721305096</v>
      </c>
    </row>
    <row r="59" spans="1:8" x14ac:dyDescent="0.3">
      <c r="A59">
        <v>17</v>
      </c>
      <c r="B59">
        <v>5.5932203389830502</v>
      </c>
      <c r="C59">
        <f>B59/Placa!$N$3</f>
        <v>1.1186440677966101</v>
      </c>
      <c r="D59">
        <v>4.8073766547931398E-4</v>
      </c>
      <c r="E59">
        <f t="shared" si="8"/>
        <v>7.395964084297141E-3</v>
      </c>
      <c r="F59" s="13">
        <f t="shared" si="9"/>
        <v>4.7956522876557012E-4</v>
      </c>
      <c r="G59">
        <f t="shared" si="10"/>
        <v>7.3779265963933895E-3</v>
      </c>
      <c r="H59">
        <f t="shared" si="11"/>
        <v>0.24447909135567877</v>
      </c>
    </row>
    <row r="60" spans="1:8" x14ac:dyDescent="0.3">
      <c r="A60">
        <v>18</v>
      </c>
      <c r="B60">
        <v>5.9322033898305087</v>
      </c>
      <c r="C60">
        <f>B60/Placa!$N$3</f>
        <v>1.1864406779661016</v>
      </c>
      <c r="D60">
        <v>4.2772032736806742E-4</v>
      </c>
      <c r="E60">
        <f t="shared" si="8"/>
        <v>6.5803127287395015E-3</v>
      </c>
      <c r="F60" s="13">
        <f t="shared" si="9"/>
        <v>4.2658298287886283E-4</v>
      </c>
      <c r="G60">
        <f t="shared" si="10"/>
        <v>6.562815121213276E-3</v>
      </c>
      <c r="H60">
        <f t="shared" si="11"/>
        <v>0.26661740736330086</v>
      </c>
    </row>
    <row r="61" spans="1:8" x14ac:dyDescent="0.3">
      <c r="A61">
        <v>19</v>
      </c>
      <c r="B61">
        <v>6.2711864406779654</v>
      </c>
      <c r="C61">
        <f>B61/Placa!$N$3</f>
        <v>1.254237288135593</v>
      </c>
      <c r="D61">
        <v>3.7495795134878277E-4</v>
      </c>
      <c r="E61">
        <f t="shared" si="8"/>
        <v>5.7685838669043529E-3</v>
      </c>
      <c r="F61" s="13">
        <f t="shared" si="9"/>
        <v>3.7386358300293271E-4</v>
      </c>
      <c r="G61">
        <f t="shared" si="10"/>
        <v>5.751747430814351E-3</v>
      </c>
      <c r="H61">
        <f t="shared" si="11"/>
        <v>0.29271862668730109</v>
      </c>
    </row>
    <row r="62" spans="1:8" x14ac:dyDescent="0.3">
      <c r="A62">
        <v>20</v>
      </c>
      <c r="B62">
        <v>6.6101694915254239</v>
      </c>
      <c r="C62">
        <f>B62/Placa!$N$3</f>
        <v>1.3220338983050848</v>
      </c>
      <c r="D62">
        <v>3.2302948121149563E-4</v>
      </c>
      <c r="E62">
        <f t="shared" si="8"/>
        <v>4.969684326330704E-3</v>
      </c>
      <c r="F62" s="13">
        <f t="shared" si="9"/>
        <v>3.2198636320235059E-4</v>
      </c>
      <c r="G62">
        <f t="shared" si="10"/>
        <v>4.9536363569592417E-3</v>
      </c>
      <c r="H62">
        <f t="shared" si="11"/>
        <v>0.3239634122298255</v>
      </c>
    </row>
    <row r="63" spans="1:8" x14ac:dyDescent="0.3">
      <c r="A63">
        <v>21</v>
      </c>
      <c r="B63">
        <v>6.9491525423728806</v>
      </c>
      <c r="C63">
        <f>B63/Placa!$N$3</f>
        <v>1.3898305084745761</v>
      </c>
      <c r="D63">
        <v>2.7254606268868018E-4</v>
      </c>
      <c r="E63">
        <f t="shared" si="8"/>
        <v>4.1930163490566195E-3</v>
      </c>
      <c r="F63" s="13">
        <f t="shared" si="9"/>
        <v>2.7156284276749705E-4</v>
      </c>
      <c r="G63">
        <f t="shared" si="10"/>
        <v>4.1778898887307259E-3</v>
      </c>
      <c r="H63">
        <f t="shared" si="11"/>
        <v>0.3620598131773432</v>
      </c>
    </row>
    <row r="64" spans="1:8" x14ac:dyDescent="0.3">
      <c r="A64">
        <v>22</v>
      </c>
      <c r="B64">
        <v>7.2881355932203391</v>
      </c>
      <c r="C64">
        <f>B64/Placa!$N$3</f>
        <v>1.4576271186440679</v>
      </c>
      <c r="D64">
        <v>2.2415104197030146E-4</v>
      </c>
      <c r="E64">
        <f t="shared" si="8"/>
        <v>3.4484775687738697E-3</v>
      </c>
      <c r="F64" s="13">
        <f t="shared" si="9"/>
        <v>2.2323672621456095E-4</v>
      </c>
      <c r="G64">
        <f t="shared" si="10"/>
        <v>3.4344111725317086E-3</v>
      </c>
      <c r="H64">
        <f t="shared" si="11"/>
        <v>0.40957228286070202</v>
      </c>
    </row>
    <row r="65" spans="1:8" x14ac:dyDescent="0.3">
      <c r="A65">
        <v>23</v>
      </c>
      <c r="B65">
        <v>7.6271186440677958</v>
      </c>
      <c r="C65">
        <f>B65/Placa!$N$3</f>
        <v>1.5254237288135593</v>
      </c>
      <c r="D65">
        <v>1.7851996441362901E-4</v>
      </c>
      <c r="E65">
        <f t="shared" si="8"/>
        <v>2.7464609909789088E-3</v>
      </c>
      <c r="F65" s="13">
        <f t="shared" si="9"/>
        <v>1.7768390328554213E-4</v>
      </c>
      <c r="G65">
        <f t="shared" si="10"/>
        <v>2.7335985120852642E-3</v>
      </c>
      <c r="H65">
        <f t="shared" si="11"/>
        <v>0.47053284660418943</v>
      </c>
    </row>
    <row r="66" spans="1:8" x14ac:dyDescent="0.3">
      <c r="A66">
        <v>24</v>
      </c>
      <c r="B66">
        <v>7.9661016949152543</v>
      </c>
      <c r="C66">
        <f>B66/Placa!$N$3</f>
        <v>1.5932203389830508</v>
      </c>
      <c r="D66">
        <v>1.3636057341471632E-4</v>
      </c>
      <c r="E66">
        <f t="shared" si="8"/>
        <v>2.0978549756110213E-3</v>
      </c>
      <c r="F66" s="13">
        <f t="shared" si="9"/>
        <v>1.3561244894824863E-4</v>
      </c>
      <c r="G66">
        <f t="shared" si="10"/>
        <v>2.0863453684345952E-3</v>
      </c>
      <c r="H66">
        <f t="shared" si="11"/>
        <v>0.55166356206220624</v>
      </c>
    </row>
    <row r="67" spans="1:8" x14ac:dyDescent="0.3">
      <c r="A67">
        <v>25</v>
      </c>
      <c r="B67">
        <v>8.3050847457627111</v>
      </c>
      <c r="C67">
        <f>B67/Placa!$N$3</f>
        <v>1.6610169491525422</v>
      </c>
      <c r="D67">
        <v>9.841280941525168E-5</v>
      </c>
      <c r="E67">
        <f t="shared" si="8"/>
        <v>1.5140432217731034E-3</v>
      </c>
      <c r="F67" s="13">
        <f t="shared" si="9"/>
        <v>9.7762623396298995E-5</v>
      </c>
      <c r="G67">
        <f t="shared" si="10"/>
        <v>1.504040359943062E-3</v>
      </c>
      <c r="H67">
        <f t="shared" si="11"/>
        <v>0.66506605118097317</v>
      </c>
    </row>
    <row r="68" spans="1:8" x14ac:dyDescent="0.3">
      <c r="A68">
        <v>26</v>
      </c>
      <c r="B68">
        <v>8.6440677966101696</v>
      </c>
      <c r="C68">
        <f>B68/Placa!$N$3</f>
        <v>1.728813559322034</v>
      </c>
      <c r="D68">
        <v>6.5448809023665891E-5</v>
      </c>
      <c r="E68">
        <f t="shared" si="8"/>
        <v>1.0069047542102447E-3</v>
      </c>
      <c r="F68" s="13">
        <f t="shared" si="9"/>
        <v>6.4906872049120217E-5</v>
      </c>
      <c r="G68">
        <f t="shared" si="10"/>
        <v>9.9856726229415743E-4</v>
      </c>
      <c r="H68">
        <f t="shared" si="11"/>
        <v>0.83494544943645554</v>
      </c>
    </row>
    <row r="69" spans="1:8" x14ac:dyDescent="0.3">
      <c r="A69">
        <v>27</v>
      </c>
      <c r="B69">
        <v>8.9830508474576281</v>
      </c>
      <c r="C69">
        <f>B69/Placa!$N$3</f>
        <v>1.7966101694915255</v>
      </c>
      <c r="D69">
        <v>3.8272904233379378E-5</v>
      </c>
      <c r="E69">
        <f t="shared" si="8"/>
        <v>5.8881391128275985E-4</v>
      </c>
      <c r="F69" s="13">
        <f t="shared" si="9"/>
        <v>3.7849825551949741E-5</v>
      </c>
      <c r="G69">
        <f t="shared" si="10"/>
        <v>5.8230500849153471E-4</v>
      </c>
      <c r="H69">
        <f t="shared" si="11"/>
        <v>1.1177823814510035</v>
      </c>
    </row>
    <row r="70" spans="1:8" x14ac:dyDescent="0.3">
      <c r="A70">
        <v>28</v>
      </c>
      <c r="B70">
        <v>9.3220338983050848</v>
      </c>
      <c r="C70">
        <f>B70/Placa!$N$3</f>
        <v>1.8644067796610169</v>
      </c>
      <c r="D70">
        <v>1.772162172418714E-5</v>
      </c>
      <c r="E70">
        <f t="shared" si="8"/>
        <v>2.7264033421826379E-4</v>
      </c>
      <c r="F70" s="13">
        <f t="shared" si="9"/>
        <v>1.7428299775834025E-5</v>
      </c>
      <c r="G70">
        <f t="shared" si="10"/>
        <v>2.681276888589851E-4</v>
      </c>
      <c r="H70">
        <f t="shared" si="11"/>
        <v>1.6830210182626815</v>
      </c>
    </row>
    <row r="71" spans="1:8" x14ac:dyDescent="0.3">
      <c r="A71">
        <v>29</v>
      </c>
      <c r="B71">
        <v>9.6610169491525415</v>
      </c>
      <c r="C71">
        <f>B71/Placa!$N$3</f>
        <v>1.9322033898305082</v>
      </c>
      <c r="D71">
        <v>4.6636822352356987E-6</v>
      </c>
      <c r="E71">
        <f t="shared" si="8"/>
        <v>7.1748957465164626E-5</v>
      </c>
      <c r="F71" s="13">
        <f t="shared" si="9"/>
        <v>4.5112958176289625E-6</v>
      </c>
      <c r="G71">
        <f t="shared" si="10"/>
        <v>6.9404551040445602E-5</v>
      </c>
      <c r="H71">
        <f t="shared" si="11"/>
        <v>3.3778857287799724</v>
      </c>
    </row>
    <row r="72" spans="1:8" x14ac:dyDescent="0.3">
      <c r="A72">
        <v>30</v>
      </c>
      <c r="B72">
        <v>10</v>
      </c>
      <c r="C72">
        <f>B72/Placa!$N$3</f>
        <v>2</v>
      </c>
      <c r="D72">
        <v>0</v>
      </c>
      <c r="E72">
        <f t="shared" si="8"/>
        <v>0</v>
      </c>
      <c r="F72" s="13">
        <f t="shared" si="9"/>
        <v>0</v>
      </c>
      <c r="G72">
        <f t="shared" si="1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2" sqref="J2"/>
    </sheetView>
  </sheetViews>
  <sheetFormatPr baseColWidth="10" defaultRowHeight="14.4" x14ac:dyDescent="0.3"/>
  <cols>
    <col min="1" max="1" width="14.5546875" style="2" customWidth="1"/>
    <col min="2" max="6" width="11.44140625" style="2"/>
    <col min="7" max="7" width="14.44140625" style="2" customWidth="1"/>
    <col min="8" max="14" width="11.44140625" style="2"/>
  </cols>
  <sheetData>
    <row r="1" spans="1:14" s="12" customFormat="1" x14ac:dyDescent="0.3">
      <c r="A1" s="11" t="s">
        <v>34</v>
      </c>
      <c r="B1" s="11" t="s">
        <v>35</v>
      </c>
      <c r="C1" s="11" t="s">
        <v>31</v>
      </c>
      <c r="D1" s="11" t="s">
        <v>36</v>
      </c>
      <c r="E1" s="11" t="s">
        <v>38</v>
      </c>
      <c r="F1" s="11" t="s">
        <v>39</v>
      </c>
      <c r="G1" s="11" t="s">
        <v>37</v>
      </c>
      <c r="H1" s="11"/>
      <c r="I1" s="11"/>
      <c r="J1" s="11" t="s">
        <v>41</v>
      </c>
      <c r="K1" s="11"/>
      <c r="L1" s="11"/>
      <c r="M1" s="11"/>
      <c r="N1" s="11"/>
    </row>
    <row r="2" spans="1:14" x14ac:dyDescent="0.3">
      <c r="A2" s="14">
        <v>30000000</v>
      </c>
      <c r="B2" s="14">
        <v>777000</v>
      </c>
      <c r="C2" s="14">
        <v>0.15</v>
      </c>
      <c r="D2" s="14">
        <v>0.2</v>
      </c>
      <c r="E2" s="14">
        <v>0.5</v>
      </c>
      <c r="F2" s="14">
        <v>0.15</v>
      </c>
      <c r="G2" s="14">
        <f>A2*(1-D2^2)*(F2/E2)^3/B2</f>
        <v>1.0007722007722009</v>
      </c>
      <c r="J2" s="2">
        <f>0.0023*20000/(60*1)</f>
        <v>0.76666666666666672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Terreno</vt:lpstr>
      <vt:lpstr>Placa</vt:lpstr>
      <vt:lpstr>Calculos</vt:lpstr>
      <vt:lpstr>Milovic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2014-03-18T08:53:03Z</dcterms:created>
  <dcterms:modified xsi:type="dcterms:W3CDTF">2025-01-28T09:04:49Z</dcterms:modified>
</cp:coreProperties>
</file>