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R\sunet\"/>
    </mc:Choice>
  </mc:AlternateContent>
  <bookViews>
    <workbookView xWindow="0" yWindow="0" windowWidth="16440" windowHeight="53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8" i="1" l="1"/>
  <c r="F58" i="1"/>
  <c r="F57" i="1"/>
  <c r="E57" i="1" s="1"/>
  <c r="F56" i="1"/>
  <c r="E56" i="1" s="1"/>
  <c r="P32" i="1" l="1"/>
  <c r="P31" i="1"/>
  <c r="P29" i="1"/>
  <c r="Q29" i="1"/>
  <c r="R29" i="1"/>
  <c r="S29" i="1"/>
  <c r="O29" i="1"/>
  <c r="S18" i="1" l="1"/>
  <c r="S17" i="1"/>
  <c r="S16" i="1"/>
  <c r="S15" i="1"/>
  <c r="S14" i="1"/>
  <c r="S13" i="1"/>
  <c r="R18" i="1"/>
  <c r="R17" i="1"/>
  <c r="R16" i="1"/>
  <c r="R15" i="1"/>
  <c r="R14" i="1"/>
  <c r="R13" i="1"/>
  <c r="O15" i="1" l="1"/>
  <c r="O13" i="1"/>
  <c r="P13" i="1"/>
  <c r="Q13" i="1"/>
  <c r="O16" i="1" l="1"/>
  <c r="O17" i="1"/>
  <c r="O14" i="1"/>
  <c r="O18" i="1"/>
  <c r="Q15" i="1"/>
  <c r="Q16" i="1"/>
  <c r="Q17" i="1"/>
  <c r="Q18" i="1"/>
  <c r="Q14" i="1"/>
  <c r="P15" i="1"/>
  <c r="P16" i="1"/>
  <c r="P17" i="1"/>
  <c r="P18" i="1"/>
  <c r="P14" i="1"/>
  <c r="S28" i="1"/>
  <c r="R28" i="1"/>
  <c r="S24" i="1"/>
  <c r="S23" i="1"/>
  <c r="S22" i="1"/>
  <c r="R24" i="1"/>
  <c r="R23" i="1"/>
  <c r="R22" i="1"/>
  <c r="S12" i="1"/>
  <c r="S11" i="1"/>
  <c r="S10" i="1"/>
  <c r="S9" i="1"/>
  <c r="R12" i="1"/>
  <c r="R11" i="1"/>
  <c r="R10" i="1"/>
  <c r="R9" i="1"/>
  <c r="A33" i="1" l="1"/>
  <c r="A25" i="1"/>
  <c r="E26" i="1"/>
  <c r="D26" i="1"/>
  <c r="G26" i="1"/>
  <c r="H26" i="1"/>
  <c r="I26" i="1"/>
  <c r="F26" i="1"/>
  <c r="G20" i="1"/>
  <c r="H20" i="1"/>
  <c r="I20" i="1"/>
  <c r="F20" i="1"/>
  <c r="L9" i="1"/>
  <c r="L10" i="1" s="1"/>
  <c r="L11" i="1" s="1"/>
  <c r="L12" i="1" s="1"/>
  <c r="L13" i="1" s="1"/>
  <c r="L14" i="1" s="1"/>
  <c r="L15" i="1" s="1"/>
  <c r="L16" i="1" s="1"/>
  <c r="L17" i="1" s="1"/>
  <c r="L18" i="1" s="1"/>
  <c r="P2" i="1"/>
  <c r="K2" i="1"/>
  <c r="P10" i="1"/>
  <c r="Q10" i="1"/>
  <c r="P11" i="1"/>
  <c r="Q11" i="1"/>
  <c r="P12" i="1"/>
  <c r="Q12" i="1"/>
  <c r="O12" i="1"/>
  <c r="O11" i="1"/>
  <c r="O10" i="1"/>
  <c r="P24" i="1"/>
  <c r="Q24" i="1"/>
  <c r="O24" i="1"/>
  <c r="P23" i="1"/>
  <c r="Q23" i="1"/>
  <c r="O23" i="1"/>
  <c r="Q22" i="1"/>
  <c r="R25" i="1"/>
  <c r="P22" i="1"/>
  <c r="O22" i="1"/>
  <c r="O8" i="1"/>
  <c r="P8" i="1"/>
  <c r="Q8" i="1"/>
  <c r="R8" i="1"/>
  <c r="R19" i="1" s="1"/>
  <c r="S8" i="1"/>
  <c r="S19" i="1" s="1"/>
  <c r="P9" i="1"/>
  <c r="Q9" i="1"/>
  <c r="O9" i="1"/>
  <c r="P28" i="1"/>
  <c r="Q28" i="1"/>
  <c r="R33" i="1"/>
  <c r="S33" i="1"/>
  <c r="O28" i="1"/>
  <c r="P5" i="1"/>
  <c r="Q5" i="1"/>
  <c r="R5" i="1"/>
  <c r="S5" i="1"/>
  <c r="O5" i="1"/>
  <c r="P19" i="1" l="1"/>
  <c r="Q19" i="1"/>
  <c r="O19" i="1"/>
  <c r="Q33" i="1"/>
  <c r="O33" i="1"/>
  <c r="P33" i="1"/>
  <c r="P25" i="1"/>
  <c r="O25" i="1"/>
  <c r="Q25" i="1"/>
  <c r="S25" i="1"/>
  <c r="S35" i="1" s="1"/>
  <c r="R35" i="1"/>
  <c r="P35" i="1" l="1"/>
  <c r="Q35" i="1"/>
  <c r="O35" i="1"/>
</calcChain>
</file>

<file path=xl/sharedStrings.xml><?xml version="1.0" encoding="utf-8"?>
<sst xmlns="http://schemas.openxmlformats.org/spreadsheetml/2006/main" count="105" uniqueCount="79">
  <si>
    <t>Type</t>
  </si>
  <si>
    <t>vCPU</t>
  </si>
  <si>
    <t>RAM (GB)</t>
  </si>
  <si>
    <t>b.small</t>
  </si>
  <si>
    <t>b.medium</t>
  </si>
  <si>
    <t>b.large</t>
  </si>
  <si>
    <t>b.xlarge</t>
  </si>
  <si>
    <t>GB</t>
  </si>
  <si>
    <t>N/A</t>
  </si>
  <si>
    <t>Archive</t>
  </si>
  <si>
    <t>b.tiny</t>
  </si>
  <si>
    <t>VIRTUELL SERVER</t>
  </si>
  <si>
    <t>LAGRING</t>
  </si>
  <si>
    <t>Priser</t>
  </si>
  <si>
    <t>Löpande räkning</t>
  </si>
  <si>
    <t>Månadsvis räkning</t>
  </si>
  <si>
    <t>Per timma</t>
  </si>
  <si>
    <t>Per månad</t>
  </si>
  <si>
    <t>Kvantitet</t>
  </si>
  <si>
    <t>enheter</t>
  </si>
  <si>
    <t>Kostnad/Gb/timma</t>
  </si>
  <si>
    <t>Kostnad/Gb/månad</t>
  </si>
  <si>
    <t>Totalt IaaS</t>
  </si>
  <si>
    <t>Totalt STaaS</t>
  </si>
  <si>
    <t>Totalt samtliga</t>
  </si>
  <si>
    <t>Lagringstyp</t>
  </si>
  <si>
    <t>Förskotts-betalning*</t>
  </si>
  <si>
    <r>
      <rPr>
        <i/>
        <u/>
        <sz val="11"/>
        <color theme="1"/>
        <rFont val="Calibri"/>
        <family val="2"/>
        <scheme val="minor"/>
      </rPr>
      <t>Instruktioner:</t>
    </r>
    <r>
      <rPr>
        <i/>
        <sz val="11"/>
        <color theme="1"/>
        <rFont val="Calibri"/>
        <family val="2"/>
        <scheme val="minor"/>
      </rPr>
      <t xml:space="preserve"> Fyll önskad kvantitet i de gula fälten. </t>
    </r>
  </si>
  <si>
    <t>Förskottsbetalning*</t>
  </si>
  <si>
    <t>Infrastruktur</t>
  </si>
  <si>
    <t>Backup &amp; Arkivering</t>
  </si>
  <si>
    <t>m.small</t>
  </si>
  <si>
    <t>m.medium</t>
  </si>
  <si>
    <t>m.large</t>
  </si>
  <si>
    <t>m.xlarge</t>
  </si>
  <si>
    <t>m.2xlarge</t>
  </si>
  <si>
    <t>Active archive</t>
  </si>
  <si>
    <t>Fast</t>
  </si>
  <si>
    <t>Large</t>
  </si>
  <si>
    <t>b.2xlarge</t>
  </si>
  <si>
    <t>*Totala kostnaden för hela avtalsperioden faktureras i förskott</t>
  </si>
  <si>
    <t>Per månad vid 
12 månaders avtal</t>
  </si>
  <si>
    <t>Per månad vid
36 månaders avtal</t>
  </si>
  <si>
    <t>Per månad vid 12 månaders avtal*</t>
  </si>
  <si>
    <t>Per månad vid 36 månaders avtal*</t>
  </si>
  <si>
    <t>On-Demand Backup**</t>
  </si>
  <si>
    <t>Backup Large***</t>
  </si>
  <si>
    <t>Backup Small****</t>
  </si>
  <si>
    <t xml:space="preserve">** Priset är per skyddad GB på klienten. </t>
  </si>
  <si>
    <t xml:space="preserve">***Priset är per lagrad GB i tjänsten efter deduplicering och komprimering. </t>
  </si>
  <si>
    <t>****Priset är per lagrad GB i tjänsten efter deduplicering och komprimering. Det ingår 1000GB i det fastamånadspriset.</t>
  </si>
  <si>
    <t>fast avgift per månad</t>
  </si>
  <si>
    <t>BACKUP &amp; ARKIVERING</t>
  </si>
  <si>
    <t>***** Dedup är en datareduktion som görs i tjänsten. Beroende på data varierar det normalt mellan 45%-90%</t>
  </si>
  <si>
    <t>Dedup
 i %*****</t>
  </si>
  <si>
    <t>Totalt BaaS</t>
  </si>
  <si>
    <t>Debitering per</t>
  </si>
  <si>
    <t>Kostn./tim</t>
  </si>
  <si>
    <t>Kostn./mån</t>
  </si>
  <si>
    <t>IPv4</t>
  </si>
  <si>
    <t>Publik</t>
  </si>
  <si>
    <t>IP adress</t>
  </si>
  <si>
    <t>IPv6</t>
  </si>
  <si>
    <t>Datatrafik</t>
  </si>
  <si>
    <t>Nätverk</t>
  </si>
  <si>
    <t>Mjukvara</t>
  </si>
  <si>
    <t>Kommentar</t>
  </si>
  <si>
    <t>Beskrivning</t>
  </si>
  <si>
    <t>vcpu</t>
  </si>
  <si>
    <t>1-2 vcpu</t>
  </si>
  <si>
    <t>3-4 vcpu</t>
  </si>
  <si>
    <t>5+ vcpu</t>
  </si>
  <si>
    <t>SUSE Linux Enterprise Server, 12x5 Support</t>
  </si>
  <si>
    <t>SUSE CaaS Platform, 24x7 Support</t>
  </si>
  <si>
    <t>ingår</t>
  </si>
  <si>
    <t xml:space="preserve">MS Windows Server </t>
  </si>
  <si>
    <r>
      <t xml:space="preserve">Priser
</t>
    </r>
    <r>
      <rPr>
        <sz val="10"/>
        <color rgb="FFFFFFFF"/>
        <rFont val="Arial"/>
        <family val="2"/>
      </rPr>
      <t>för Windows och SUSE tillkommer mjukvaru konstnad
se längst ner i dokumentet.</t>
    </r>
  </si>
  <si>
    <t>Sunet.se</t>
  </si>
  <si>
    <t>Priser gäller från 1 januari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</si>
</sst>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164" formatCode="#,##0.0000\ &quot;kr&quot;;[Red]\-#,##0.0000\ &quot;kr&quot;"/>
    <numFmt numFmtId="165" formatCode="_-* #,##0\ [$kr-41D]_-;\-* #,##0\ [$kr-41D]_-;_-* &quot;-&quot;??\ [$kr-41D]_-;_-@_-"/>
    <numFmt numFmtId="166" formatCode="_-* #,##0.0000\ &quot;kr&quot;_-;\-* #,##0.0000\ &quot;kr&quot;_-;_-* &quot;-&quot;??\ &quot;kr&quot;_-;_-@_-"/>
  </numFmts>
  <fonts count="1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4"/>
      <color rgb="FFFFFFFF"/>
      <name val="Arial"/>
      <family val="2"/>
    </font>
    <font>
      <b/>
      <sz val="14"/>
      <color rgb="FFFFFFFF"/>
      <name val="Arial"/>
      <family val="2"/>
    </font>
    <font>
      <b/>
      <i/>
      <sz val="10.5"/>
      <color rgb="FF7F7F7F"/>
      <name val="Arial"/>
      <family val="2"/>
    </font>
    <font>
      <sz val="12"/>
      <color rgb="FF003959"/>
      <name val="Arial"/>
      <family val="2"/>
    </font>
    <font>
      <b/>
      <i/>
      <sz val="10"/>
      <color rgb="FF7F7F7F"/>
      <name val="Arial"/>
      <family val="2"/>
    </font>
    <font>
      <b/>
      <sz val="11"/>
      <color rgb="FFFFFFFF"/>
      <name val="Arial"/>
      <family val="2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2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0.5"/>
      <color theme="3" tint="-0.249977111117893"/>
      <name val="Arial"/>
      <family val="2"/>
    </font>
    <font>
      <b/>
      <i/>
      <sz val="10"/>
      <color rgb="FF7F7F7F"/>
      <name val="Arial"/>
      <family val="2"/>
      <charset val="1"/>
    </font>
    <font>
      <sz val="11"/>
      <color theme="1"/>
      <name val="Calibri"/>
      <family val="2"/>
      <scheme val="minor"/>
    </font>
    <font>
      <sz val="16"/>
      <color rgb="FF555555"/>
      <name val="Calibri"/>
      <family val="2"/>
      <scheme val="minor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7C93"/>
        <bgColor indexed="64"/>
      </patternFill>
    </fill>
    <fill>
      <patternFill patternType="solid">
        <fgColor rgb="FFD0D7DC"/>
        <bgColor indexed="64"/>
      </patternFill>
    </fill>
    <fill>
      <patternFill patternType="solid">
        <fgColor rgb="FFE9EC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D7DC"/>
        <bgColor rgb="FFC0C0C0"/>
      </patternFill>
    </fill>
  </fills>
  <borders count="7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/>
      <diagonal/>
    </border>
    <border>
      <left/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rgb="FFFFFFFF"/>
      </left>
      <right style="medium">
        <color theme="3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0"/>
      </left>
      <right style="medium">
        <color rgb="FFFFFFFF"/>
      </right>
      <top style="medium">
        <color theme="0"/>
      </top>
      <bottom/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 style="medium">
        <color theme="0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</cellStyleXfs>
  <cellXfs count="168">
    <xf numFmtId="0" fontId="0" fillId="0" borderId="0" xfId="0"/>
    <xf numFmtId="0" fontId="5" fillId="4" borderId="11" xfId="0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8" fontId="5" fillId="3" borderId="11" xfId="0" applyNumberFormat="1" applyFont="1" applyFill="1" applyBorder="1" applyAlignment="1">
      <alignment horizontal="center" vertical="center" wrapText="1" readingOrder="1"/>
    </xf>
    <xf numFmtId="6" fontId="5" fillId="3" borderId="11" xfId="0" applyNumberFormat="1" applyFont="1" applyFill="1" applyBorder="1" applyAlignment="1">
      <alignment horizontal="center" vertical="center" wrapText="1" readingOrder="1"/>
    </xf>
    <xf numFmtId="164" fontId="5" fillId="3" borderId="1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  <xf numFmtId="8" fontId="5" fillId="0" borderId="0" xfId="0" applyNumberFormat="1" applyFont="1" applyFill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wrapText="1" readingOrder="1"/>
    </xf>
    <xf numFmtId="6" fontId="5" fillId="0" borderId="11" xfId="0" applyNumberFormat="1" applyFont="1" applyFill="1" applyBorder="1" applyAlignment="1">
      <alignment horizontal="center" vertical="center" wrapText="1" readingOrder="1"/>
    </xf>
    <xf numFmtId="0" fontId="5" fillId="4" borderId="0" xfId="0" applyFont="1" applyFill="1" applyBorder="1" applyAlignment="1">
      <alignment horizontal="center" vertical="center" wrapText="1" readingOrder="1"/>
    </xf>
    <xf numFmtId="0" fontId="5" fillId="5" borderId="0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6" fontId="5" fillId="0" borderId="3" xfId="0" applyNumberFormat="1" applyFont="1" applyFill="1" applyBorder="1" applyAlignment="1">
      <alignment horizontal="center" vertical="center" wrapText="1" readingOrder="1"/>
    </xf>
    <xf numFmtId="8" fontId="5" fillId="3" borderId="16" xfId="0" applyNumberFormat="1" applyFont="1" applyFill="1" applyBorder="1" applyAlignment="1">
      <alignment horizontal="center" vertical="center" wrapText="1" readingOrder="1"/>
    </xf>
    <xf numFmtId="0" fontId="5" fillId="0" borderId="16" xfId="0" applyFont="1" applyFill="1" applyBorder="1" applyAlignment="1">
      <alignment horizontal="center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0" borderId="4" xfId="0" applyFont="1" applyFill="1" applyBorder="1" applyAlignment="1">
      <alignment horizontal="center" vertical="center" wrapText="1" readingOrder="1"/>
    </xf>
    <xf numFmtId="6" fontId="5" fillId="0" borderId="5" xfId="0" applyNumberFormat="1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6" fontId="5" fillId="3" borderId="16" xfId="0" applyNumberFormat="1" applyFont="1" applyFill="1" applyBorder="1" applyAlignment="1">
      <alignment horizontal="center" vertical="center" wrapText="1" readingOrder="1"/>
    </xf>
    <xf numFmtId="6" fontId="5" fillId="3" borderId="12" xfId="0" applyNumberFormat="1" applyFont="1" applyFill="1" applyBorder="1" applyAlignment="1">
      <alignment horizontal="center" vertical="center" wrapText="1" readingOrder="1"/>
    </xf>
    <xf numFmtId="0" fontId="5" fillId="4" borderId="16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vertical="center"/>
    </xf>
    <xf numFmtId="8" fontId="5" fillId="3" borderId="12" xfId="0" applyNumberFormat="1" applyFont="1" applyFill="1" applyBorder="1" applyAlignment="1">
      <alignment horizontal="center" vertical="center" wrapText="1" readingOrder="1"/>
    </xf>
    <xf numFmtId="6" fontId="5" fillId="3" borderId="17" xfId="0" applyNumberFormat="1" applyFont="1" applyFill="1" applyBorder="1" applyAlignment="1">
      <alignment horizontal="center" vertical="center" wrapText="1" readingOrder="1"/>
    </xf>
    <xf numFmtId="6" fontId="0" fillId="0" borderId="0" xfId="0" applyNumberFormat="1" applyAlignment="1">
      <alignment vertical="center"/>
    </xf>
    <xf numFmtId="0" fontId="5" fillId="4" borderId="22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center" vertical="center" wrapText="1" readingOrder="1"/>
    </xf>
    <xf numFmtId="8" fontId="5" fillId="3" borderId="23" xfId="0" applyNumberFormat="1" applyFont="1" applyFill="1" applyBorder="1" applyAlignment="1">
      <alignment horizontal="center" vertical="center" wrapText="1" readingOrder="1"/>
    </xf>
    <xf numFmtId="6" fontId="5" fillId="3" borderId="23" xfId="0" applyNumberFormat="1" applyFont="1" applyFill="1" applyBorder="1" applyAlignment="1">
      <alignment horizontal="center" vertical="center" wrapText="1" readingOrder="1"/>
    </xf>
    <xf numFmtId="6" fontId="5" fillId="3" borderId="24" xfId="0" applyNumberFormat="1" applyFont="1" applyFill="1" applyBorder="1" applyAlignment="1">
      <alignment horizontal="center" vertical="center" wrapText="1" readingOrder="1"/>
    </xf>
    <xf numFmtId="0" fontId="5" fillId="3" borderId="25" xfId="0" applyFont="1" applyFill="1" applyBorder="1" applyAlignment="1">
      <alignment horizontal="center" vertical="center" wrapText="1" readingOrder="1"/>
    </xf>
    <xf numFmtId="6" fontId="5" fillId="3" borderId="26" xfId="0" applyNumberFormat="1" applyFont="1" applyFill="1" applyBorder="1" applyAlignment="1">
      <alignment horizontal="center" vertical="center" wrapText="1" readingOrder="1"/>
    </xf>
    <xf numFmtId="0" fontId="5" fillId="4" borderId="25" xfId="0" applyFont="1" applyFill="1" applyBorder="1" applyAlignment="1">
      <alignment horizontal="center" vertical="center" wrapText="1" readingOrder="1"/>
    </xf>
    <xf numFmtId="8" fontId="5" fillId="3" borderId="28" xfId="0" applyNumberFormat="1" applyFont="1" applyFill="1" applyBorder="1" applyAlignment="1">
      <alignment horizontal="center" vertical="center" wrapText="1" readingOrder="1"/>
    </xf>
    <xf numFmtId="6" fontId="5" fillId="3" borderId="28" xfId="0" applyNumberFormat="1" applyFont="1" applyFill="1" applyBorder="1" applyAlignment="1">
      <alignment horizontal="center" vertical="center" wrapText="1" readingOrder="1"/>
    </xf>
    <xf numFmtId="6" fontId="5" fillId="3" borderId="29" xfId="0" applyNumberFormat="1" applyFont="1" applyFill="1" applyBorder="1" applyAlignment="1">
      <alignment horizontal="center" vertical="center" wrapText="1" readingOrder="1"/>
    </xf>
    <xf numFmtId="6" fontId="5" fillId="4" borderId="32" xfId="0" applyNumberFormat="1" applyFont="1" applyFill="1" applyBorder="1" applyAlignment="1">
      <alignment horizontal="center" vertical="center" wrapText="1" readingOrder="1"/>
    </xf>
    <xf numFmtId="6" fontId="5" fillId="4" borderId="33" xfId="0" applyNumberFormat="1" applyFont="1" applyFill="1" applyBorder="1" applyAlignment="1">
      <alignment horizontal="center" vertical="center" wrapText="1" readingOrder="1"/>
    </xf>
    <xf numFmtId="0" fontId="5" fillId="5" borderId="34" xfId="0" applyFont="1" applyFill="1" applyBorder="1" applyAlignment="1">
      <alignment horizontal="center" vertical="center" wrapText="1" readingOrder="1"/>
    </xf>
    <xf numFmtId="0" fontId="0" fillId="0" borderId="34" xfId="0" applyBorder="1" applyAlignment="1">
      <alignment vertical="center"/>
    </xf>
    <xf numFmtId="0" fontId="5" fillId="0" borderId="23" xfId="0" applyFont="1" applyFill="1" applyBorder="1" applyAlignment="1">
      <alignment horizontal="center" vertical="center" wrapText="1" readingOrder="1"/>
    </xf>
    <xf numFmtId="0" fontId="5" fillId="4" borderId="27" xfId="0" applyFont="1" applyFill="1" applyBorder="1" applyAlignment="1">
      <alignment horizontal="center" vertical="center" wrapText="1" readingOrder="1"/>
    </xf>
    <xf numFmtId="0" fontId="5" fillId="4" borderId="28" xfId="0" applyFont="1" applyFill="1" applyBorder="1" applyAlignment="1">
      <alignment horizontal="center" vertical="center" wrapText="1" readingOrder="1"/>
    </xf>
    <xf numFmtId="0" fontId="5" fillId="5" borderId="35" xfId="0" applyFont="1" applyFill="1" applyBorder="1" applyAlignment="1">
      <alignment horizontal="center" vertical="center" wrapText="1" readingOrder="1"/>
    </xf>
    <xf numFmtId="0" fontId="0" fillId="0" borderId="35" xfId="0" applyBorder="1" applyAlignment="1">
      <alignment vertical="center"/>
    </xf>
    <xf numFmtId="0" fontId="5" fillId="0" borderId="28" xfId="0" applyFont="1" applyFill="1" applyBorder="1" applyAlignment="1">
      <alignment horizontal="center" vertical="center" wrapText="1" readingOrder="1"/>
    </xf>
    <xf numFmtId="6" fontId="5" fillId="0" borderId="28" xfId="0" applyNumberFormat="1" applyFont="1" applyFill="1" applyBorder="1" applyAlignment="1">
      <alignment horizontal="center" vertical="center" wrapText="1" readingOrder="1"/>
    </xf>
    <xf numFmtId="6" fontId="5" fillId="3" borderId="36" xfId="0" applyNumberFormat="1" applyFont="1" applyFill="1" applyBorder="1" applyAlignment="1">
      <alignment horizontal="center" vertical="center" wrapText="1" readingOrder="1"/>
    </xf>
    <xf numFmtId="6" fontId="5" fillId="3" borderId="37" xfId="0" applyNumberFormat="1" applyFont="1" applyFill="1" applyBorder="1" applyAlignment="1">
      <alignment horizontal="center" vertical="center" wrapText="1" readingOrder="1"/>
    </xf>
    <xf numFmtId="164" fontId="5" fillId="3" borderId="23" xfId="0" applyNumberFormat="1" applyFont="1" applyFill="1" applyBorder="1" applyAlignment="1">
      <alignment horizontal="center" vertical="center" wrapText="1" readingOrder="1"/>
    </xf>
    <xf numFmtId="8" fontId="5" fillId="3" borderId="36" xfId="0" applyNumberFormat="1" applyFont="1" applyFill="1" applyBorder="1" applyAlignment="1">
      <alignment horizontal="center" vertical="center" wrapText="1" readingOrder="1"/>
    </xf>
    <xf numFmtId="6" fontId="5" fillId="0" borderId="23" xfId="0" applyNumberFormat="1" applyFont="1" applyFill="1" applyBorder="1" applyAlignment="1">
      <alignment horizontal="center" vertical="center" wrapText="1" readingOrder="1"/>
    </xf>
    <xf numFmtId="164" fontId="5" fillId="3" borderId="28" xfId="0" applyNumberFormat="1" applyFont="1" applyFill="1" applyBorder="1" applyAlignment="1">
      <alignment horizontal="center" vertical="center" wrapText="1" readingOrder="1"/>
    </xf>
    <xf numFmtId="8" fontId="5" fillId="3" borderId="37" xfId="0" applyNumberFormat="1" applyFont="1" applyFill="1" applyBorder="1" applyAlignment="1">
      <alignment horizontal="center" vertical="center" wrapText="1" readingOrder="1"/>
    </xf>
    <xf numFmtId="0" fontId="5" fillId="0" borderId="46" xfId="0" applyFont="1" applyFill="1" applyBorder="1" applyAlignment="1">
      <alignment horizontal="center" vertical="center" wrapText="1" readingOrder="1"/>
    </xf>
    <xf numFmtId="6" fontId="5" fillId="0" borderId="47" xfId="0" applyNumberFormat="1" applyFont="1" applyFill="1" applyBorder="1" applyAlignment="1">
      <alignment horizontal="center" vertical="center" wrapText="1" readingOrder="1"/>
    </xf>
    <xf numFmtId="6" fontId="5" fillId="3" borderId="48" xfId="0" applyNumberFormat="1" applyFont="1" applyFill="1" applyBorder="1" applyAlignment="1">
      <alignment horizontal="center" vertical="center" wrapText="1" readingOrder="1"/>
    </xf>
    <xf numFmtId="6" fontId="5" fillId="3" borderId="49" xfId="0" applyNumberFormat="1" applyFont="1" applyFill="1" applyBorder="1" applyAlignment="1">
      <alignment horizontal="center" vertical="center" wrapText="1" readingOrder="1"/>
    </xf>
    <xf numFmtId="6" fontId="5" fillId="4" borderId="50" xfId="0" applyNumberFormat="1" applyFont="1" applyFill="1" applyBorder="1" applyAlignment="1">
      <alignment horizontal="center" vertical="center" wrapText="1" readingOrder="1"/>
    </xf>
    <xf numFmtId="164" fontId="5" fillId="3" borderId="54" xfId="0" applyNumberFormat="1" applyFont="1" applyFill="1" applyBorder="1" applyAlignment="1">
      <alignment horizontal="center" vertical="center" wrapText="1" readingOrder="1"/>
    </xf>
    <xf numFmtId="8" fontId="5" fillId="3" borderId="54" xfId="0" applyNumberFormat="1" applyFont="1" applyFill="1" applyBorder="1" applyAlignment="1">
      <alignment horizontal="center" vertical="center" wrapText="1" readingOrder="1"/>
    </xf>
    <xf numFmtId="8" fontId="5" fillId="3" borderId="55" xfId="0" applyNumberFormat="1" applyFont="1" applyFill="1" applyBorder="1" applyAlignment="1">
      <alignment horizontal="center" vertical="center" wrapText="1" readingOrder="1"/>
    </xf>
    <xf numFmtId="165" fontId="5" fillId="4" borderId="54" xfId="0" applyNumberFormat="1" applyFont="1" applyFill="1" applyBorder="1" applyAlignment="1">
      <alignment horizontal="center" vertical="center" wrapText="1" readingOrder="1"/>
    </xf>
    <xf numFmtId="0" fontId="5" fillId="5" borderId="56" xfId="0" applyFont="1" applyFill="1" applyBorder="1" applyAlignment="1">
      <alignment horizontal="center" vertical="center" wrapText="1" readingOrder="1"/>
    </xf>
    <xf numFmtId="0" fontId="5" fillId="5" borderId="57" xfId="0" applyFont="1" applyFill="1" applyBorder="1" applyAlignment="1">
      <alignment horizontal="center" vertical="center" wrapText="1" readingOrder="1"/>
    </xf>
    <xf numFmtId="0" fontId="5" fillId="5" borderId="58" xfId="0" applyFont="1" applyFill="1" applyBorder="1" applyAlignment="1">
      <alignment horizontal="center" vertical="center" wrapText="1" readingOrder="1"/>
    </xf>
    <xf numFmtId="0" fontId="5" fillId="4" borderId="17" xfId="0" applyFont="1" applyFill="1" applyBorder="1" applyAlignment="1">
      <alignment horizontal="center" vertical="center" wrapText="1" readingOrder="1"/>
    </xf>
    <xf numFmtId="9" fontId="5" fillId="5" borderId="59" xfId="1" applyFont="1" applyFill="1" applyBorder="1" applyAlignment="1">
      <alignment horizontal="center" vertical="center" wrapText="1" readingOrder="1"/>
    </xf>
    <xf numFmtId="6" fontId="5" fillId="4" borderId="60" xfId="0" applyNumberFormat="1" applyFont="1" applyFill="1" applyBorder="1" applyAlignment="1">
      <alignment horizontal="center" vertical="center" wrapText="1" readingOrder="1"/>
    </xf>
    <xf numFmtId="6" fontId="5" fillId="4" borderId="61" xfId="0" applyNumberFormat="1" applyFont="1" applyFill="1" applyBorder="1" applyAlignment="1">
      <alignment horizontal="center" vertical="center" wrapText="1" readingOrder="1"/>
    </xf>
    <xf numFmtId="6" fontId="5" fillId="4" borderId="62" xfId="0" applyNumberFormat="1" applyFont="1" applyFill="1" applyBorder="1" applyAlignment="1">
      <alignment horizontal="center" vertical="center" wrapText="1" readingOrder="1"/>
    </xf>
    <xf numFmtId="6" fontId="5" fillId="0" borderId="63" xfId="0" applyNumberFormat="1" applyFont="1" applyFill="1" applyBorder="1" applyAlignment="1">
      <alignment horizontal="center" vertical="center" wrapText="1" readingOrder="1"/>
    </xf>
    <xf numFmtId="6" fontId="5" fillId="0" borderId="64" xfId="0" applyNumberFormat="1" applyFont="1" applyFill="1" applyBorder="1" applyAlignment="1">
      <alignment horizontal="center" vertical="center" wrapText="1" readingOrder="1"/>
    </xf>
    <xf numFmtId="165" fontId="5" fillId="4" borderId="28" xfId="0" applyNumberFormat="1" applyFont="1" applyFill="1" applyBorder="1" applyAlignment="1">
      <alignment horizontal="center" vertical="center" wrapText="1" readingOrder="1"/>
    </xf>
    <xf numFmtId="164" fontId="5" fillId="3" borderId="61" xfId="0" applyNumberFormat="1" applyFont="1" applyFill="1" applyBorder="1" applyAlignment="1">
      <alignment horizontal="center" vertical="center" wrapText="1" readingOrder="1"/>
    </xf>
    <xf numFmtId="8" fontId="5" fillId="3" borderId="61" xfId="0" applyNumberFormat="1" applyFont="1" applyFill="1" applyBorder="1" applyAlignment="1">
      <alignment horizontal="center" vertical="center" wrapText="1" readingOrder="1"/>
    </xf>
    <xf numFmtId="8" fontId="5" fillId="3" borderId="65" xfId="0" applyNumberFormat="1" applyFont="1" applyFill="1" applyBorder="1" applyAlignment="1">
      <alignment horizontal="center" vertical="center" wrapText="1" readingOrder="1"/>
    </xf>
    <xf numFmtId="9" fontId="5" fillId="5" borderId="66" xfId="1" applyFont="1" applyFill="1" applyBorder="1" applyAlignment="1">
      <alignment horizontal="center" vertical="center" wrapText="1" readingOrder="1"/>
    </xf>
    <xf numFmtId="0" fontId="5" fillId="0" borderId="65" xfId="0" applyFont="1" applyFill="1" applyBorder="1" applyAlignment="1">
      <alignment horizontal="center" vertical="center" wrapText="1" readingOrder="1"/>
    </xf>
    <xf numFmtId="6" fontId="5" fillId="3" borderId="61" xfId="0" applyNumberFormat="1" applyFont="1" applyFill="1" applyBorder="1" applyAlignment="1">
      <alignment horizontal="center" vertical="center" wrapText="1" readingOrder="1"/>
    </xf>
    <xf numFmtId="6" fontId="5" fillId="3" borderId="62" xfId="0" applyNumberFormat="1" applyFont="1" applyFill="1" applyBorder="1" applyAlignment="1">
      <alignment horizontal="center" vertical="center" wrapText="1" readingOrder="1"/>
    </xf>
    <xf numFmtId="0" fontId="8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7" fillId="2" borderId="0" xfId="0" applyFont="1" applyFill="1" applyBorder="1" applyAlignment="1">
      <alignment horizontal="center" vertical="center" wrapText="1" readingOrder="1"/>
    </xf>
    <xf numFmtId="0" fontId="5" fillId="4" borderId="68" xfId="0" applyFont="1" applyFill="1" applyBorder="1" applyAlignment="1">
      <alignment horizontal="center" vertical="center" wrapText="1" readingOrder="1"/>
    </xf>
    <xf numFmtId="166" fontId="5" fillId="4" borderId="68" xfId="2" applyNumberFormat="1" applyFont="1" applyFill="1" applyBorder="1" applyAlignment="1">
      <alignment horizontal="center" vertical="center" wrapText="1" readingOrder="1"/>
    </xf>
    <xf numFmtId="44" fontId="5" fillId="4" borderId="68" xfId="2" applyFont="1" applyFill="1" applyBorder="1" applyAlignment="1">
      <alignment horizontal="center" vertical="center" wrapText="1" readingOrder="1"/>
    </xf>
    <xf numFmtId="0" fontId="16" fillId="0" borderId="0" xfId="0" applyFont="1" applyAlignment="1">
      <alignment vertical="center"/>
    </xf>
    <xf numFmtId="166" fontId="5" fillId="4" borderId="68" xfId="2" applyNumberFormat="1" applyFont="1" applyFill="1" applyBorder="1" applyAlignment="1">
      <alignment vertical="center" wrapText="1" readingOrder="1"/>
    </xf>
    <xf numFmtId="0" fontId="5" fillId="4" borderId="69" xfId="0" applyFont="1" applyFill="1" applyBorder="1" applyAlignment="1">
      <alignment horizontal="left" vertical="center" wrapText="1" readingOrder="1"/>
    </xf>
    <xf numFmtId="0" fontId="5" fillId="4" borderId="70" xfId="0" applyFont="1" applyFill="1" applyBorder="1" applyAlignment="1">
      <alignment horizontal="left" vertical="center" wrapText="1" readingOrder="1"/>
    </xf>
    <xf numFmtId="0" fontId="5" fillId="4" borderId="71" xfId="0" applyFont="1" applyFill="1" applyBorder="1" applyAlignment="1">
      <alignment horizontal="left" vertical="center" wrapText="1" readingOrder="1"/>
    </xf>
    <xf numFmtId="0" fontId="7" fillId="2" borderId="67" xfId="0" applyFont="1" applyFill="1" applyBorder="1" applyAlignment="1">
      <alignment horizontal="center" vertical="center" wrapText="1" readingOrder="1"/>
    </xf>
    <xf numFmtId="0" fontId="5" fillId="4" borderId="68" xfId="0" applyFont="1" applyFill="1" applyBorder="1" applyAlignment="1">
      <alignment horizontal="center" vertical="center" wrapText="1" readingOrder="1"/>
    </xf>
    <xf numFmtId="0" fontId="10" fillId="4" borderId="14" xfId="0" applyFont="1" applyFill="1" applyBorder="1" applyAlignment="1">
      <alignment horizontal="left" vertical="center" wrapText="1" readingOrder="1"/>
    </xf>
    <xf numFmtId="0" fontId="10" fillId="4" borderId="18" xfId="0" applyFont="1" applyFill="1" applyBorder="1" applyAlignment="1">
      <alignment horizontal="left" vertical="center" wrapText="1" readingOrder="1"/>
    </xf>
    <xf numFmtId="0" fontId="10" fillId="4" borderId="15" xfId="0" applyFont="1" applyFill="1" applyBorder="1" applyAlignment="1">
      <alignment horizontal="left" vertical="center" wrapText="1" readingOrder="1"/>
    </xf>
    <xf numFmtId="8" fontId="11" fillId="6" borderId="38" xfId="0" applyNumberFormat="1" applyFont="1" applyFill="1" applyBorder="1" applyAlignment="1">
      <alignment horizontal="center" vertical="center" textRotation="180" wrapText="1" readingOrder="1"/>
    </xf>
    <xf numFmtId="0" fontId="12" fillId="6" borderId="39" xfId="0" applyFont="1" applyFill="1" applyBorder="1" applyAlignment="1">
      <alignment horizontal="center" vertical="center" textRotation="180" wrapText="1" readingOrder="1"/>
    </xf>
    <xf numFmtId="0" fontId="12" fillId="6" borderId="40" xfId="0" applyFont="1" applyFill="1" applyBorder="1" applyAlignment="1">
      <alignment horizontal="center" vertical="center" textRotation="180" wrapText="1" readingOrder="1"/>
    </xf>
    <xf numFmtId="8" fontId="11" fillId="6" borderId="39" xfId="0" applyNumberFormat="1" applyFont="1" applyFill="1" applyBorder="1" applyAlignment="1">
      <alignment horizontal="center" vertical="center" textRotation="180" wrapText="1" readingOrder="1"/>
    </xf>
    <xf numFmtId="8" fontId="11" fillId="6" borderId="40" xfId="0" applyNumberFormat="1" applyFont="1" applyFill="1" applyBorder="1" applyAlignment="1">
      <alignment horizontal="center" vertical="center" textRotation="180" wrapText="1" readingOrder="1"/>
    </xf>
    <xf numFmtId="0" fontId="5" fillId="4" borderId="52" xfId="0" applyFont="1" applyFill="1" applyBorder="1" applyAlignment="1">
      <alignment horizontal="center" vertical="center" wrapText="1" readingOrder="1"/>
    </xf>
    <xf numFmtId="0" fontId="5" fillId="4" borderId="53" xfId="0" applyFont="1" applyFill="1" applyBorder="1" applyAlignment="1">
      <alignment horizontal="center" vertical="center" wrapText="1" readingOrder="1"/>
    </xf>
    <xf numFmtId="0" fontId="5" fillId="4" borderId="41" xfId="0" applyFont="1" applyFill="1" applyBorder="1" applyAlignment="1">
      <alignment horizontal="center" vertical="center" wrapText="1" readingOrder="1"/>
    </xf>
    <xf numFmtId="0" fontId="5" fillId="4" borderId="42" xfId="0" applyFont="1" applyFill="1" applyBorder="1" applyAlignment="1">
      <alignment horizontal="center" vertical="center" wrapText="1" readingOrder="1"/>
    </xf>
    <xf numFmtId="0" fontId="5" fillId="3" borderId="43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5" fillId="4" borderId="44" xfId="0" applyFont="1" applyFill="1" applyBorder="1" applyAlignment="1">
      <alignment horizontal="center" vertical="center" wrapText="1" readingOrder="1"/>
    </xf>
    <xf numFmtId="0" fontId="5" fillId="4" borderId="45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wrapText="1" readingOrder="1"/>
    </xf>
    <xf numFmtId="0" fontId="13" fillId="3" borderId="3" xfId="0" applyFont="1" applyFill="1" applyBorder="1" applyAlignment="1">
      <alignment horizontal="center" vertical="center" wrapText="1" readingOrder="1"/>
    </xf>
    <xf numFmtId="0" fontId="13" fillId="3" borderId="4" xfId="0" applyFont="1" applyFill="1" applyBorder="1" applyAlignment="1">
      <alignment horizontal="center" vertical="center" wrapText="1" readingOrder="1"/>
    </xf>
    <xf numFmtId="0" fontId="13" fillId="3" borderId="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17" xfId="0" applyFont="1" applyFill="1" applyBorder="1" applyAlignment="1">
      <alignment horizontal="center" vertical="center" wrapText="1" readingOrder="1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0" fontId="11" fillId="6" borderId="38" xfId="0" applyFont="1" applyFill="1" applyBorder="1" applyAlignment="1">
      <alignment horizontal="center" vertical="center" textRotation="180" readingOrder="1"/>
    </xf>
    <xf numFmtId="0" fontId="11" fillId="6" borderId="39" xfId="0" applyFont="1" applyFill="1" applyBorder="1" applyAlignment="1">
      <alignment horizontal="center" vertical="center" textRotation="180" readingOrder="1"/>
    </xf>
    <xf numFmtId="0" fontId="0" fillId="0" borderId="39" xfId="0" applyBorder="1" applyAlignment="1">
      <alignment horizontal="center" vertical="center" textRotation="180" readingOrder="1"/>
    </xf>
    <xf numFmtId="0" fontId="0" fillId="0" borderId="40" xfId="0" applyBorder="1" applyAlignment="1">
      <alignment horizontal="center" vertical="center" textRotation="180" readingOrder="1"/>
    </xf>
    <xf numFmtId="0" fontId="0" fillId="0" borderId="17" xfId="0" applyBorder="1" applyAlignment="1">
      <alignment horizontal="center" vertical="center" wrapText="1" readingOrder="1"/>
    </xf>
    <xf numFmtId="0" fontId="5" fillId="4" borderId="58" xfId="0" applyFont="1" applyFill="1" applyBorder="1" applyAlignment="1">
      <alignment horizontal="center" vertical="center" wrapText="1" readingOrder="1"/>
    </xf>
    <xf numFmtId="0" fontId="5" fillId="4" borderId="60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7" fillId="2" borderId="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30" xfId="0" applyFont="1" applyFill="1" applyBorder="1" applyAlignment="1">
      <alignment horizontal="center" vertical="center" wrapText="1" readingOrder="1"/>
    </xf>
    <xf numFmtId="0" fontId="5" fillId="4" borderId="3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5" fillId="4" borderId="35" xfId="0" applyFont="1" applyFill="1" applyBorder="1" applyAlignment="1">
      <alignment horizontal="center" vertical="center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3" fillId="3" borderId="19" xfId="0" applyFont="1" applyFill="1" applyBorder="1" applyAlignment="1">
      <alignment horizontal="center" vertical="center" wrapText="1" readingOrder="1"/>
    </xf>
    <xf numFmtId="0" fontId="0" fillId="0" borderId="20" xfId="0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0" fontId="0" fillId="0" borderId="18" xfId="0" applyBorder="1" applyAlignment="1">
      <alignment horizontal="center" vertical="center" wrapText="1" readingOrder="1"/>
    </xf>
    <xf numFmtId="0" fontId="0" fillId="0" borderId="15" xfId="0" applyBorder="1" applyAlignment="1">
      <alignment horizontal="center" vertical="center" wrapText="1" readingOrder="1"/>
    </xf>
    <xf numFmtId="0" fontId="14" fillId="7" borderId="51" xfId="0" applyFont="1" applyFill="1" applyBorder="1" applyAlignment="1">
      <alignment horizontal="center" vertical="center" wrapText="1"/>
    </xf>
  </cellXfs>
  <cellStyles count="3">
    <cellStyle name="Normal" xfId="0" builtinId="0"/>
    <cellStyle name="Procent" xfId="1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showGridLines="0" tabSelected="1" zoomScale="85" zoomScaleNormal="85" workbookViewId="0">
      <selection activeCell="B60" sqref="B60"/>
    </sheetView>
  </sheetViews>
  <sheetFormatPr defaultColWidth="9.15234375" defaultRowHeight="14.6" x14ac:dyDescent="0.4"/>
  <cols>
    <col min="1" max="3" width="15.69140625" style="6" customWidth="1"/>
    <col min="4" max="9" width="14.69140625" style="6" customWidth="1"/>
    <col min="10" max="10" width="7" style="8" customWidth="1"/>
    <col min="11" max="11" width="11.69140625" style="8" customWidth="1"/>
    <col min="12" max="12" width="11.69140625" style="6" customWidth="1"/>
    <col min="13" max="13" width="4.3046875" style="6" customWidth="1"/>
    <col min="14" max="14" width="16.84375" style="6" customWidth="1"/>
    <col min="15" max="15" width="14.3046875" style="6" customWidth="1"/>
    <col min="16" max="19" width="15.69140625" style="6" customWidth="1"/>
    <col min="20" max="20" width="9.15234375" style="6"/>
    <col min="21" max="21" width="9.84375" style="6" bestFit="1" customWidth="1"/>
    <col min="22" max="22" width="10" style="6" bestFit="1" customWidth="1"/>
    <col min="23" max="16384" width="9.15234375" style="6"/>
  </cols>
  <sheetData>
    <row r="1" spans="1:20" ht="15" thickBot="1" x14ac:dyDescent="0.45"/>
    <row r="2" spans="1:20" ht="15" customHeight="1" x14ac:dyDescent="0.4">
      <c r="A2" s="152" t="s">
        <v>76</v>
      </c>
      <c r="B2" s="153"/>
      <c r="C2" s="154"/>
      <c r="D2" s="136" t="s">
        <v>14</v>
      </c>
      <c r="E2" s="137"/>
      <c r="F2" s="136" t="s">
        <v>15</v>
      </c>
      <c r="G2" s="137"/>
      <c r="H2" s="136" t="s">
        <v>26</v>
      </c>
      <c r="I2" s="137"/>
      <c r="J2" s="9"/>
      <c r="K2" s="142" t="str">
        <f>M2</f>
        <v>Priser</v>
      </c>
      <c r="M2" s="136" t="s">
        <v>13</v>
      </c>
      <c r="N2" s="146"/>
      <c r="O2" s="146"/>
      <c r="P2" s="136" t="str">
        <f>F2</f>
        <v>Månadsvis räkning</v>
      </c>
      <c r="Q2" s="137"/>
      <c r="R2" s="136" t="s">
        <v>28</v>
      </c>
      <c r="S2" s="137"/>
    </row>
    <row r="3" spans="1:20" ht="15" customHeight="1" x14ac:dyDescent="0.4">
      <c r="A3" s="155"/>
      <c r="B3" s="156"/>
      <c r="C3" s="157"/>
      <c r="D3" s="138"/>
      <c r="E3" s="139"/>
      <c r="F3" s="138"/>
      <c r="G3" s="139"/>
      <c r="H3" s="138"/>
      <c r="I3" s="139"/>
      <c r="J3" s="9"/>
      <c r="K3" s="142"/>
      <c r="M3" s="138"/>
      <c r="N3" s="147"/>
      <c r="O3" s="147"/>
      <c r="P3" s="138"/>
      <c r="Q3" s="139"/>
      <c r="R3" s="138"/>
      <c r="S3" s="139"/>
    </row>
    <row r="4" spans="1:20" ht="15.75" customHeight="1" thickBot="1" x14ac:dyDescent="0.45">
      <c r="A4" s="158"/>
      <c r="B4" s="159"/>
      <c r="C4" s="160"/>
      <c r="D4" s="140"/>
      <c r="E4" s="141"/>
      <c r="F4" s="140"/>
      <c r="G4" s="141"/>
      <c r="H4" s="140"/>
      <c r="I4" s="141"/>
      <c r="J4" s="9"/>
      <c r="K4" s="142"/>
      <c r="M4" s="140"/>
      <c r="N4" s="148"/>
      <c r="O4" s="148"/>
      <c r="P4" s="140"/>
      <c r="Q4" s="141"/>
      <c r="R4" s="140"/>
      <c r="S4" s="141"/>
    </row>
    <row r="5" spans="1:20" ht="28" customHeight="1" thickTop="1" thickBot="1" x14ac:dyDescent="0.45">
      <c r="A5" s="161" t="s">
        <v>29</v>
      </c>
      <c r="B5" s="162"/>
      <c r="C5" s="163"/>
      <c r="D5" s="134" t="s">
        <v>16</v>
      </c>
      <c r="E5" s="134" t="s">
        <v>17</v>
      </c>
      <c r="F5" s="167" t="s">
        <v>41</v>
      </c>
      <c r="G5" s="167" t="s">
        <v>42</v>
      </c>
      <c r="H5" s="167" t="s">
        <v>43</v>
      </c>
      <c r="I5" s="167" t="s">
        <v>44</v>
      </c>
      <c r="J5" s="10"/>
      <c r="K5" s="143" t="s">
        <v>18</v>
      </c>
      <c r="M5" s="150"/>
      <c r="N5" s="150"/>
      <c r="O5" s="134" t="str">
        <f>E5</f>
        <v>Per månad</v>
      </c>
      <c r="P5" s="134" t="str">
        <f>F5</f>
        <v>Per månad vid 
12 månaders avtal</v>
      </c>
      <c r="Q5" s="134" t="str">
        <f>G5</f>
        <v>Per månad vid
36 månaders avtal</v>
      </c>
      <c r="R5" s="134" t="str">
        <f>H5</f>
        <v>Per månad vid 12 månaders avtal*</v>
      </c>
      <c r="S5" s="134" t="str">
        <f>I5</f>
        <v>Per månad vid 36 månaders avtal*</v>
      </c>
    </row>
    <row r="6" spans="1:20" ht="28" customHeight="1" thickTop="1" thickBot="1" x14ac:dyDescent="0.45">
      <c r="A6" s="164"/>
      <c r="B6" s="165"/>
      <c r="C6" s="166"/>
      <c r="D6" s="135"/>
      <c r="E6" s="135"/>
      <c r="F6" s="167"/>
      <c r="G6" s="167"/>
      <c r="H6" s="167"/>
      <c r="I6" s="167"/>
      <c r="J6" s="10"/>
      <c r="K6" s="143"/>
      <c r="M6" s="151"/>
      <c r="N6" s="151"/>
      <c r="O6" s="135"/>
      <c r="P6" s="135"/>
      <c r="Q6" s="135"/>
      <c r="R6" s="135"/>
      <c r="S6" s="135"/>
    </row>
    <row r="7" spans="1:20" ht="15.45" thickBot="1" x14ac:dyDescent="0.45">
      <c r="A7" s="26" t="s">
        <v>0</v>
      </c>
      <c r="B7" s="26" t="s">
        <v>1</v>
      </c>
      <c r="C7" s="26" t="s">
        <v>2</v>
      </c>
      <c r="D7" s="20"/>
      <c r="E7" s="27"/>
      <c r="F7" s="27"/>
      <c r="G7" s="27"/>
      <c r="H7" s="27"/>
      <c r="I7" s="27"/>
      <c r="J7" s="11"/>
      <c r="K7" s="16"/>
      <c r="M7" s="21"/>
      <c r="N7" s="21"/>
      <c r="O7" s="29"/>
      <c r="P7" s="29"/>
      <c r="Q7" s="29"/>
      <c r="R7" s="29"/>
      <c r="S7" s="29"/>
    </row>
    <row r="8" spans="1:20" ht="25" customHeight="1" thickBot="1" x14ac:dyDescent="0.45">
      <c r="A8" s="34" t="s">
        <v>10</v>
      </c>
      <c r="B8" s="35">
        <v>1</v>
      </c>
      <c r="C8" s="35">
        <v>1</v>
      </c>
      <c r="D8" s="36">
        <v>0.16666666666666666</v>
      </c>
      <c r="E8" s="37">
        <v>123.33333333333333</v>
      </c>
      <c r="F8" s="37">
        <v>92.777777777777771</v>
      </c>
      <c r="G8" s="37">
        <v>80.5</v>
      </c>
      <c r="H8" s="37">
        <v>86.805555555555415</v>
      </c>
      <c r="I8" s="56">
        <v>74.459876543209873</v>
      </c>
      <c r="J8" s="127" t="s">
        <v>11</v>
      </c>
      <c r="K8" s="47"/>
      <c r="L8" s="48" t="s">
        <v>19</v>
      </c>
      <c r="M8" s="49"/>
      <c r="N8" s="49"/>
      <c r="O8" s="37">
        <f>ROUNDUP($K$8*E8,2)</f>
        <v>0</v>
      </c>
      <c r="P8" s="37">
        <f>ROUNDUP($K$8*F8,2)</f>
        <v>0</v>
      </c>
      <c r="Q8" s="37">
        <f>ROUNDUP($K$8*G8,2)</f>
        <v>0</v>
      </c>
      <c r="R8" s="37">
        <f>ROUNDUP($K$8*H8,2)*12</f>
        <v>0</v>
      </c>
      <c r="S8" s="38">
        <f>ROUNDUP($K$8*I8,2)*36</f>
        <v>0</v>
      </c>
    </row>
    <row r="9" spans="1:20" ht="25" customHeight="1" thickBot="1" x14ac:dyDescent="0.45">
      <c r="A9" s="39" t="s">
        <v>3</v>
      </c>
      <c r="B9" s="2">
        <v>1</v>
      </c>
      <c r="C9" s="2">
        <v>2</v>
      </c>
      <c r="D9" s="3">
        <v>0.33333333333333331</v>
      </c>
      <c r="E9" s="4">
        <v>246.66666666666666</v>
      </c>
      <c r="F9" s="4">
        <v>185.55555555555554</v>
      </c>
      <c r="G9" s="4">
        <v>161</v>
      </c>
      <c r="H9" s="4">
        <v>173.61111111111083</v>
      </c>
      <c r="I9" s="28">
        <v>148.91975308641975</v>
      </c>
      <c r="J9" s="128"/>
      <c r="K9" s="17"/>
      <c r="L9" s="30" t="str">
        <f>L8</f>
        <v>enheter</v>
      </c>
      <c r="M9" s="14"/>
      <c r="N9" s="15"/>
      <c r="O9" s="4">
        <f>ROUNDUP($K$9*E9,2)</f>
        <v>0</v>
      </c>
      <c r="P9" s="4">
        <f>ROUNDUP($K$9*F9,2)</f>
        <v>0</v>
      </c>
      <c r="Q9" s="4">
        <f>ROUNDUP($K$9*G9,2)</f>
        <v>0</v>
      </c>
      <c r="R9" s="4">
        <f>ROUNDUP($K$9*H9,2)*12</f>
        <v>0</v>
      </c>
      <c r="S9" s="40">
        <f>ROUNDUP($K$9*I9,2)*36</f>
        <v>0</v>
      </c>
      <c r="T9" s="7"/>
    </row>
    <row r="10" spans="1:20" ht="25" customHeight="1" thickBot="1" x14ac:dyDescent="0.45">
      <c r="A10" s="41" t="s">
        <v>4</v>
      </c>
      <c r="B10" s="1">
        <v>2</v>
      </c>
      <c r="C10" s="1">
        <v>4</v>
      </c>
      <c r="D10" s="3">
        <v>0.66666666666666696</v>
      </c>
      <c r="E10" s="4">
        <v>494.44444444444446</v>
      </c>
      <c r="F10" s="4">
        <v>372.22222222222223</v>
      </c>
      <c r="G10" s="4">
        <v>322.22222222222223</v>
      </c>
      <c r="H10" s="4">
        <v>347.31481481481501</v>
      </c>
      <c r="I10" s="28">
        <v>297.83950617283892</v>
      </c>
      <c r="J10" s="128"/>
      <c r="K10" s="17"/>
      <c r="L10" s="30" t="str">
        <f t="shared" ref="L10:L18" si="0">L9</f>
        <v>enheter</v>
      </c>
      <c r="M10" s="14"/>
      <c r="N10" s="15"/>
      <c r="O10" s="4">
        <f>ROUNDUP($K$10*E10,2)</f>
        <v>0</v>
      </c>
      <c r="P10" s="4">
        <f>ROUNDUP($K$10*F10,2)</f>
        <v>0</v>
      </c>
      <c r="Q10" s="4">
        <f>ROUNDUP($K$10*G10,2)</f>
        <v>0</v>
      </c>
      <c r="R10" s="4">
        <f>ROUNDUP($K$10*H10,2)*12</f>
        <v>0</v>
      </c>
      <c r="S10" s="40">
        <f>ROUNDUP($K$10*I10,2)*36</f>
        <v>0</v>
      </c>
    </row>
    <row r="11" spans="1:20" ht="25" customHeight="1" thickBot="1" x14ac:dyDescent="0.45">
      <c r="A11" s="39" t="s">
        <v>5</v>
      </c>
      <c r="B11" s="2">
        <v>4</v>
      </c>
      <c r="C11" s="2">
        <v>8</v>
      </c>
      <c r="D11" s="3">
        <v>1.3333333333333333</v>
      </c>
      <c r="E11" s="4">
        <v>988.88888888888891</v>
      </c>
      <c r="F11" s="4">
        <v>744.44444444444446</v>
      </c>
      <c r="G11" s="4">
        <v>645.55555555555554</v>
      </c>
      <c r="H11" s="4">
        <v>694.53703703703661</v>
      </c>
      <c r="I11" s="28">
        <v>595.67901234567785</v>
      </c>
      <c r="J11" s="128"/>
      <c r="K11" s="17"/>
      <c r="L11" s="30" t="str">
        <f t="shared" si="0"/>
        <v>enheter</v>
      </c>
      <c r="M11" s="14"/>
      <c r="N11" s="15"/>
      <c r="O11" s="4">
        <f>ROUNDUP($K$11*E11,2)</f>
        <v>0</v>
      </c>
      <c r="P11" s="4">
        <f>ROUNDUP($K$11*F11,2)</f>
        <v>0</v>
      </c>
      <c r="Q11" s="4">
        <f>ROUNDUP($K$11*G11,2)</f>
        <v>0</v>
      </c>
      <c r="R11" s="4">
        <f>ROUNDUP($K$11*H11,2)*12</f>
        <v>0</v>
      </c>
      <c r="S11" s="40">
        <f>ROUNDUP($K$11*I11,2)*36</f>
        <v>0</v>
      </c>
    </row>
    <row r="12" spans="1:20" ht="25" customHeight="1" thickBot="1" x14ac:dyDescent="0.45">
      <c r="A12" s="41" t="s">
        <v>6</v>
      </c>
      <c r="B12" s="1">
        <v>8</v>
      </c>
      <c r="C12" s="1">
        <v>16</v>
      </c>
      <c r="D12" s="3">
        <v>2.6555555555555554</v>
      </c>
      <c r="E12" s="4">
        <v>1987</v>
      </c>
      <c r="F12" s="4">
        <v>1487.7777777777778</v>
      </c>
      <c r="G12" s="4">
        <v>1290</v>
      </c>
      <c r="H12" s="4">
        <v>1389.074074074075</v>
      </c>
      <c r="I12" s="28">
        <v>1191.3888888888889</v>
      </c>
      <c r="J12" s="128"/>
      <c r="K12" s="17"/>
      <c r="L12" s="30" t="str">
        <f t="shared" si="0"/>
        <v>enheter</v>
      </c>
      <c r="M12" s="14"/>
      <c r="N12" s="15"/>
      <c r="O12" s="4">
        <f>ROUNDUP($K$12*E12,2)</f>
        <v>0</v>
      </c>
      <c r="P12" s="4">
        <f>ROUNDUP($K$12*F12,2)</f>
        <v>0</v>
      </c>
      <c r="Q12" s="4">
        <f>ROUNDUP($K$12*G12,2)</f>
        <v>0</v>
      </c>
      <c r="R12" s="4">
        <f>ROUNDUP($K$12*H12,2)*12</f>
        <v>0</v>
      </c>
      <c r="S12" s="40">
        <f>ROUNDUP($K$12*I12,2)*36</f>
        <v>0</v>
      </c>
    </row>
    <row r="13" spans="1:20" ht="25" customHeight="1" thickBot="1" x14ac:dyDescent="0.45">
      <c r="A13" s="39" t="s">
        <v>39</v>
      </c>
      <c r="B13" s="2">
        <v>16</v>
      </c>
      <c r="C13" s="2">
        <v>32</v>
      </c>
      <c r="D13" s="3">
        <v>5.3333333333333304</v>
      </c>
      <c r="E13" s="4">
        <v>3951.9999999999977</v>
      </c>
      <c r="F13" s="4">
        <v>2975.5555555555557</v>
      </c>
      <c r="G13" s="4">
        <v>2580</v>
      </c>
      <c r="H13" s="4">
        <v>2778.1481481481501</v>
      </c>
      <c r="I13" s="28">
        <v>2382.7777777777778</v>
      </c>
      <c r="J13" s="129"/>
      <c r="K13" s="17"/>
      <c r="L13" s="30" t="str">
        <f t="shared" si="0"/>
        <v>enheter</v>
      </c>
      <c r="M13" s="14"/>
      <c r="N13" s="15"/>
      <c r="O13" s="4">
        <f>ROUNDUP($K$13*E13,2)</f>
        <v>0</v>
      </c>
      <c r="P13" s="4">
        <f t="shared" ref="P13:Q13" si="1">ROUNDUP($K$13*F13,2)</f>
        <v>0</v>
      </c>
      <c r="Q13" s="4">
        <f t="shared" si="1"/>
        <v>0</v>
      </c>
      <c r="R13" s="4">
        <f>ROUNDUP($K$13*H13,2)*12</f>
        <v>0</v>
      </c>
      <c r="S13" s="40">
        <f>ROUNDUP($K$13*I13,2)*36</f>
        <v>0</v>
      </c>
    </row>
    <row r="14" spans="1:20" ht="25" customHeight="1" thickBot="1" x14ac:dyDescent="0.45">
      <c r="A14" s="41" t="s">
        <v>31</v>
      </c>
      <c r="B14" s="1">
        <v>1</v>
      </c>
      <c r="C14" s="1">
        <v>4</v>
      </c>
      <c r="D14" s="3">
        <v>0.48333333333333328</v>
      </c>
      <c r="E14" s="4">
        <v>358.15</v>
      </c>
      <c r="F14" s="4">
        <v>269.61853932584268</v>
      </c>
      <c r="G14" s="4">
        <v>233.40112359550562</v>
      </c>
      <c r="H14" s="4">
        <v>251.57690074906378</v>
      </c>
      <c r="I14" s="28">
        <v>215.73954431960007</v>
      </c>
      <c r="J14" s="129"/>
      <c r="K14" s="17"/>
      <c r="L14" s="30" t="str">
        <f t="shared" si="0"/>
        <v>enheter</v>
      </c>
      <c r="M14" s="14"/>
      <c r="N14" s="15"/>
      <c r="O14" s="4">
        <f>ROUNDUP($K$14*E14,2)</f>
        <v>0</v>
      </c>
      <c r="P14" s="4">
        <f t="shared" ref="P14:Q14" si="2">ROUNDUP($K$14*F14,2)</f>
        <v>0</v>
      </c>
      <c r="Q14" s="4">
        <f t="shared" si="2"/>
        <v>0</v>
      </c>
      <c r="R14" s="4">
        <f>ROUNDUP($K$14*H14,2)*12</f>
        <v>0</v>
      </c>
      <c r="S14" s="40">
        <f>ROUNDUP($K$14*I14,2)*36</f>
        <v>0</v>
      </c>
    </row>
    <row r="15" spans="1:20" ht="25" customHeight="1" thickBot="1" x14ac:dyDescent="0.45">
      <c r="A15" s="39" t="s">
        <v>32</v>
      </c>
      <c r="B15" s="2">
        <v>2</v>
      </c>
      <c r="C15" s="2">
        <v>8</v>
      </c>
      <c r="D15" s="3">
        <v>0.96666666666666656</v>
      </c>
      <c r="E15" s="4">
        <v>716.3</v>
      </c>
      <c r="F15" s="4">
        <v>539.23707865168535</v>
      </c>
      <c r="G15" s="4">
        <v>466.80224719101125</v>
      </c>
      <c r="H15" s="4">
        <v>503.15380149812756</v>
      </c>
      <c r="I15" s="28">
        <v>431.47908863920014</v>
      </c>
      <c r="J15" s="129"/>
      <c r="K15" s="17"/>
      <c r="L15" s="30" t="str">
        <f t="shared" si="0"/>
        <v>enheter</v>
      </c>
      <c r="M15" s="14"/>
      <c r="N15" s="15"/>
      <c r="O15" s="4">
        <f>ROUNDUP($K$15*E15,2)</f>
        <v>0</v>
      </c>
      <c r="P15" s="4">
        <f t="shared" ref="P15:Q15" si="3">ROUNDUP($K$15*F15,2)</f>
        <v>0</v>
      </c>
      <c r="Q15" s="4">
        <f t="shared" si="3"/>
        <v>0</v>
      </c>
      <c r="R15" s="4">
        <f>ROUNDUP($K$15*H15,2)*12</f>
        <v>0</v>
      </c>
      <c r="S15" s="40">
        <f>ROUNDUP($K$15*I15,2)*36</f>
        <v>0</v>
      </c>
    </row>
    <row r="16" spans="1:20" ht="25" customHeight="1" thickBot="1" x14ac:dyDescent="0.45">
      <c r="A16" s="41" t="s">
        <v>33</v>
      </c>
      <c r="B16" s="1">
        <v>4</v>
      </c>
      <c r="C16" s="1">
        <v>16</v>
      </c>
      <c r="D16" s="3">
        <v>1.9333333333333331</v>
      </c>
      <c r="E16" s="4">
        <v>1432.6</v>
      </c>
      <c r="F16" s="4">
        <v>1078.4741573033707</v>
      </c>
      <c r="G16" s="4">
        <v>933.60449438202249</v>
      </c>
      <c r="H16" s="4">
        <v>1006.3076029962551</v>
      </c>
      <c r="I16" s="28">
        <v>862.95817727840029</v>
      </c>
      <c r="J16" s="129"/>
      <c r="K16" s="17"/>
      <c r="L16" s="30" t="str">
        <f t="shared" si="0"/>
        <v>enheter</v>
      </c>
      <c r="M16" s="14"/>
      <c r="N16" s="15"/>
      <c r="O16" s="4">
        <f>ROUNDUP($K$16*E16,2)</f>
        <v>0</v>
      </c>
      <c r="P16" s="4">
        <f t="shared" ref="P16:Q16" si="4">ROUNDUP($K$16*F16,2)</f>
        <v>0</v>
      </c>
      <c r="Q16" s="4">
        <f t="shared" si="4"/>
        <v>0</v>
      </c>
      <c r="R16" s="4">
        <f>ROUNDUP($K$16*H16,2)*12</f>
        <v>0</v>
      </c>
      <c r="S16" s="40">
        <f>ROUNDUP($K$16*I16,2)*36</f>
        <v>0</v>
      </c>
    </row>
    <row r="17" spans="1:22" ht="25" customHeight="1" thickBot="1" x14ac:dyDescent="0.45">
      <c r="A17" s="39" t="s">
        <v>34</v>
      </c>
      <c r="B17" s="2">
        <v>8</v>
      </c>
      <c r="C17" s="2">
        <v>32</v>
      </c>
      <c r="D17" s="3">
        <v>3.8666666666666663</v>
      </c>
      <c r="E17" s="4">
        <v>2865.2</v>
      </c>
      <c r="F17" s="4">
        <v>2156.9483146067414</v>
      </c>
      <c r="G17" s="4">
        <v>1867.208988764045</v>
      </c>
      <c r="H17" s="4">
        <v>2012.6152059925103</v>
      </c>
      <c r="I17" s="28">
        <v>1725.9163545568006</v>
      </c>
      <c r="J17" s="129"/>
      <c r="K17" s="17"/>
      <c r="L17" s="30" t="str">
        <f t="shared" si="0"/>
        <v>enheter</v>
      </c>
      <c r="M17" s="14"/>
      <c r="N17" s="15"/>
      <c r="O17" s="4">
        <f>ROUNDUP($K$17*E17,2)</f>
        <v>0</v>
      </c>
      <c r="P17" s="4">
        <f t="shared" ref="P17:Q17" si="5">ROUNDUP($K$17*F17,2)</f>
        <v>0</v>
      </c>
      <c r="Q17" s="4">
        <f t="shared" si="5"/>
        <v>0</v>
      </c>
      <c r="R17" s="4">
        <f>ROUNDUP($K$17*H17,2)*12</f>
        <v>0</v>
      </c>
      <c r="S17" s="40">
        <f>ROUNDUP($K$17*I17,2)*36</f>
        <v>0</v>
      </c>
    </row>
    <row r="18" spans="1:22" ht="25" customHeight="1" thickBot="1" x14ac:dyDescent="0.45">
      <c r="A18" s="50" t="s">
        <v>35</v>
      </c>
      <c r="B18" s="51">
        <v>16</v>
      </c>
      <c r="C18" s="51">
        <v>64</v>
      </c>
      <c r="D18" s="42">
        <v>7.7333333333333325</v>
      </c>
      <c r="E18" s="43">
        <v>5730.4</v>
      </c>
      <c r="F18" s="43">
        <v>4313.8966292134828</v>
      </c>
      <c r="G18" s="43">
        <v>3734.41797752809</v>
      </c>
      <c r="H18" s="43">
        <v>4025.2304119850205</v>
      </c>
      <c r="I18" s="57">
        <v>3451.8327091136011</v>
      </c>
      <c r="J18" s="130"/>
      <c r="K18" s="52"/>
      <c r="L18" s="53" t="str">
        <f t="shared" si="0"/>
        <v>enheter</v>
      </c>
      <c r="M18" s="54"/>
      <c r="N18" s="55"/>
      <c r="O18" s="43">
        <f>ROUNDUP($K$18*E18,2)</f>
        <v>0</v>
      </c>
      <c r="P18" s="43">
        <f t="shared" ref="P18:Q18" si="6">ROUNDUP($K$18*F18,2)</f>
        <v>0</v>
      </c>
      <c r="Q18" s="43">
        <f t="shared" si="6"/>
        <v>0</v>
      </c>
      <c r="R18" s="43">
        <f>ROUNDUP($K$18*H18,2)*12</f>
        <v>0</v>
      </c>
      <c r="S18" s="44">
        <f>ROUNDUP($K$18*I18,2)*36</f>
        <v>0</v>
      </c>
    </row>
    <row r="19" spans="1:22" ht="25" customHeight="1" thickBot="1" x14ac:dyDescent="0.45">
      <c r="A19" s="103" t="s">
        <v>40</v>
      </c>
      <c r="B19" s="104"/>
      <c r="C19" s="104"/>
      <c r="D19" s="104"/>
      <c r="E19" s="104"/>
      <c r="F19" s="104"/>
      <c r="G19" s="104"/>
      <c r="H19" s="104"/>
      <c r="I19" s="105"/>
      <c r="J19" s="12"/>
      <c r="K19" s="12"/>
      <c r="M19" s="144" t="s">
        <v>22</v>
      </c>
      <c r="N19" s="145"/>
      <c r="O19" s="45">
        <f t="shared" ref="O19:Q19" si="7">SUM(O8:O18)</f>
        <v>0</v>
      </c>
      <c r="P19" s="45">
        <f>SUM(P8:P18)</f>
        <v>0</v>
      </c>
      <c r="Q19" s="45">
        <f t="shared" si="7"/>
        <v>0</v>
      </c>
      <c r="R19" s="45">
        <f>SUM(R8:R18)</f>
        <v>0</v>
      </c>
      <c r="S19" s="46">
        <f>SUM(S8:S18)</f>
        <v>0</v>
      </c>
    </row>
    <row r="20" spans="1:22" ht="28" customHeight="1" thickBot="1" x14ac:dyDescent="0.45">
      <c r="A20" s="119" t="s">
        <v>25</v>
      </c>
      <c r="B20" s="120"/>
      <c r="C20" s="123"/>
      <c r="D20" s="125" t="s">
        <v>20</v>
      </c>
      <c r="E20" s="125" t="s">
        <v>21</v>
      </c>
      <c r="F20" s="125" t="str">
        <f>F5</f>
        <v>Per månad vid 
12 månaders avtal</v>
      </c>
      <c r="G20" s="125" t="str">
        <f>G5</f>
        <v>Per månad vid
36 månaders avtal</v>
      </c>
      <c r="H20" s="125" t="str">
        <f>H5</f>
        <v>Per månad vid 12 månaders avtal*</v>
      </c>
      <c r="I20" s="125" t="str">
        <f>I5</f>
        <v>Per månad vid 36 månaders avtal*</v>
      </c>
      <c r="J20" s="10"/>
      <c r="K20" s="12"/>
      <c r="M20" s="22"/>
      <c r="N20" s="22"/>
      <c r="O20" s="23"/>
      <c r="P20" s="23"/>
      <c r="Q20" s="23"/>
      <c r="R20" s="23"/>
      <c r="S20" s="23"/>
    </row>
    <row r="21" spans="1:22" ht="28" customHeight="1" thickBot="1" x14ac:dyDescent="0.45">
      <c r="A21" s="121"/>
      <c r="B21" s="122"/>
      <c r="C21" s="124"/>
      <c r="D21" s="126"/>
      <c r="E21" s="126"/>
      <c r="F21" s="126"/>
      <c r="G21" s="126"/>
      <c r="H21" s="126"/>
      <c r="I21" s="126"/>
      <c r="J21" s="10"/>
      <c r="K21" s="12"/>
      <c r="M21" s="21"/>
      <c r="N21" s="21"/>
      <c r="O21" s="29"/>
      <c r="P21" s="29"/>
      <c r="Q21" s="29"/>
      <c r="R21" s="29"/>
      <c r="S21" s="29"/>
    </row>
    <row r="22" spans="1:22" ht="25" customHeight="1" thickBot="1" x14ac:dyDescent="0.45">
      <c r="A22" s="113" t="s">
        <v>36</v>
      </c>
      <c r="B22" s="114"/>
      <c r="C22" s="35"/>
      <c r="D22" s="58">
        <v>4.4444444444444447E-4</v>
      </c>
      <c r="E22" s="36">
        <v>0.3666666666666667</v>
      </c>
      <c r="F22" s="36">
        <v>0.27777777777777779</v>
      </c>
      <c r="G22" s="36">
        <v>0.24</v>
      </c>
      <c r="H22" s="36">
        <v>0.25925925925925913</v>
      </c>
      <c r="I22" s="59">
        <v>0.22253086419753082</v>
      </c>
      <c r="J22" s="106" t="s">
        <v>12</v>
      </c>
      <c r="K22" s="47"/>
      <c r="L22" s="48" t="s">
        <v>7</v>
      </c>
      <c r="M22" s="49"/>
      <c r="N22" s="60"/>
      <c r="O22" s="37">
        <f>ROUNDUP($K$22*E22,2)</f>
        <v>0</v>
      </c>
      <c r="P22" s="37">
        <f>ROUNDUP($K$22*F22,2)</f>
        <v>0</v>
      </c>
      <c r="Q22" s="37">
        <f>ROUNDUP($K$22*G22,2)</f>
        <v>0</v>
      </c>
      <c r="R22" s="37">
        <f>ROUNDUP($K$22*H22,2)*12</f>
        <v>0</v>
      </c>
      <c r="S22" s="38">
        <f>ROUNDUP($K$22*I22,2)*36</f>
        <v>0</v>
      </c>
    </row>
    <row r="23" spans="1:22" ht="25" customHeight="1" thickBot="1" x14ac:dyDescent="0.45">
      <c r="A23" s="115" t="s">
        <v>38</v>
      </c>
      <c r="B23" s="116"/>
      <c r="C23" s="2"/>
      <c r="D23" s="5">
        <v>1.7777777777777779E-3</v>
      </c>
      <c r="E23" s="3">
        <v>1.3222222222222222</v>
      </c>
      <c r="F23" s="3">
        <v>1</v>
      </c>
      <c r="G23" s="3">
        <v>0.87</v>
      </c>
      <c r="H23" s="3">
        <v>0.93055555555555836</v>
      </c>
      <c r="I23" s="31">
        <v>0.79814814814814716</v>
      </c>
      <c r="J23" s="107"/>
      <c r="K23" s="17"/>
      <c r="L23" s="30" t="s">
        <v>7</v>
      </c>
      <c r="M23" s="14"/>
      <c r="N23" s="15"/>
      <c r="O23" s="4">
        <f>ROUNDUP($K$23*E23,2)</f>
        <v>0</v>
      </c>
      <c r="P23" s="4">
        <f>ROUNDUP($K$23*F23,2)</f>
        <v>0</v>
      </c>
      <c r="Q23" s="4">
        <f>ROUNDUP($K$23*G23,2)</f>
        <v>0</v>
      </c>
      <c r="R23" s="4">
        <f>ROUNDUP($K$23*H23,2)*12</f>
        <v>0</v>
      </c>
      <c r="S23" s="40">
        <f>ROUNDUP($K$23*I23,2)*36</f>
        <v>0</v>
      </c>
    </row>
    <row r="24" spans="1:22" ht="25" customHeight="1" thickBot="1" x14ac:dyDescent="0.45">
      <c r="A24" s="117" t="s">
        <v>37</v>
      </c>
      <c r="B24" s="118"/>
      <c r="C24" s="51"/>
      <c r="D24" s="61">
        <v>6.7777777777777784E-3</v>
      </c>
      <c r="E24" s="42">
        <v>5.0555555555555554</v>
      </c>
      <c r="F24" s="42">
        <v>3.8111111111111113</v>
      </c>
      <c r="G24" s="42">
        <v>3.3</v>
      </c>
      <c r="H24" s="42">
        <v>3.5527777777777749</v>
      </c>
      <c r="I24" s="62">
        <v>2.4</v>
      </c>
      <c r="J24" s="108"/>
      <c r="K24" s="52"/>
      <c r="L24" s="53" t="s">
        <v>7</v>
      </c>
      <c r="M24" s="54"/>
      <c r="N24" s="55"/>
      <c r="O24" s="43">
        <f>ROUNDUP($K$24*E24,2)</f>
        <v>0</v>
      </c>
      <c r="P24" s="43">
        <f>ROUNDUP($K$24*F24,2)</f>
        <v>0</v>
      </c>
      <c r="Q24" s="43">
        <f>ROUNDUP($K$24*G24,2)</f>
        <v>0</v>
      </c>
      <c r="R24" s="43">
        <f>ROUNDUP($K$24*H24,2)*12</f>
        <v>0</v>
      </c>
      <c r="S24" s="44">
        <f>ROUNDUP($K$24*I24,2)*36</f>
        <v>0</v>
      </c>
      <c r="U24" s="33"/>
      <c r="V24" s="7"/>
    </row>
    <row r="25" spans="1:22" ht="25" customHeight="1" thickBot="1" x14ac:dyDescent="0.45">
      <c r="A25" s="103" t="str">
        <f>A19</f>
        <v>*Totala kostnaden för hela avtalsperioden faktureras i förskott</v>
      </c>
      <c r="B25" s="104"/>
      <c r="C25" s="104"/>
      <c r="D25" s="104"/>
      <c r="E25" s="104"/>
      <c r="F25" s="104"/>
      <c r="G25" s="104"/>
      <c r="H25" s="104"/>
      <c r="I25" s="105"/>
      <c r="J25" s="13"/>
      <c r="K25" s="12"/>
      <c r="M25" s="144" t="s">
        <v>23</v>
      </c>
      <c r="N25" s="145"/>
      <c r="O25" s="45">
        <f>SUM(O22:O24)</f>
        <v>0</v>
      </c>
      <c r="P25" s="45">
        <f t="shared" ref="P25:S25" si="8">SUM(P22:P24)</f>
        <v>0</v>
      </c>
      <c r="Q25" s="45">
        <f t="shared" si="8"/>
        <v>0</v>
      </c>
      <c r="R25" s="45">
        <f t="shared" si="8"/>
        <v>0</v>
      </c>
      <c r="S25" s="46">
        <f t="shared" si="8"/>
        <v>0</v>
      </c>
    </row>
    <row r="26" spans="1:22" ht="28" customHeight="1" thickBot="1" x14ac:dyDescent="0.45">
      <c r="A26" s="119" t="s">
        <v>30</v>
      </c>
      <c r="B26" s="120"/>
      <c r="C26" s="123" t="s">
        <v>51</v>
      </c>
      <c r="D26" s="125" t="str">
        <f>D20</f>
        <v>Kostnad/Gb/timma</v>
      </c>
      <c r="E26" s="123" t="str">
        <f>E20</f>
        <v>Kostnad/Gb/månad</v>
      </c>
      <c r="F26" s="125" t="str">
        <f>F5</f>
        <v>Per månad vid 
12 månaders avtal</v>
      </c>
      <c r="G26" s="125" t="str">
        <f t="shared" ref="G26:I26" si="9">G5</f>
        <v>Per månad vid
36 månaders avtal</v>
      </c>
      <c r="H26" s="125" t="str">
        <f t="shared" si="9"/>
        <v>Per månad vid 12 månaders avtal*</v>
      </c>
      <c r="I26" s="125" t="str">
        <f t="shared" si="9"/>
        <v>Per månad vid 36 månaders avtal*</v>
      </c>
      <c r="J26" s="13"/>
      <c r="K26" s="12"/>
      <c r="M26" s="24"/>
      <c r="N26" s="25"/>
      <c r="O26" s="32"/>
      <c r="P26" s="32"/>
      <c r="Q26" s="32"/>
      <c r="R26" s="32"/>
      <c r="S26" s="32"/>
    </row>
    <row r="27" spans="1:22" ht="28" customHeight="1" thickBot="1" x14ac:dyDescent="0.45">
      <c r="A27" s="121"/>
      <c r="B27" s="122"/>
      <c r="C27" s="124"/>
      <c r="D27" s="126"/>
      <c r="E27" s="131"/>
      <c r="F27" s="126"/>
      <c r="G27" s="126"/>
      <c r="H27" s="126"/>
      <c r="I27" s="126"/>
      <c r="J27" s="13"/>
      <c r="K27" s="12"/>
      <c r="M27" s="18"/>
      <c r="N27" s="19"/>
      <c r="O27" s="27"/>
      <c r="P27" s="27"/>
      <c r="Q27" s="27"/>
      <c r="R27" s="27"/>
      <c r="S27" s="27"/>
    </row>
    <row r="28" spans="1:22" ht="42" customHeight="1" thickBot="1" x14ac:dyDescent="0.45">
      <c r="A28" s="113" t="s">
        <v>45</v>
      </c>
      <c r="B28" s="114"/>
      <c r="C28" s="35"/>
      <c r="D28" s="58" t="s">
        <v>8</v>
      </c>
      <c r="E28" s="36">
        <v>2.4500000000000002</v>
      </c>
      <c r="F28" s="36">
        <v>1.85</v>
      </c>
      <c r="G28" s="36">
        <v>1.55</v>
      </c>
      <c r="H28" s="36">
        <v>1.7456250000000002</v>
      </c>
      <c r="I28" s="59">
        <v>1.4662162162162162</v>
      </c>
      <c r="J28" s="106" t="s">
        <v>52</v>
      </c>
      <c r="K28" s="72"/>
      <c r="L28" s="48" t="s">
        <v>7</v>
      </c>
      <c r="M28" s="63"/>
      <c r="N28" s="64"/>
      <c r="O28" s="65">
        <f>$K$28*E28</f>
        <v>0</v>
      </c>
      <c r="P28" s="65">
        <f>$K$28*F28</f>
        <v>0</v>
      </c>
      <c r="Q28" s="65">
        <f>$K$28*G28</f>
        <v>0</v>
      </c>
      <c r="R28" s="65">
        <f>$K$28*H28*12</f>
        <v>0</v>
      </c>
      <c r="S28" s="66">
        <f>$K$28*I28*36</f>
        <v>0</v>
      </c>
    </row>
    <row r="29" spans="1:22" ht="42" customHeight="1" thickBot="1" x14ac:dyDescent="0.45">
      <c r="A29" s="111" t="s">
        <v>9</v>
      </c>
      <c r="B29" s="112"/>
      <c r="C29" s="75"/>
      <c r="D29" s="68" t="s">
        <v>8</v>
      </c>
      <c r="E29" s="69">
        <v>0.43</v>
      </c>
      <c r="F29" s="69">
        <v>0.34400000000000003</v>
      </c>
      <c r="G29" s="69">
        <v>0.30099999999999999</v>
      </c>
      <c r="H29" s="69">
        <v>0.32250000000000001</v>
      </c>
      <c r="I29" s="70">
        <v>0.27950000000000003</v>
      </c>
      <c r="J29" s="109"/>
      <c r="K29" s="73"/>
      <c r="L29" s="30"/>
      <c r="M29" s="24"/>
      <c r="N29" s="25"/>
      <c r="O29" s="69">
        <f>$K$29*E29</f>
        <v>0</v>
      </c>
      <c r="P29" s="69">
        <f t="shared" ref="P29:S29" si="10">$K$29*F29</f>
        <v>0</v>
      </c>
      <c r="Q29" s="69">
        <f t="shared" si="10"/>
        <v>0</v>
      </c>
      <c r="R29" s="69">
        <f t="shared" si="10"/>
        <v>0</v>
      </c>
      <c r="S29" s="70">
        <f t="shared" si="10"/>
        <v>0</v>
      </c>
    </row>
    <row r="30" spans="1:22" ht="42" customHeight="1" thickBot="1" x14ac:dyDescent="0.45">
      <c r="A30" s="80"/>
      <c r="B30" s="25"/>
      <c r="C30" s="25"/>
      <c r="D30" s="25"/>
      <c r="E30" s="25"/>
      <c r="F30" s="25"/>
      <c r="G30" s="25"/>
      <c r="H30" s="25"/>
      <c r="I30" s="25"/>
      <c r="J30" s="109"/>
      <c r="K30" s="69" t="s">
        <v>7</v>
      </c>
      <c r="L30" s="30"/>
      <c r="M30" s="24"/>
      <c r="N30" s="69" t="s">
        <v>54</v>
      </c>
      <c r="O30" s="25"/>
      <c r="P30" s="25"/>
      <c r="Q30" s="25"/>
      <c r="R30" s="25"/>
      <c r="S30" s="81"/>
    </row>
    <row r="31" spans="1:22" ht="42" customHeight="1" thickBot="1" x14ac:dyDescent="0.45">
      <c r="A31" s="111" t="s">
        <v>46</v>
      </c>
      <c r="B31" s="112"/>
      <c r="C31" s="71">
        <v>9500</v>
      </c>
      <c r="D31" s="68"/>
      <c r="E31" s="69">
        <v>0.92400000000000004</v>
      </c>
      <c r="F31" s="69"/>
      <c r="G31" s="69"/>
      <c r="H31" s="69"/>
      <c r="I31" s="70"/>
      <c r="J31" s="109"/>
      <c r="K31" s="73"/>
      <c r="L31" s="30" t="s">
        <v>7</v>
      </c>
      <c r="M31" s="24"/>
      <c r="N31" s="76">
        <v>0.5</v>
      </c>
      <c r="O31" s="69"/>
      <c r="P31" s="69">
        <f>IF(K31&gt;0,$C$31+($E$31*(K31*(1-$N$31))),0)</f>
        <v>0</v>
      </c>
      <c r="Q31" s="69"/>
      <c r="R31" s="69"/>
      <c r="S31" s="70"/>
    </row>
    <row r="32" spans="1:22" ht="42" customHeight="1" thickBot="1" x14ac:dyDescent="0.45">
      <c r="A32" s="132" t="s">
        <v>47</v>
      </c>
      <c r="B32" s="133"/>
      <c r="C32" s="82">
        <v>5500</v>
      </c>
      <c r="D32" s="83"/>
      <c r="E32" s="84">
        <v>1.75</v>
      </c>
      <c r="F32" s="84"/>
      <c r="G32" s="84"/>
      <c r="H32" s="84"/>
      <c r="I32" s="85"/>
      <c r="J32" s="110"/>
      <c r="K32" s="74"/>
      <c r="L32" s="53" t="s">
        <v>7</v>
      </c>
      <c r="M32" s="87"/>
      <c r="N32" s="86">
        <v>0.5</v>
      </c>
      <c r="O32" s="88"/>
      <c r="P32" s="42">
        <f>IF(K32&gt;0,IF(SUM($C$32+($E$32*((K32*(1-$N$32))-1000)))&lt;=C32,$C$32,$C$32+($E$32*((K32*(1-$N$32))-1000))),0)</f>
        <v>0</v>
      </c>
      <c r="Q32" s="88"/>
      <c r="R32" s="88"/>
      <c r="S32" s="89"/>
    </row>
    <row r="33" spans="1:19" ht="25" customHeight="1" thickBot="1" x14ac:dyDescent="0.45">
      <c r="A33" s="103" t="str">
        <f>A19</f>
        <v>*Totala kostnaden för hela avtalsperioden faktureras i förskott</v>
      </c>
      <c r="B33" s="104"/>
      <c r="C33" s="104"/>
      <c r="D33" s="104"/>
      <c r="E33" s="104"/>
      <c r="F33" s="104"/>
      <c r="G33" s="104"/>
      <c r="H33" s="104"/>
      <c r="I33" s="105"/>
      <c r="J33" s="13"/>
      <c r="K33" s="12"/>
      <c r="M33" s="132" t="s">
        <v>55</v>
      </c>
      <c r="N33" s="149"/>
      <c r="O33" s="77">
        <f>SUM(O28:O32)</f>
        <v>0</v>
      </c>
      <c r="P33" s="78">
        <f>SUM(P28:P32)</f>
        <v>0</v>
      </c>
      <c r="Q33" s="78">
        <f>SUM(Q28:Q32)</f>
        <v>0</v>
      </c>
      <c r="R33" s="78">
        <f>SUM(R28:R32)</f>
        <v>0</v>
      </c>
      <c r="S33" s="79">
        <f>SUM(S28:S32)</f>
        <v>0</v>
      </c>
    </row>
    <row r="34" spans="1:19" ht="25" customHeight="1" thickBot="1" x14ac:dyDescent="0.45">
      <c r="A34" s="103" t="s">
        <v>48</v>
      </c>
      <c r="B34" s="104"/>
      <c r="C34" s="104"/>
      <c r="D34" s="104"/>
      <c r="E34" s="104"/>
      <c r="F34" s="104"/>
      <c r="G34" s="104"/>
      <c r="H34" s="104"/>
      <c r="I34" s="105"/>
      <c r="O34" s="32"/>
      <c r="P34" s="32"/>
      <c r="Q34" s="32"/>
      <c r="R34" s="32"/>
      <c r="S34" s="32"/>
    </row>
    <row r="35" spans="1:19" ht="36" customHeight="1" thickBot="1" x14ac:dyDescent="0.45">
      <c r="A35" s="103" t="s">
        <v>49</v>
      </c>
      <c r="B35" s="104"/>
      <c r="C35" s="104"/>
      <c r="D35" s="104"/>
      <c r="E35" s="104"/>
      <c r="F35" s="104"/>
      <c r="G35" s="104"/>
      <c r="H35" s="104"/>
      <c r="I35" s="105"/>
      <c r="M35" s="144" t="s">
        <v>24</v>
      </c>
      <c r="N35" s="145"/>
      <c r="O35" s="67">
        <f>O33+O19+O25</f>
        <v>0</v>
      </c>
      <c r="P35" s="67">
        <f>P33+P19+P25</f>
        <v>0</v>
      </c>
      <c r="Q35" s="67">
        <f>Q33+Q19+Q25</f>
        <v>0</v>
      </c>
      <c r="R35" s="67">
        <f>R33+R19+R25</f>
        <v>0</v>
      </c>
      <c r="S35" s="46">
        <f>S33+S19+S25</f>
        <v>0</v>
      </c>
    </row>
    <row r="36" spans="1:19" ht="25" customHeight="1" thickBot="1" x14ac:dyDescent="0.45">
      <c r="A36" s="103" t="s">
        <v>50</v>
      </c>
      <c r="B36" s="104"/>
      <c r="C36" s="104"/>
      <c r="D36" s="104"/>
      <c r="E36" s="104"/>
      <c r="F36" s="104"/>
      <c r="G36" s="104"/>
      <c r="H36" s="104"/>
      <c r="I36" s="105"/>
    </row>
    <row r="37" spans="1:19" ht="25" customHeight="1" thickBot="1" x14ac:dyDescent="0.45">
      <c r="A37" s="103" t="s">
        <v>53</v>
      </c>
      <c r="B37" s="104"/>
      <c r="C37" s="104"/>
      <c r="D37" s="104"/>
      <c r="E37" s="104"/>
      <c r="F37" s="104"/>
      <c r="G37" s="104"/>
      <c r="H37" s="104"/>
      <c r="I37" s="105"/>
      <c r="O37" s="7"/>
      <c r="Q37" s="7"/>
    </row>
    <row r="39" spans="1:19" x14ac:dyDescent="0.4">
      <c r="A39" s="90" t="s">
        <v>27</v>
      </c>
      <c r="B39" s="91"/>
      <c r="C39" s="91"/>
    </row>
    <row r="44" spans="1:19" ht="20.6" x14ac:dyDescent="0.4">
      <c r="A44" s="96" t="s">
        <v>64</v>
      </c>
    </row>
    <row r="45" spans="1:19" x14ac:dyDescent="0.4">
      <c r="A45" s="92" t="s">
        <v>67</v>
      </c>
      <c r="B45" s="101" t="s">
        <v>66</v>
      </c>
      <c r="C45" s="101"/>
      <c r="D45" s="92" t="s">
        <v>56</v>
      </c>
      <c r="E45" s="92" t="s">
        <v>57</v>
      </c>
      <c r="F45" s="92" t="s">
        <v>58</v>
      </c>
    </row>
    <row r="46" spans="1:19" ht="15" x14ac:dyDescent="0.4">
      <c r="A46" s="93" t="s">
        <v>59</v>
      </c>
      <c r="B46" s="102" t="s">
        <v>60</v>
      </c>
      <c r="C46" s="102"/>
      <c r="D46" s="93" t="s">
        <v>61</v>
      </c>
      <c r="E46" s="94" t="s">
        <v>74</v>
      </c>
      <c r="F46" s="94" t="s">
        <v>74</v>
      </c>
    </row>
    <row r="47" spans="1:19" ht="15" x14ac:dyDescent="0.4">
      <c r="A47" s="93" t="s">
        <v>62</v>
      </c>
      <c r="B47" s="102" t="s">
        <v>60</v>
      </c>
      <c r="C47" s="102"/>
      <c r="D47" s="93" t="s">
        <v>61</v>
      </c>
      <c r="E47" s="94" t="s">
        <v>74</v>
      </c>
      <c r="F47" s="94" t="s">
        <v>74</v>
      </c>
    </row>
    <row r="48" spans="1:19" ht="15" x14ac:dyDescent="0.4">
      <c r="A48" s="93" t="s">
        <v>63</v>
      </c>
      <c r="B48" s="102"/>
      <c r="C48" s="102"/>
      <c r="D48" s="93" t="s">
        <v>7</v>
      </c>
      <c r="E48" s="94" t="s">
        <v>74</v>
      </c>
      <c r="F48" s="94" t="s">
        <v>74</v>
      </c>
    </row>
    <row r="50" spans="1:6" ht="20.6" x14ac:dyDescent="0.4">
      <c r="A50" s="96" t="s">
        <v>65</v>
      </c>
    </row>
    <row r="51" spans="1:6" x14ac:dyDescent="0.4">
      <c r="A51" s="92" t="s">
        <v>67</v>
      </c>
      <c r="B51" s="101"/>
      <c r="C51" s="101"/>
      <c r="D51" s="92" t="s">
        <v>56</v>
      </c>
      <c r="E51" s="92" t="s">
        <v>57</v>
      </c>
      <c r="F51" s="92" t="s">
        <v>58</v>
      </c>
    </row>
    <row r="52" spans="1:6" ht="15" x14ac:dyDescent="0.4">
      <c r="A52" s="98" t="s">
        <v>75</v>
      </c>
      <c r="B52" s="99"/>
      <c r="C52" s="100"/>
      <c r="D52" s="93" t="s">
        <v>68</v>
      </c>
      <c r="E52" s="97">
        <v>0.10833333333333334</v>
      </c>
      <c r="F52" s="95">
        <v>78</v>
      </c>
    </row>
    <row r="53" spans="1:6" ht="15" x14ac:dyDescent="0.4">
      <c r="A53" s="98" t="s">
        <v>72</v>
      </c>
      <c r="B53" s="99"/>
      <c r="C53" s="100"/>
      <c r="D53" s="93" t="s">
        <v>69</v>
      </c>
      <c r="E53" s="97">
        <v>0.30555555555555558</v>
      </c>
      <c r="F53" s="95">
        <v>220</v>
      </c>
    </row>
    <row r="54" spans="1:6" ht="15" customHeight="1" x14ac:dyDescent="0.4">
      <c r="A54" s="98" t="s">
        <v>72</v>
      </c>
      <c r="B54" s="99"/>
      <c r="C54" s="100"/>
      <c r="D54" s="93" t="s">
        <v>70</v>
      </c>
      <c r="E54" s="97">
        <v>0.63194444444444442</v>
      </c>
      <c r="F54" s="95">
        <v>455</v>
      </c>
    </row>
    <row r="55" spans="1:6" ht="15" customHeight="1" x14ac:dyDescent="0.4">
      <c r="A55" s="98" t="s">
        <v>72</v>
      </c>
      <c r="B55" s="99"/>
      <c r="C55" s="100"/>
      <c r="D55" s="93" t="s">
        <v>71</v>
      </c>
      <c r="E55" s="97">
        <v>0.75694444444444442</v>
      </c>
      <c r="F55" s="95">
        <v>545</v>
      </c>
    </row>
    <row r="56" spans="1:6" ht="15" x14ac:dyDescent="0.4">
      <c r="A56" s="98" t="s">
        <v>73</v>
      </c>
      <c r="B56" s="99"/>
      <c r="C56" s="100"/>
      <c r="D56" s="93" t="s">
        <v>69</v>
      </c>
      <c r="E56" s="97">
        <f>F56/720</f>
        <v>1.3037037037037036</v>
      </c>
      <c r="F56" s="95">
        <f>(64*11)/(1-25%)</f>
        <v>938.66666666666663</v>
      </c>
    </row>
    <row r="57" spans="1:6" ht="15" customHeight="1" x14ac:dyDescent="0.4">
      <c r="A57" s="98" t="s">
        <v>73</v>
      </c>
      <c r="B57" s="99"/>
      <c r="C57" s="100"/>
      <c r="D57" s="93" t="s">
        <v>70</v>
      </c>
      <c r="E57" s="97">
        <f>F57/720</f>
        <v>2.8722222222222222</v>
      </c>
      <c r="F57" s="95">
        <f>(141*11)/(1-25%)</f>
        <v>2068</v>
      </c>
    </row>
    <row r="58" spans="1:6" ht="15" customHeight="1" x14ac:dyDescent="0.4">
      <c r="A58" s="98" t="s">
        <v>73</v>
      </c>
      <c r="B58" s="99"/>
      <c r="C58" s="100"/>
      <c r="D58" s="93" t="s">
        <v>71</v>
      </c>
      <c r="E58" s="97">
        <f>F58/720</f>
        <v>3.4833333333333334</v>
      </c>
      <c r="F58" s="95">
        <f>(171*11)/(1-25%)</f>
        <v>2508</v>
      </c>
    </row>
    <row r="60" spans="1:6" x14ac:dyDescent="0.4">
      <c r="A60" s="6" t="s">
        <v>77</v>
      </c>
    </row>
    <row r="61" spans="1:6" x14ac:dyDescent="0.4">
      <c r="A61" s="6" t="s">
        <v>78</v>
      </c>
    </row>
  </sheetData>
  <mergeCells count="72">
    <mergeCell ref="A2:C4"/>
    <mergeCell ref="D2:E4"/>
    <mergeCell ref="H2:I4"/>
    <mergeCell ref="D5:D6"/>
    <mergeCell ref="E5:E6"/>
    <mergeCell ref="F2:G4"/>
    <mergeCell ref="A5:C6"/>
    <mergeCell ref="F5:F6"/>
    <mergeCell ref="G5:G6"/>
    <mergeCell ref="H5:H6"/>
    <mergeCell ref="I5:I6"/>
    <mergeCell ref="M35:N35"/>
    <mergeCell ref="M2:O4"/>
    <mergeCell ref="M19:N19"/>
    <mergeCell ref="M33:N33"/>
    <mergeCell ref="M5:M6"/>
    <mergeCell ref="N5:N6"/>
    <mergeCell ref="O5:O6"/>
    <mergeCell ref="M25:N25"/>
    <mergeCell ref="R5:R6"/>
    <mergeCell ref="S5:S6"/>
    <mergeCell ref="P2:Q4"/>
    <mergeCell ref="R2:S4"/>
    <mergeCell ref="K2:K4"/>
    <mergeCell ref="K5:K6"/>
    <mergeCell ref="P5:P6"/>
    <mergeCell ref="Q5:Q6"/>
    <mergeCell ref="J8:J18"/>
    <mergeCell ref="A33:I33"/>
    <mergeCell ref="H26:H27"/>
    <mergeCell ref="I26:I27"/>
    <mergeCell ref="A28:B28"/>
    <mergeCell ref="A26:B27"/>
    <mergeCell ref="C26:C27"/>
    <mergeCell ref="D26:D27"/>
    <mergeCell ref="F26:F27"/>
    <mergeCell ref="G26:G27"/>
    <mergeCell ref="E26:E27"/>
    <mergeCell ref="A31:B31"/>
    <mergeCell ref="A32:B32"/>
    <mergeCell ref="G20:G21"/>
    <mergeCell ref="H20:H21"/>
    <mergeCell ref="A19:I19"/>
    <mergeCell ref="A20:B21"/>
    <mergeCell ref="C20:C21"/>
    <mergeCell ref="D20:D21"/>
    <mergeCell ref="F20:F21"/>
    <mergeCell ref="I20:I21"/>
    <mergeCell ref="E20:E21"/>
    <mergeCell ref="A37:I37"/>
    <mergeCell ref="A34:I34"/>
    <mergeCell ref="A35:I35"/>
    <mergeCell ref="A36:I36"/>
    <mergeCell ref="J22:J24"/>
    <mergeCell ref="J28:J32"/>
    <mergeCell ref="A29:B29"/>
    <mergeCell ref="A25:I25"/>
    <mergeCell ref="A22:B22"/>
    <mergeCell ref="A23:B23"/>
    <mergeCell ref="A24:B24"/>
    <mergeCell ref="A52:C52"/>
    <mergeCell ref="B45:C45"/>
    <mergeCell ref="B46:C46"/>
    <mergeCell ref="B47:C47"/>
    <mergeCell ref="B48:C48"/>
    <mergeCell ref="B51:C51"/>
    <mergeCell ref="A58:C58"/>
    <mergeCell ref="A53:C53"/>
    <mergeCell ref="A54:C54"/>
    <mergeCell ref="A55:C55"/>
    <mergeCell ref="A56:C56"/>
    <mergeCell ref="A57:C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IPnett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Ragnhild Romanus</cp:lastModifiedBy>
  <dcterms:created xsi:type="dcterms:W3CDTF">2015-05-31T16:02:08Z</dcterms:created>
  <dcterms:modified xsi:type="dcterms:W3CDTF">2020-05-24T17:23:55Z</dcterms:modified>
</cp:coreProperties>
</file>