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enriquesaenger/Documents/University of Minnesota/Homework 1/"/>
    </mc:Choice>
  </mc:AlternateContent>
  <xr:revisionPtr revIDLastSave="0" documentId="13_ncr:1_{712F4E90-C06C-3F47-B03E-92F22CC7540E}" xr6:coauthVersionLast="45" xr6:coauthVersionMax="45" xr10:uidLastSave="{00000000-0000-0000-0000-000000000000}"/>
  <bookViews>
    <workbookView xWindow="13300" yWindow="1280" windowWidth="27480" windowHeight="21300" activeTab="1" xr2:uid="{00000000-000D-0000-FFFF-FFFF00000000}"/>
  </bookViews>
  <sheets>
    <sheet name="Sheet1" sheetId="1" r:id="rId1"/>
    <sheet name="Category" sheetId="2" r:id="rId2"/>
    <sheet name="Sub-Category" sheetId="3" r:id="rId3"/>
    <sheet name="Date Created" sheetId="4" r:id="rId4"/>
    <sheet name="Outcomes Based on Goal" sheetId="5" r:id="rId5"/>
  </sheets>
  <definedNames>
    <definedName name="_xlnm._FilterDatabase" localSheetId="0" hidden="1">Sheet1!$A$1:$O$4115</definedName>
    <definedName name="Goal">Sheet1!$D$2:$D$4115</definedName>
    <definedName name="State">Sheet1!$F$2:$F$4115</definedName>
  </definedNames>
  <calcPr calcId="191029"/>
  <pivotCaches>
    <pivotCache cacheId="0" r:id="rId6"/>
    <pivotCache cacheId="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3" i="5"/>
  <c r="H4" i="5"/>
  <c r="H5" i="5"/>
  <c r="H6" i="5"/>
  <c r="H7" i="5"/>
  <c r="H8" i="5"/>
  <c r="H9" i="5"/>
  <c r="H10" i="5"/>
  <c r="H11" i="5"/>
  <c r="H12" i="5"/>
  <c r="H13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B13" i="5"/>
  <c r="B12" i="5"/>
  <c r="B11" i="5"/>
  <c r="B10" i="5"/>
  <c r="B9" i="5"/>
  <c r="B8" i="5"/>
  <c r="B7" i="5"/>
  <c r="B6" i="5"/>
  <c r="B5" i="5"/>
  <c r="B4" i="5"/>
  <c r="B3" i="5"/>
  <c r="B2" i="5"/>
  <c r="C2" i="5"/>
  <c r="G11" i="5" l="1"/>
  <c r="G12" i="5"/>
  <c r="G5" i="5"/>
  <c r="G2" i="5"/>
  <c r="F3" i="5"/>
  <c r="F12" i="5"/>
  <c r="E2" i="5"/>
  <c r="H2" i="5" s="1"/>
  <c r="E10" i="5"/>
  <c r="G10" i="5" s="1"/>
  <c r="E9" i="5"/>
  <c r="F9" i="5" s="1"/>
  <c r="E8" i="5"/>
  <c r="F8" i="5" s="1"/>
  <c r="E6" i="5"/>
  <c r="G6" i="5" s="1"/>
  <c r="E5" i="5"/>
  <c r="F5" i="5" s="1"/>
  <c r="E4" i="5"/>
  <c r="G4" i="5" s="1"/>
  <c r="E3" i="5"/>
  <c r="G3" i="5" s="1"/>
  <c r="E12" i="5"/>
  <c r="E11" i="5"/>
  <c r="F11" i="5" s="1"/>
  <c r="E13" i="5"/>
  <c r="F13" i="5" s="1"/>
  <c r="E7" i="5"/>
  <c r="G7" i="5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4" i="5" l="1"/>
  <c r="G13" i="5"/>
  <c r="G8" i="5"/>
  <c r="F7" i="5"/>
  <c r="F6" i="5"/>
  <c r="F10" i="5"/>
  <c r="F2" i="5"/>
  <c r="G9" i="5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<sst xmlns="http://schemas.openxmlformats.org/spreadsheetml/2006/main" count="24821" uniqueCount="8400">
  <si>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</si>
  <si>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</si>
  <si>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</si>
  <si>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</si>
  <si>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</si>
  <si>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</si>
  <si>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</si>
  <si>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</si>
  <si>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</si>
  <si>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</si>
  <si>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</si>
  <si>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</si>
  <si>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</si>
  <si>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</si>
  <si>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</si>
  <si>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</si>
  <si>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</si>
  <si>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</si>
  <si>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</si>
  <si>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</si>
  <si>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</si>
  <si>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</si>
  <si>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</si>
  <si>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</si>
  <si>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</si>
  <si>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</si>
  <si>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</si>
  <si>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</si>
  <si>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</si>
  <si>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</si>
  <si>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</si>
  <si>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</si>
  <si>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</si>
  <si>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</si>
  <si>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</si>
  <si>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</si>
  <si>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</si>
  <si>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</si>
  <si>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</si>
  <si>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</si>
  <si>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</si>
  <si>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</si>
  <si>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</si>
  <si>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</si>
  <si>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</si>
  <si>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</si>
  <si>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</si>
  <si>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</si>
  <si>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</si>
  <si>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</si>
  <si>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</si>
  <si>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</si>
  <si>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</si>
  <si>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</si>
  <si>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</si>
  <si>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</si>
  <si>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</si>
  <si>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</si>
  <si>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</si>
  <si>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</si>
  <si>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</si>
  <si>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</si>
  <si>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</si>
  <si>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</si>
  <si>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</si>
  <si>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</si>
  <si>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</si>
  <si>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</si>
  <si>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</si>
  <si>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</si>
  <si>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</si>
  <si>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</si>
  <si>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</si>
  <si>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</si>
  <si>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</si>
  <si>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</si>
  <si>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</si>
  <si>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</si>
  <si>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</si>
  <si>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</si>
  <si>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</si>
  <si>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</si>
  <si>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</si>
  <si>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</si>
  <si>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</si>
  <si>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</si>
  <si>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</si>
  <si>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</si>
  <si>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</si>
  <si>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</si>
  <si>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</si>
  <si>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</si>
  <si>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</si>
  <si>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</si>
  <si>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</si>
  <si>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</si>
  <si>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</si>
  <si>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</si>
  <si>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</si>
  <si>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</si>
  <si>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</si>
  <si>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</si>
  <si>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</si>
  <si>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</si>
  <si>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</si>
  <si>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</si>
  <si>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</si>
  <si>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</si>
  <si>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</si>
  <si>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</si>
  <si>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</si>
  <si>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</si>
  <si>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</si>
  <si>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</si>
  <si>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</si>
  <si>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</si>
  <si>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</si>
  <si>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</si>
  <si>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</si>
  <si>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</si>
  <si>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</si>
  <si>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</si>
  <si>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</si>
  <si>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</si>
  <si>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</si>
  <si>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</si>
  <si>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</si>
  <si>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</si>
  <si>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</si>
  <si>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</si>
  <si>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</si>
  <si>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</si>
  <si>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</si>
  <si>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</si>
  <si>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</si>
  <si>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</si>
  <si>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</si>
  <si>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</si>
  <si>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</si>
  <si>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</si>
  <si>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</si>
  <si>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</si>
  <si>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</si>
  <si>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</si>
  <si>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</si>
  <si>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</si>
  <si>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</si>
  <si>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</si>
  <si>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</si>
  <si>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</si>
  <si>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</si>
  <si>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</si>
  <si>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</si>
  <si>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</si>
  <si>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</si>
  <si>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</si>
  <si>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</si>
  <si>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</si>
  <si>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</si>
  <si>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</si>
  <si>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</si>
  <si>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</si>
  <si>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</si>
  <si>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</si>
  <si>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</si>
  <si>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</si>
  <si>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</si>
  <si>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</si>
  <si>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</si>
  <si>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</si>
  <si>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</si>
  <si>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</si>
  <si>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</si>
  <si>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</si>
  <si>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</si>
  <si>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</si>
  <si>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</si>
  <si>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</si>
  <si>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</si>
  <si>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</si>
  <si>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</si>
  <si>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</si>
  <si>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</si>
  <si>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</si>
  <si>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</si>
  <si>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</si>
  <si>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</si>
  <si>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</si>
  <si>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</si>
  <si>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</si>
  <si>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</si>
  <si>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</si>
  <si>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</si>
  <si>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</si>
  <si>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</si>
  <si>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</si>
  <si>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</si>
  <si>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</si>
  <si>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</si>
  <si>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</si>
  <si>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</si>
  <si>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</si>
  <si>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</si>
  <si>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</si>
  <si>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</si>
  <si>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</si>
  <si>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</si>
  <si>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</si>
  <si>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</si>
  <si>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</si>
  <si>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</si>
  <si>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</si>
  <si>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</si>
  <si>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</si>
  <si>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</si>
  <si>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</si>
  <si>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</si>
  <si>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</si>
  <si>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</si>
  <si>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</si>
  <si>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</si>
  <si>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</si>
  <si>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</si>
  <si>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</si>
  <si>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</si>
  <si>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</si>
  <si>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</si>
  <si>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</si>
  <si>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</si>
  <si>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</si>
  <si>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</si>
  <si>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</si>
  <si>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</si>
  <si>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</si>
  <si>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</si>
  <si>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</si>
  <si>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</si>
  <si>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</si>
  <si>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</si>
  <si>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</si>
  <si>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</si>
  <si>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</si>
  <si>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</si>
  <si>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</si>
  <si>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</si>
  <si>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</si>
  <si>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</si>
  <si>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</si>
  <si>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</si>
  <si>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</si>
  <si>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</si>
  <si>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</si>
  <si>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</si>
  <si>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</si>
  <si>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</si>
  <si>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</si>
  <si>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</si>
  <si>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</si>
  <si>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</si>
  <si>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</si>
  <si>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</si>
  <si>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</si>
  <si>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</si>
  <si>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</si>
  <si>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</si>
  <si>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</si>
  <si>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</si>
  <si>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</si>
  <si>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</si>
  <si>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</si>
  <si>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</si>
  <si>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</si>
  <si>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</si>
  <si>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</si>
  <si>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</si>
  <si>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</si>
  <si>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</si>
  <si>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</si>
  <si>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</si>
  <si>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</si>
  <si>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</si>
  <si>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</si>
  <si>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</si>
  <si>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</si>
  <si>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</si>
  <si>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</si>
  <si>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</si>
  <si>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</si>
  <si>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</si>
  <si>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</si>
  <si>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</si>
  <si>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</si>
  <si>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</si>
  <si>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</si>
  <si>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</si>
  <si>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</si>
  <si>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</si>
  <si>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</si>
  <si>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</si>
  <si>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</si>
  <si>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</si>
  <si>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</si>
  <si>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</si>
  <si>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</si>
  <si>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</si>
  <si>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</si>
  <si>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</si>
  <si>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</si>
  <si>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</si>
  <si>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</si>
  <si>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</si>
  <si>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</si>
  <si>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</si>
  <si>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</si>
  <si>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</si>
  <si>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</si>
  <si>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</si>
  <si>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</si>
  <si>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</si>
  <si>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</si>
  <si>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</si>
  <si>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</si>
  <si>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</si>
  <si>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</si>
  <si>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</si>
  <si>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</si>
  <si>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</si>
  <si>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</si>
  <si>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</si>
  <si>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</si>
  <si>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</si>
  <si>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</si>
  <si>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</si>
  <si>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</si>
  <si>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</si>
  <si>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</si>
  <si>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</si>
  <si>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</si>
  <si>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</si>
  <si>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</si>
  <si>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</si>
  <si>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</si>
  <si>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</si>
  <si>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</si>
  <si>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</si>
  <si>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</si>
  <si>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</si>
  <si>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</si>
  <si>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</si>
  <si>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</si>
  <si>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</si>
  <si>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</si>
  <si>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</si>
  <si>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</si>
  <si>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</si>
  <si>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</si>
  <si>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</si>
  <si>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</si>
  <si>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</si>
  <si>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</si>
  <si>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</si>
  <si>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</si>
  <si>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</si>
  <si>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</si>
  <si>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</si>
  <si>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</si>
  <si>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</si>
  <si>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</si>
  <si>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</si>
  <si>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</si>
  <si>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</si>
  <si>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</si>
  <si>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</si>
  <si>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</si>
  <si>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</si>
  <si>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</si>
  <si>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</si>
  <si>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</si>
  <si>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</si>
  <si>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</si>
  <si>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</si>
  <si>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</si>
  <si>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</si>
  <si>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</si>
  <si>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</si>
  <si>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</si>
  <si>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</si>
  <si>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</si>
  <si>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</si>
  <si>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</si>
  <si>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</si>
  <si>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</si>
  <si>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</si>
  <si>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</si>
  <si>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</si>
  <si>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</si>
  <si>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</si>
  <si>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</si>
  <si>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</si>
  <si>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</si>
  <si>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</si>
  <si>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</si>
  <si>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</si>
  <si>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</si>
  <si>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</si>
  <si>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</si>
  <si>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</si>
  <si>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</si>
  <si>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</si>
  <si>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</si>
  <si>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</si>
  <si>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</si>
  <si>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</si>
  <si>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</si>
  <si>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</si>
  <si>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</si>
  <si>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</si>
  <si>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</si>
  <si>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</si>
  <si>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</si>
  <si>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</si>
  <si>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</si>
  <si>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</si>
  <si>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</si>
  <si>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</si>
  <si>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</si>
  <si>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</si>
  <si>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</si>
  <si>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</si>
  <si>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</si>
  <si>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</si>
  <si>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</si>
  <si>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</si>
  <si>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</si>
  <si>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</si>
  <si>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</si>
  <si>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</si>
  <si>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</si>
  <si>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</si>
  <si>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</si>
  <si>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</si>
  <si>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</si>
  <si>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</si>
  <si>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</si>
  <si>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</si>
  <si>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</si>
  <si>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</si>
  <si>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</si>
  <si>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</si>
  <si>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</si>
  <si>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</si>
  <si>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</si>
  <si>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</si>
  <si>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</si>
  <si>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</si>
  <si>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</si>
  <si>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</si>
  <si>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</si>
  <si>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</si>
  <si>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</si>
  <si>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</si>
  <si>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</si>
  <si>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</si>
  <si>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</si>
  <si>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</si>
  <si>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</si>
  <si>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</si>
  <si>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</si>
  <si>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</si>
  <si>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</si>
  <si>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</si>
  <si>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</si>
  <si>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</si>
  <si>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</si>
  <si>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</si>
  <si>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</si>
  <si>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</si>
  <si>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</si>
  <si>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</si>
  <si>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</si>
  <si>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</si>
  <si>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</si>
  <si>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</si>
  <si>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</si>
  <si>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</si>
  <si>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</si>
  <si>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</si>
  <si>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</si>
  <si>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</si>
  <si>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</si>
  <si>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</si>
  <si>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</si>
  <si>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</si>
  <si>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</si>
  <si>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</si>
  <si>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</si>
  <si>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</si>
  <si>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</si>
  <si>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</si>
  <si>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</si>
  <si>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</si>
  <si>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</si>
  <si>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</si>
  <si>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</si>
  <si>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</si>
  <si>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</si>
  <si>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</si>
  <si>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</si>
  <si>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</si>
  <si>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</si>
  <si>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</si>
  <si>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</si>
  <si>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</si>
  <si>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</si>
  <si>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</si>
  <si>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</si>
  <si>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</si>
  <si>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</si>
  <si>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</si>
  <si>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</si>
  <si>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</si>
  <si>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</si>
  <si>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</si>
  <si>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</si>
  <si>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</si>
  <si>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</si>
  <si>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</si>
  <si>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</si>
  <si>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</si>
  <si>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</si>
  <si>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</si>
  <si>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</si>
  <si>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</si>
  <si>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</si>
  <si>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</si>
  <si>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</si>
  <si>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</si>
  <si>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</si>
  <si>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</si>
  <si>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</si>
  <si>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</si>
  <si>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</si>
  <si>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</si>
  <si>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</si>
  <si>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</si>
  <si>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</si>
  <si>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</si>
  <si>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</si>
  <si>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</si>
  <si>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</si>
  <si>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</si>
  <si>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</si>
  <si>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</si>
  <si>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</si>
  <si>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</si>
  <si>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</si>
  <si>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</si>
  <si>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</si>
  <si>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</si>
  <si>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</si>
  <si>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</si>
  <si>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</si>
  <si>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</si>
  <si>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</si>
  <si>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</si>
  <si>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</si>
  <si>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</si>
  <si>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</si>
  <si>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</si>
  <si>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</si>
  <si>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</si>
  <si>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</si>
  <si>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</si>
  <si>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</si>
  <si>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</si>
  <si>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</si>
  <si>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</si>
  <si>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</si>
  <si>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</si>
  <si>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</si>
  <si>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</si>
  <si>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</si>
  <si>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</si>
  <si>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</si>
  <si>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</si>
  <si>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</si>
  <si>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</si>
  <si>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</si>
  <si>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</si>
  <si>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</si>
  <si>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</si>
  <si>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</si>
  <si>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</si>
  <si>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</si>
  <si>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</si>
  <si>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</si>
  <si>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</si>
  <si>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</si>
  <si>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</si>
  <si>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</si>
  <si>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</si>
  <si>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</si>
  <si>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</si>
  <si>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</si>
  <si>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</si>
  <si>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</si>
  <si>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</si>
  <si>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</si>
  <si>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</si>
  <si>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</si>
  <si>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</si>
  <si>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</si>
  <si>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</si>
  <si>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</si>
  <si>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</si>
  <si>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</si>
  <si>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</si>
  <si>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</si>
  <si>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</si>
  <si>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</si>
  <si>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</si>
  <si>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</si>
  <si>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</si>
  <si>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</si>
  <si>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</si>
  <si>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</si>
  <si>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</si>
  <si>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</si>
  <si>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</si>
  <si>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</si>
  <si>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</si>
  <si>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</si>
  <si>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</si>
  <si>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</si>
  <si>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</si>
  <si>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</si>
  <si>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</si>
  <si>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</si>
  <si>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</si>
  <si>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</si>
  <si>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</si>
  <si>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</si>
  <si>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</si>
  <si>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</si>
  <si>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</si>
  <si>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</si>
  <si>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</si>
  <si>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</si>
  <si>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</si>
  <si>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</si>
  <si>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</si>
  <si>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</si>
  <si>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</si>
  <si>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</si>
  <si>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</si>
  <si>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</si>
  <si>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</si>
  <si>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</si>
  <si>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</si>
  <si>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</si>
  <si>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</si>
  <si>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</si>
  <si>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</si>
  <si>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</si>
  <si>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</si>
  <si>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</si>
  <si>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</si>
  <si>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</si>
  <si>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</si>
  <si>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</si>
  <si>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</si>
  <si>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</si>
  <si>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</si>
  <si>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</si>
  <si>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</si>
  <si>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</si>
  <si>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</si>
  <si>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</si>
  <si>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</si>
  <si>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</si>
  <si>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</si>
  <si>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</si>
  <si>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</si>
  <si>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</si>
  <si>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</si>
  <si>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</si>
  <si>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</si>
  <si>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</si>
  <si>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</si>
  <si>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</si>
  <si>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</si>
  <si>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</si>
  <si>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</si>
  <si>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</si>
  <si>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</si>
  <si>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</si>
  <si>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</si>
  <si>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</si>
  <si>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</si>
  <si>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</si>
  <si>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</si>
  <si>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</si>
  <si>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</si>
  <si>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</si>
  <si>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</si>
  <si>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</si>
  <si>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</si>
  <si>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</si>
  <si>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</si>
  <si>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</si>
  <si>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</si>
  <si>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</si>
  <si>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</si>
  <si>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</si>
  <si>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</si>
  <si>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</si>
  <si>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</si>
  <si>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</si>
  <si>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</si>
  <si>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</si>
  <si>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</si>
  <si>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</si>
  <si>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</si>
  <si>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</si>
  <si>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</si>
  <si>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</si>
  <si>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</si>
  <si>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</si>
  <si>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</si>
  <si>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</si>
  <si>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</si>
  <si>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</si>
  <si>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</si>
  <si>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</si>
  <si>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</si>
  <si>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</si>
  <si>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</si>
  <si>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</si>
  <si>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</si>
  <si>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</si>
  <si>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</si>
  <si>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</si>
  <si>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</si>
  <si>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</si>
  <si>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</si>
  <si>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</si>
  <si>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</si>
  <si>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</si>
  <si>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</si>
  <si>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</si>
  <si>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</si>
  <si>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</si>
  <si>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</si>
  <si>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</si>
  <si>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</si>
  <si>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</si>
  <si>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</si>
  <si>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</si>
  <si>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</si>
  <si>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</si>
  <si>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</si>
  <si>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</si>
  <si>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</si>
  <si>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</si>
  <si>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</si>
  <si>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</si>
  <si>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</si>
  <si>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</si>
  <si>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</si>
  <si>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</si>
  <si>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</si>
  <si>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</si>
  <si>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</si>
  <si>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</si>
  <si>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</si>
  <si>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</si>
  <si>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</si>
  <si>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</si>
  <si>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</si>
  <si>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</si>
  <si>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</si>
  <si>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</si>
  <si>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</si>
  <si>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</si>
  <si>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</si>
  <si>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</si>
  <si>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</si>
  <si>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</si>
  <si>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</si>
  <si>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</si>
  <si>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</si>
  <si>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</si>
  <si>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</si>
  <si>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</si>
  <si>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</si>
  <si>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</si>
  <si>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</si>
  <si>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</si>
  <si>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</si>
  <si>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</si>
  <si>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</si>
  <si>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</si>
  <si>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</si>
  <si>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</si>
  <si>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</si>
  <si>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</si>
  <si>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</si>
  <si>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</si>
  <si>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</si>
  <si>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</si>
  <si>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</si>
  <si>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</si>
  <si>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</si>
  <si>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</si>
  <si>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</si>
  <si>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</si>
  <si>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</si>
  <si>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</si>
  <si>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</si>
  <si>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</si>
  <si>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</si>
  <si>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</si>
  <si>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</si>
  <si>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</si>
  <si>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</si>
  <si>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</si>
  <si>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</si>
  <si>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</si>
  <si>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</si>
  <si>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</si>
  <si>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</si>
  <si>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</si>
  <si>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</si>
  <si>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</si>
  <si>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</si>
  <si>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</si>
  <si>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</si>
  <si>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</si>
  <si>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</si>
  <si>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</si>
  <si>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</si>
  <si>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</si>
  <si>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</si>
  <si>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</si>
  <si>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</si>
  <si>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</si>
  <si>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</si>
  <si>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</si>
  <si>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</si>
  <si>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</si>
  <si>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</si>
  <si>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</si>
  <si>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</si>
  <si>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</si>
  <si>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</si>
  <si>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</si>
  <si>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</si>
  <si>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</si>
  <si>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</si>
  <si>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</si>
  <si>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</si>
  <si>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</si>
  <si>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</si>
  <si>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</si>
  <si>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</si>
  <si>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</si>
  <si>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</si>
  <si>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</si>
  <si>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</si>
  <si>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</si>
  <si>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</si>
  <si>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</si>
  <si>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</si>
  <si>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</si>
  <si>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</si>
  <si>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</si>
  <si>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</si>
  <si>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</si>
  <si>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</si>
  <si>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</si>
  <si>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</si>
  <si>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</si>
  <si>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</si>
  <si>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</si>
  <si>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</si>
  <si>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</si>
  <si>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</si>
  <si>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</si>
  <si>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</si>
  <si>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</si>
  <si>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</si>
  <si>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</si>
  <si>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</si>
  <si>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</si>
  <si>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</si>
  <si>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</si>
  <si>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</si>
  <si>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</si>
  <si>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</si>
  <si>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</si>
  <si>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</si>
  <si>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</si>
  <si>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</si>
  <si>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</si>
  <si>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</si>
  <si>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</si>
  <si>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</si>
  <si>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</si>
  <si>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</si>
  <si>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</si>
  <si>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</si>
  <si>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</si>
  <si>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</si>
  <si>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</si>
  <si>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</si>
  <si>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</si>
  <si>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</si>
  <si>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</si>
  <si>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</si>
  <si>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</si>
  <si>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</si>
  <si>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</si>
  <si>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</si>
  <si>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</si>
  <si>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</si>
  <si>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</si>
  <si>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</si>
  <si>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</si>
  <si>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</si>
  <si>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</si>
  <si>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</si>
  <si>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</si>
  <si>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</si>
  <si>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</si>
  <si>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</si>
  <si>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</si>
  <si>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</si>
  <si>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</si>
  <si>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</si>
  <si>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</si>
  <si>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</si>
  <si>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</si>
  <si>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</si>
  <si>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</si>
  <si>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</si>
  <si>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</si>
  <si>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</si>
  <si>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</si>
  <si>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</si>
  <si>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</si>
  <si>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</si>
  <si>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</si>
  <si>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</si>
  <si>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</si>
  <si>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</si>
  <si>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</si>
  <si>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</si>
  <si>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</si>
  <si>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</si>
  <si>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</si>
  <si>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</si>
  <si>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</si>
  <si>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</si>
  <si>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</si>
  <si>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</si>
  <si>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</si>
  <si>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</si>
  <si>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</si>
  <si>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</si>
  <si>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</si>
  <si>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</si>
  <si>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</si>
  <si>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</si>
  <si>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</si>
  <si>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</si>
  <si>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</si>
  <si>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</si>
  <si>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</si>
  <si>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</si>
  <si>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</si>
  <si>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</si>
  <si>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</si>
  <si>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</si>
  <si>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</si>
  <si>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</si>
  <si>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</si>
  <si>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</si>
  <si>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</si>
  <si>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</si>
  <si>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</si>
  <si>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</si>
  <si>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</si>
  <si>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</si>
  <si>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</si>
  <si>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</si>
  <si>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</si>
  <si>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</si>
  <si>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</si>
  <si>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</si>
  <si>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</si>
  <si>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</si>
  <si>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</si>
  <si>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</si>
  <si>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</si>
  <si>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</si>
  <si>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</si>
  <si>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</si>
  <si>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</si>
  <si>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</si>
  <si>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</si>
  <si>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</si>
  <si>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</si>
  <si>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</si>
  <si>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</si>
  <si>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</si>
  <si>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</si>
  <si>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</si>
  <si>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</si>
  <si>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</si>
  <si>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</si>
  <si>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</si>
  <si>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</si>
  <si>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</si>
  <si>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</si>
  <si>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</si>
  <si>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</si>
  <si>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</si>
  <si>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</si>
  <si>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</si>
  <si>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</si>
  <si>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</si>
  <si>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</si>
  <si>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</si>
  <si>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</si>
  <si>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</si>
  <si>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</si>
  <si>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</si>
  <si>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</si>
  <si>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</si>
  <si>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</si>
  <si>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</si>
  <si>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</si>
  <si>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</si>
  <si>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</si>
  <si>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</si>
  <si>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</si>
  <si>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</si>
  <si>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</si>
  <si>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</si>
  <si>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</si>
  <si>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</si>
  <si>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</si>
  <si>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</si>
  <si>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</si>
  <si>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</si>
  <si>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</si>
  <si>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</si>
  <si>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</si>
  <si>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</si>
  <si>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</si>
  <si>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</si>
  <si>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</si>
  <si>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</si>
  <si>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</si>
  <si>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</si>
  <si>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</si>
  <si>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</si>
  <si>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</si>
  <si>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</si>
  <si>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</si>
  <si>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</si>
  <si>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</si>
  <si>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</si>
  <si>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</si>
  <si>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</si>
  <si>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</si>
  <si>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</si>
  <si>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</si>
  <si>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</si>
  <si>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</si>
  <si>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</si>
  <si>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</si>
  <si>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</si>
  <si>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</si>
  <si>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</si>
  <si>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</si>
  <si>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</si>
  <si>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</si>
  <si>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</si>
  <si>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</si>
  <si>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</si>
  <si>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</si>
  <si>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</si>
  <si>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</si>
  <si>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</si>
  <si>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</si>
  <si>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</si>
  <si>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</si>
  <si>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</si>
  <si>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</si>
  <si>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</si>
  <si>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</si>
  <si>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</si>
  <si>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</si>
  <si>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</si>
  <si>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</si>
  <si>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</si>
  <si>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</si>
  <si>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</si>
  <si>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</si>
  <si>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</si>
  <si>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</si>
  <si>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</si>
  <si>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</si>
  <si>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</si>
  <si>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</si>
  <si>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</si>
  <si>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</si>
  <si>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</si>
  <si>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</si>
  <si>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</si>
  <si>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</si>
  <si>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</si>
  <si>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</si>
  <si>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</si>
  <si>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</si>
  <si>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</si>
  <si>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</si>
  <si>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</si>
  <si>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</si>
  <si>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</si>
  <si>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</si>
  <si>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</si>
  <si>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</si>
  <si>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</si>
  <si>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</si>
  <si>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</si>
  <si>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</si>
  <si>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</si>
  <si>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</si>
  <si>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</si>
  <si>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</si>
  <si>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</si>
  <si>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</si>
  <si>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</si>
  <si>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</si>
  <si>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</si>
  <si>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</si>
  <si>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</si>
  <si>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</si>
  <si>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</si>
  <si>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</si>
  <si>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</si>
  <si>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</si>
  <si>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</si>
  <si>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</si>
  <si>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</si>
  <si>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</si>
  <si>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</si>
  <si>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</si>
  <si>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</si>
  <si>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</si>
  <si>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</si>
  <si>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</si>
  <si>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</si>
  <si>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</si>
  <si>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</si>
  <si>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</si>
  <si>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</si>
  <si>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</si>
  <si>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</si>
  <si>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</si>
  <si>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</si>
  <si>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</si>
  <si>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</si>
  <si>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</si>
  <si>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</si>
  <si>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</si>
  <si>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</si>
  <si>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</si>
  <si>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</si>
  <si>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</si>
  <si>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</si>
  <si>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</si>
  <si>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</si>
  <si>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</si>
  <si>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</si>
  <si>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</si>
  <si>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</si>
  <si>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</si>
  <si>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</si>
  <si>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</si>
  <si>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</si>
  <si>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</si>
  <si>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</si>
  <si>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</si>
  <si>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</si>
  <si>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</si>
  <si>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</si>
  <si>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</si>
  <si>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</si>
  <si>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</si>
  <si>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</si>
  <si>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</si>
  <si>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</si>
  <si>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</si>
  <si>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</si>
  <si>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</si>
  <si>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</si>
  <si>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</si>
  <si>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</si>
  <si>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</si>
  <si>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</si>
  <si>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</si>
  <si>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</si>
  <si>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</si>
  <si>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</si>
  <si>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</si>
  <si>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</si>
  <si>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</si>
  <si>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</si>
  <si>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</si>
  <si>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</si>
  <si>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</si>
  <si>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</si>
  <si>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</si>
  <si>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</si>
  <si>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</si>
  <si>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</si>
  <si>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</si>
  <si>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</si>
  <si>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</si>
  <si>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</si>
  <si>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</si>
  <si>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</si>
  <si>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</si>
  <si>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</si>
  <si>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</si>
  <si>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</si>
  <si>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</si>
  <si>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</si>
  <si>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</si>
  <si>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</si>
  <si>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</si>
  <si>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</si>
  <si>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</si>
  <si>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</si>
  <si>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</si>
  <si>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</si>
  <si>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</si>
  <si>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</si>
  <si>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</si>
  <si>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</si>
  <si>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</si>
  <si>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</si>
  <si>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</si>
  <si>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</si>
  <si>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</si>
  <si>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</si>
  <si>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</si>
  <si>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</si>
  <si>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</si>
  <si>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</si>
  <si>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</si>
  <si>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</si>
  <si>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</si>
  <si>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</si>
  <si>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</si>
  <si>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</si>
  <si>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</si>
  <si>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</si>
  <si>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</si>
  <si>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</si>
  <si>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</si>
  <si>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</si>
  <si>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</si>
  <si>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</si>
  <si>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</si>
  <si>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</si>
  <si>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</si>
  <si>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</si>
  <si>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</si>
  <si>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</si>
  <si>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</si>
  <si>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</si>
  <si>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</si>
  <si>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</si>
  <si>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</si>
  <si>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</si>
  <si>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</si>
  <si>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</si>
  <si>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</si>
  <si>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</si>
  <si>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</si>
  <si>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</si>
  <si>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</si>
  <si>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</si>
  <si>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</si>
  <si>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</si>
  <si>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</si>
  <si>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</si>
  <si>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</si>
  <si>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</si>
  <si>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</si>
  <si>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</si>
  <si>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</si>
  <si>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</si>
  <si>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</si>
  <si>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</si>
  <si>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</si>
  <si>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</si>
  <si>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</si>
  <si>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</si>
  <si>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</si>
  <si>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</si>
  <si>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</si>
  <si>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</si>
  <si>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</si>
  <si>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</si>
  <si>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</si>
  <si>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</si>
  <si>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</si>
  <si>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</si>
  <si>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</si>
  <si>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</si>
  <si>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</si>
  <si>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</si>
  <si>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</si>
  <si>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</si>
  <si>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</si>
  <si>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</si>
  <si>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</si>
  <si>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</si>
  <si>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</si>
  <si>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</si>
  <si>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</si>
  <si>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</si>
  <si>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</si>
  <si>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</si>
  <si>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</si>
  <si>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</si>
  <si>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</si>
  <si>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</si>
  <si>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</si>
  <si>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</si>
  <si>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</si>
  <si>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</si>
  <si>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</si>
  <si>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</si>
  <si>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</si>
  <si>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</si>
  <si>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</si>
  <si>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</si>
  <si>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</si>
  <si>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</si>
  <si>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</si>
  <si>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</si>
  <si>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</si>
  <si>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</si>
  <si>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</si>
  <si>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</si>
  <si>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</si>
  <si>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</si>
  <si>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</si>
  <si>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</si>
  <si>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</si>
  <si>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</si>
  <si>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</si>
  <si>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</si>
  <si>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</si>
  <si>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</si>
  <si>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</si>
  <si>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</si>
  <si>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</si>
  <si>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</si>
  <si>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</si>
  <si>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</si>
  <si>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</si>
  <si>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</si>
  <si>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</si>
  <si>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</si>
  <si>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</si>
  <si>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</si>
  <si>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</si>
  <si>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</si>
  <si>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</si>
  <si>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</si>
  <si>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</si>
  <si>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</si>
  <si>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</si>
  <si>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</si>
  <si>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</si>
  <si>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</si>
  <si>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</si>
  <si>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</si>
  <si>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</si>
  <si>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</si>
  <si>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</si>
  <si>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</si>
  <si>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</si>
  <si>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</si>
  <si>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</si>
  <si>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</si>
  <si>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</si>
  <si>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</si>
  <si>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</si>
  <si>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</si>
  <si>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</si>
  <si>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</si>
  <si>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</si>
  <si>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</si>
  <si>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</si>
  <si>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</si>
  <si>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</si>
  <si>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</si>
  <si>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</si>
  <si>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</si>
  <si>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</si>
  <si>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</si>
  <si>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</si>
  <si>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</si>
  <si>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</si>
  <si>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</si>
  <si>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</si>
  <si>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</si>
  <si>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</si>
  <si>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</si>
  <si>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</si>
  <si>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</si>
  <si>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</si>
  <si>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</si>
  <si>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</si>
  <si>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</si>
  <si>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</si>
  <si>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</si>
  <si>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</si>
  <si>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</si>
  <si>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</si>
  <si>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</si>
  <si>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</si>
  <si>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</si>
  <si>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</si>
  <si>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</si>
  <si>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</si>
  <si>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</si>
  <si>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</si>
  <si>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</si>
  <si>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</si>
  <si>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</si>
  <si>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</si>
  <si>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</si>
  <si>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</si>
  <si>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</si>
  <si>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</si>
  <si>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</si>
  <si>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</si>
  <si>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</si>
  <si>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</si>
  <si>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</si>
  <si>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</si>
  <si>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</si>
  <si>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</si>
  <si>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</si>
  <si>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</si>
  <si>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</si>
  <si>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</si>
  <si>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</si>
  <si>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</si>
  <si>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</si>
  <si>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</si>
  <si>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</si>
  <si>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</si>
  <si>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</si>
  <si>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</si>
  <si>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</si>
  <si>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</si>
  <si>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</si>
  <si>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</si>
  <si>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</si>
  <si>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</si>
  <si>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</si>
  <si>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</si>
  <si>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</si>
  <si>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</si>
  <si>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</si>
  <si>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</si>
  <si>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</si>
  <si>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</si>
  <si>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</si>
  <si>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</si>
  <si>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</si>
  <si>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</si>
  <si>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</si>
  <si>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</si>
  <si>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</si>
  <si>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</si>
  <si>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</si>
  <si>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</si>
  <si>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</si>
  <si>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</si>
  <si>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</si>
  <si>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</si>
  <si>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</si>
  <si>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</si>
  <si>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</si>
  <si>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</si>
  <si>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</si>
  <si>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</si>
  <si>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</si>
  <si>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</si>
  <si>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</si>
  <si>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</si>
  <si>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</si>
  <si>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</si>
  <si>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</si>
  <si>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</si>
  <si>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</si>
  <si>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</si>
  <si>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</si>
  <si>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</si>
  <si>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</si>
  <si>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</si>
  <si>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</si>
  <si>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</si>
  <si>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</si>
  <si>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</si>
  <si>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</si>
  <si>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</si>
  <si>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</si>
  <si>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</si>
  <si>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</si>
  <si>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</si>
  <si>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</si>
  <si>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</si>
  <si>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</si>
  <si>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</si>
  <si>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</si>
  <si>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</si>
  <si>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</si>
  <si>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</si>
  <si>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</si>
  <si>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</si>
  <si>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</si>
  <si>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</si>
  <si>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</si>
  <si>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</si>
  <si>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</si>
  <si>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</si>
  <si>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</si>
  <si>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</si>
  <si>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</si>
  <si>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</si>
  <si>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</si>
  <si>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</si>
  <si>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</si>
  <si>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</si>
  <si>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</si>
  <si>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</si>
  <si>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</si>
  <si>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</si>
  <si>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</si>
  <si>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</si>
  <si>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</si>
  <si>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</si>
  <si>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</si>
  <si>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</si>
  <si>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</si>
  <si>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</si>
  <si>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</si>
  <si>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</si>
  <si>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</si>
  <si>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</si>
  <si>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</si>
  <si>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</si>
  <si>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</si>
  <si>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</si>
  <si>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</si>
  <si>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</si>
  <si>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</si>
  <si>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</si>
  <si>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</si>
  <si>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</si>
  <si>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</si>
  <si>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</si>
  <si>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</si>
  <si>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</si>
  <si>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</si>
  <si>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</si>
  <si>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</si>
  <si>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</si>
  <si>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</si>
  <si>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</si>
  <si>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</si>
  <si>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</si>
  <si>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</si>
  <si>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</si>
  <si>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</si>
  <si>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</si>
  <si>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</si>
  <si>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</si>
  <si>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</si>
  <si>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</si>
  <si>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</si>
  <si>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</si>
  <si>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</si>
  <si>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</si>
  <si>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</si>
  <si>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</si>
  <si>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</si>
  <si>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</si>
  <si>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</si>
  <si>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</si>
  <si>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</si>
  <si>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</si>
  <si>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</si>
  <si>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</si>
  <si>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</si>
  <si>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</si>
  <si>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</si>
  <si>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</si>
  <si>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</si>
  <si>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</si>
  <si>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</si>
  <si>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</si>
  <si>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</si>
  <si>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</si>
  <si>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</si>
  <si>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</si>
  <si>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</si>
  <si>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</si>
  <si>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</si>
  <si>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</si>
  <si>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</si>
  <si>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</si>
  <si>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</si>
  <si>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</si>
  <si>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</si>
  <si>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</si>
  <si>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</si>
  <si>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</si>
  <si>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</si>
  <si>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</si>
  <si>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</si>
  <si>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</si>
  <si>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</si>
  <si>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</si>
  <si>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</si>
  <si>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</si>
  <si>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</si>
  <si>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</si>
  <si>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</si>
  <si>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</si>
  <si>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</si>
  <si>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</si>
  <si>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</si>
  <si>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</si>
  <si>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</si>
  <si>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</si>
  <si>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</si>
  <si>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</si>
  <si>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</si>
  <si>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</si>
  <si>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</si>
  <si>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</si>
  <si>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</si>
  <si>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</si>
  <si>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</si>
  <si>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</si>
  <si>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</si>
  <si>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</si>
  <si>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</si>
  <si>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</si>
  <si>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</si>
  <si>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</si>
  <si>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</si>
  <si>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</si>
  <si>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</si>
  <si>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</si>
  <si>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</si>
  <si>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</si>
  <si>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</si>
  <si>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</si>
  <si>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</si>
  <si>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</si>
  <si>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</si>
  <si>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</si>
  <si>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</si>
  <si>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</si>
  <si>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</si>
  <si>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</si>
  <si>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</si>
  <si>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</si>
  <si>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</si>
  <si>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</si>
  <si>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</si>
  <si>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</si>
  <si>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</si>
  <si>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</si>
  <si>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</si>
  <si>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</si>
  <si>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</si>
  <si>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</si>
  <si>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</si>
  <si>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</si>
  <si>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</si>
  <si>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</si>
  <si>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</si>
  <si>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</si>
  <si>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</si>
  <si>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</si>
  <si>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</si>
  <si>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</si>
  <si>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</si>
  <si>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</si>
  <si>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</si>
  <si>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</si>
  <si>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</si>
  <si>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</si>
  <si>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</si>
  <si>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</si>
  <si>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</si>
  <si>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</si>
  <si>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</si>
  <si>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</si>
  <si>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</si>
  <si>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</si>
  <si>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</si>
  <si>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</si>
  <si>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</si>
  <si>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</si>
  <si>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</si>
  <si>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</si>
  <si>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</si>
  <si>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</si>
  <si>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</si>
  <si>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</si>
  <si>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</si>
  <si>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</si>
  <si>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</si>
  <si>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</si>
  <si>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</si>
  <si>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</si>
  <si>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</si>
  <si>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</si>
  <si>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</si>
  <si>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</si>
  <si>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</si>
  <si>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</si>
  <si>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</si>
  <si>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</si>
  <si>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</si>
  <si>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</si>
  <si>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</si>
  <si>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</si>
  <si>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</si>
  <si>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</si>
  <si>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</si>
  <si>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</si>
  <si>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</si>
  <si>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</si>
  <si>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</si>
  <si>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</si>
  <si>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</si>
  <si>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</si>
  <si>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</si>
  <si>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</si>
  <si>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</si>
  <si>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</si>
  <si>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</si>
  <si>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</si>
  <si>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</si>
  <si>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</si>
  <si>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</si>
  <si>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</si>
  <si>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</si>
  <si>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</si>
  <si>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</si>
  <si>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</si>
  <si>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</si>
  <si>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</si>
  <si>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</si>
  <si>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</si>
  <si>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</si>
  <si>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</si>
  <si>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</si>
  <si>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</si>
  <si>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</si>
  <si>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</si>
  <si>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</si>
  <si>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</si>
  <si>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</si>
  <si>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</si>
  <si>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</si>
  <si>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</si>
  <si>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</si>
  <si>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</si>
  <si>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</si>
  <si>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</si>
  <si>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</si>
  <si>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</si>
  <si>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</si>
  <si>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</si>
  <si>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</si>
  <si>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</si>
  <si>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</si>
  <si>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</si>
  <si>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</si>
  <si>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</si>
  <si>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</si>
  <si>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</si>
  <si>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</si>
  <si>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</si>
  <si>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</si>
  <si>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</si>
  <si>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</si>
  <si>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</si>
  <si>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</si>
  <si>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</si>
  <si>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</si>
  <si>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</si>
  <si>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</si>
  <si>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</si>
  <si>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</si>
  <si>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</si>
  <si>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</si>
  <si>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</si>
  <si>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</si>
  <si>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</si>
  <si>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</si>
  <si>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</si>
  <si>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</si>
  <si>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</si>
  <si>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</si>
  <si>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</si>
  <si>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</si>
  <si>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</si>
  <si>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</si>
  <si>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</si>
  <si>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</si>
  <si>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</si>
  <si>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</si>
  <si>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</si>
  <si>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</si>
  <si>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</si>
  <si>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</si>
  <si>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</si>
  <si>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</si>
  <si>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</si>
  <si>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</si>
  <si>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</si>
  <si>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</si>
  <si>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</si>
  <si>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</si>
  <si>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</si>
  <si>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</si>
  <si>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</si>
  <si>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</si>
  <si>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</si>
  <si>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</si>
  <si>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</si>
  <si>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</si>
  <si>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</si>
  <si>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</si>
  <si>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</si>
  <si>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</si>
  <si>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</si>
  <si>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</si>
  <si>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</si>
  <si>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</si>
  <si>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</si>
  <si>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</si>
  <si>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</si>
  <si>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</si>
  <si>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</si>
  <si>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</si>
  <si>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</si>
  <si>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</si>
  <si>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</si>
  <si>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</si>
  <si>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</si>
  <si>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</si>
  <si>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</si>
  <si>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</si>
  <si>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</si>
  <si>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</si>
  <si>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</si>
  <si>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</si>
  <si>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</si>
  <si>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</si>
  <si>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</si>
  <si>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</si>
  <si>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</si>
  <si>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</si>
  <si>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</si>
  <si>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</si>
  <si>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</si>
  <si>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</si>
  <si>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</si>
  <si>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</si>
  <si>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</si>
  <si>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</si>
  <si>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</si>
  <si>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</si>
  <si>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</si>
  <si>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</si>
  <si>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</si>
  <si>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</si>
  <si>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</si>
  <si>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</si>
  <si>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</si>
  <si>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</si>
  <si>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</si>
  <si>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</si>
  <si>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</si>
  <si>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</si>
  <si>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</si>
  <si>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</si>
  <si>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</si>
  <si>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</si>
  <si>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</si>
  <si>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</si>
  <si>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</si>
  <si>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</si>
  <si>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</si>
  <si>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</si>
  <si>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</si>
  <si>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</si>
  <si>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</si>
  <si>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</si>
  <si>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</si>
  <si>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</si>
  <si>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</si>
  <si>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</si>
  <si>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</si>
  <si>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</si>
  <si>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</si>
  <si>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</si>
  <si>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</si>
  <si>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</si>
  <si>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</si>
  <si>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</si>
  <si>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</si>
  <si>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</si>
  <si>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</si>
  <si>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</si>
  <si>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</si>
  <si>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</si>
  <si>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</si>
  <si>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</si>
  <si>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</si>
  <si>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</si>
  <si>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</si>
  <si>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</si>
  <si>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</si>
  <si>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</si>
  <si>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</si>
  <si>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</si>
  <si>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</si>
  <si>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</si>
  <si>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</si>
  <si>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</si>
  <si>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</si>
  <si>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</si>
  <si>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</si>
  <si>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</si>
  <si>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</si>
  <si>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</si>
  <si>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</si>
  <si>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</si>
  <si>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</si>
  <si>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</si>
  <si>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</si>
  <si>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</si>
  <si>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</si>
  <si>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</si>
  <si>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</si>
  <si>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</si>
  <si>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</si>
  <si>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</si>
  <si>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</si>
  <si>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</si>
  <si>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</si>
  <si>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</si>
  <si>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</si>
  <si>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</si>
  <si>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</si>
  <si>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</si>
  <si>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</si>
  <si>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</si>
  <si>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</si>
  <si>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</si>
  <si>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</si>
  <si>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</si>
  <si>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</si>
  <si>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</si>
  <si>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</si>
  <si>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</si>
  <si>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</si>
  <si>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</si>
  <si>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</si>
  <si>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</si>
  <si>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</si>
  <si>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</si>
  <si>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</si>
  <si>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</si>
  <si>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</si>
  <si>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</si>
  <si>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</si>
  <si>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</si>
  <si>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</si>
  <si>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</si>
  <si>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</si>
  <si>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</si>
  <si>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</si>
  <si>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</si>
  <si>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</si>
  <si>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</si>
  <si>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</si>
  <si>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</si>
  <si>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</si>
  <si>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</si>
  <si>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</si>
  <si>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</si>
  <si>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</si>
  <si>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</si>
  <si>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</si>
  <si>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</si>
  <si>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</si>
  <si>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</si>
  <si>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</si>
  <si>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</si>
  <si>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</si>
  <si>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</si>
  <si>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</si>
  <si>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</si>
  <si>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</si>
  <si>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</si>
  <si>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</si>
  <si>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</si>
  <si>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</si>
  <si>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</si>
  <si>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</si>
  <si>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</si>
  <si>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</si>
  <si>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</si>
  <si>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</si>
  <si>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</si>
  <si>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</si>
  <si>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</si>
  <si>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</si>
  <si>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</si>
  <si>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</si>
  <si>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</si>
  <si>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</si>
  <si>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</si>
  <si>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</si>
  <si>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</si>
  <si>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</si>
  <si>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</si>
  <si>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</si>
  <si>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</si>
  <si>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</si>
  <si>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</si>
  <si>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</si>
  <si>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</si>
  <si>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</si>
  <si>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</si>
  <si>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</si>
  <si>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</si>
  <si>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</si>
  <si>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</si>
  <si>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</si>
  <si>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</si>
  <si>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</si>
  <si>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</si>
  <si>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</si>
  <si>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</si>
  <si>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</si>
  <si>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</si>
  <si>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</si>
  <si>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</si>
  <si>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</si>
  <si>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</si>
  <si>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</si>
  <si>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</si>
  <si>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</si>
  <si>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</si>
  <si>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</si>
  <si>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</si>
  <si>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</si>
  <si>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</si>
  <si>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</si>
  <si>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</si>
  <si>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</si>
  <si>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</si>
  <si>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</si>
  <si>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</si>
  <si>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</si>
  <si>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</si>
  <si>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</si>
  <si>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</si>
  <si>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</si>
  <si>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</si>
  <si>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</si>
  <si>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</si>
  <si>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</si>
  <si>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</si>
  <si>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</si>
  <si>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</si>
  <si>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</si>
  <si>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</si>
  <si>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</si>
  <si>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</si>
  <si>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</si>
  <si>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</si>
  <si>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</si>
  <si>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</si>
  <si>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</si>
  <si>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</si>
  <si>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</si>
  <si>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</si>
  <si>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</si>
  <si>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</si>
  <si>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</si>
  <si>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</si>
  <si>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</si>
  <si>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</si>
  <si>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</si>
  <si>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</si>
  <si>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</si>
  <si>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</si>
  <si>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</si>
  <si>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</si>
  <si>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</si>
  <si>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</si>
  <si>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</si>
  <si>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</si>
  <si>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</si>
  <si>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</si>
  <si>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</si>
  <si>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</si>
  <si>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</si>
  <si>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</si>
  <si>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</si>
  <si>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</si>
  <si>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</si>
  <si>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</si>
  <si>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</si>
  <si>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</si>
  <si>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</si>
  <si>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</si>
  <si>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</si>
  <si>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</si>
  <si>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</si>
  <si>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</si>
  <si>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</si>
  <si>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</si>
  <si>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</si>
  <si>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</si>
  <si>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</si>
  <si>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</si>
  <si>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</si>
  <si>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</si>
  <si>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</si>
  <si>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</si>
  <si>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</si>
  <si>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</si>
  <si>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</si>
  <si>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</si>
  <si>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</si>
  <si>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</si>
  <si>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</si>
  <si>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</si>
  <si>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</si>
  <si>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</si>
  <si>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</si>
  <si>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</si>
  <si>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</si>
  <si>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</si>
  <si>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</si>
  <si>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</si>
  <si>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</si>
  <si>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</si>
  <si>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</si>
  <si>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</si>
  <si>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</si>
  <si>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</si>
  <si>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</si>
  <si>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</si>
  <si>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</si>
  <si>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</si>
  <si>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</si>
  <si>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</si>
  <si>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</si>
  <si>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</si>
  <si>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</si>
  <si>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</si>
  <si>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</si>
  <si>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</si>
  <si>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</si>
  <si>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</si>
  <si>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</si>
  <si>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</si>
  <si>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</si>
  <si>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</si>
  <si>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</si>
  <si>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</si>
  <si>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</si>
  <si>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</si>
  <si>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</si>
  <si>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</si>
  <si>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</si>
  <si>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</si>
  <si>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</si>
  <si>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</si>
  <si>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</si>
  <si>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</si>
  <si>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</si>
  <si>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</si>
  <si>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</si>
  <si>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</si>
  <si>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</si>
  <si>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</si>
  <si>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</si>
  <si>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</si>
  <si>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</si>
  <si>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</si>
  <si>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</si>
  <si>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</si>
  <si>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</si>
  <si>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</si>
  <si>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</si>
  <si>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</si>
  <si>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</si>
  <si>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</si>
  <si>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</si>
  <si>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</si>
  <si>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</si>
  <si>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</si>
  <si>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</si>
  <si>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</si>
  <si>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</si>
  <si>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</si>
  <si>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</si>
  <si>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</si>
  <si>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</si>
  <si>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</si>
  <si>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</si>
  <si>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</si>
  <si>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</si>
  <si>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</si>
  <si>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</si>
  <si>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</si>
  <si>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</si>
  <si>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</si>
  <si>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</si>
  <si>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</si>
  <si>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</si>
  <si>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</si>
  <si>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</si>
  <si>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</si>
  <si>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</si>
  <si>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</si>
  <si>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</si>
  <si>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</si>
  <si>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</si>
  <si>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</si>
  <si>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</si>
  <si>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</si>
  <si>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</si>
  <si>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</si>
  <si>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</si>
  <si>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</si>
  <si>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</si>
  <si>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</si>
  <si>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</si>
  <si>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</si>
  <si>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</si>
  <si>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</si>
  <si>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</si>
  <si>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</si>
  <si>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</si>
  <si>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</si>
  <si>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</si>
  <si>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</si>
  <si>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</si>
  <si>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</si>
  <si>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</si>
  <si>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</si>
  <si>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</si>
  <si>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</si>
  <si>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</si>
  <si>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</si>
  <si>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</si>
  <si>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</si>
  <si>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</si>
  <si>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</si>
  <si>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</si>
  <si>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</si>
  <si>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</si>
  <si>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</si>
  <si>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</si>
  <si>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</si>
  <si>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</si>
  <si>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</si>
  <si>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</si>
  <si>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</si>
  <si>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</si>
  <si>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</si>
  <si>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</si>
  <si>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</si>
  <si>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</si>
  <si>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</si>
  <si>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</si>
  <si>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</si>
  <si>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</si>
  <si>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</si>
  <si>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</si>
  <si>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</si>
  <si>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</si>
  <si>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</si>
  <si>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</si>
  <si>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</si>
  <si>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</si>
  <si>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</si>
  <si>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</si>
  <si>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</si>
  <si>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</si>
  <si>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</si>
  <si>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</si>
  <si>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</si>
  <si>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</si>
  <si>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</si>
  <si>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</si>
  <si>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</si>
  <si>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</si>
  <si>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</si>
  <si>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</si>
  <si>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</si>
  <si>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</si>
  <si>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</si>
  <si>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</si>
  <si>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</si>
  <si>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</si>
  <si>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</si>
  <si>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</si>
  <si>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</si>
  <si>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</si>
  <si>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</si>
  <si>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</si>
  <si>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</si>
  <si>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</si>
  <si>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</si>
  <si>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</si>
  <si>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</si>
  <si>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</si>
  <si>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</si>
  <si>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</si>
  <si>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</si>
  <si>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</si>
  <si>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</si>
  <si>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</si>
  <si>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</si>
  <si>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</si>
  <si>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</si>
  <si>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</si>
  <si>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</si>
  <si>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</si>
  <si>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</si>
  <si>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</si>
  <si>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</si>
  <si>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</si>
  <si>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</si>
  <si>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</si>
  <si>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</si>
  <si>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</si>
  <si>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</si>
  <si>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</si>
  <si>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</si>
  <si>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</si>
  <si>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</si>
  <si>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</si>
  <si>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</si>
  <si>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</si>
  <si>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</si>
  <si>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</si>
  <si>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</si>
  <si>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</si>
  <si>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</si>
  <si>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</si>
  <si>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</si>
  <si>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</si>
  <si>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</si>
  <si>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</si>
  <si>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</si>
  <si>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</si>
  <si>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</si>
  <si>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</si>
  <si>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</si>
  <si>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</si>
  <si>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</si>
  <si>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</si>
  <si>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</si>
  <si>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</si>
  <si>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</si>
  <si>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</si>
  <si>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</si>
  <si>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</si>
  <si>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</si>
  <si>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</si>
  <si>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</si>
  <si>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</si>
  <si>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</si>
  <si>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</si>
  <si>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</si>
  <si>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</si>
  <si>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</si>
  <si>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</si>
  <si>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</si>
  <si>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</si>
  <si>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</si>
  <si>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</si>
  <si>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</si>
  <si>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</si>
  <si>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</si>
  <si>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</si>
  <si>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</si>
  <si>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</si>
  <si>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</si>
  <si>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</si>
  <si>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</si>
  <si>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</si>
  <si>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</si>
  <si>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</si>
  <si>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</si>
  <si>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</si>
  <si>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</si>
  <si>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</si>
  <si>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</si>
  <si>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</si>
  <si>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</si>
  <si>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</si>
  <si>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</si>
  <si>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</si>
  <si>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</si>
  <si>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</si>
  <si>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</si>
  <si>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</si>
  <si>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</si>
  <si>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</si>
  <si>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</si>
  <si>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</si>
  <si>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</si>
  <si>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</si>
  <si>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</si>
  <si>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</si>
  <si>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</si>
  <si>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</si>
  <si>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</si>
  <si>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</si>
  <si>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</si>
  <si>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</si>
  <si>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</si>
  <si>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</si>
  <si>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</si>
  <si>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</si>
  <si>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</si>
  <si>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</si>
  <si>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</si>
  <si>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</si>
  <si>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</si>
  <si>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</si>
  <si>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</si>
  <si>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</si>
  <si>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</si>
  <si>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</si>
  <si>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</si>
  <si>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</si>
  <si>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</si>
  <si>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</si>
  <si>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</si>
  <si>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</si>
  <si>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</si>
  <si>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</si>
  <si>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</si>
  <si>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</si>
  <si>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</si>
  <si>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</si>
  <si>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</si>
  <si>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</si>
  <si>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</si>
  <si>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</si>
  <si>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</si>
  <si>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</si>
  <si>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</si>
  <si>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</si>
  <si>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</si>
  <si>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</si>
  <si>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</si>
  <si>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</si>
  <si>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</si>
  <si>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</si>
  <si>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</si>
  <si>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</si>
  <si>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</si>
  <si>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</si>
  <si>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</si>
  <si>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</si>
  <si>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</si>
  <si>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</si>
  <si>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</si>
  <si>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</si>
  <si>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</si>
  <si>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</si>
  <si>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</si>
  <si>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</si>
  <si>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</si>
  <si>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</si>
  <si>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</si>
  <si>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</si>
  <si>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</si>
  <si>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</si>
  <si>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</si>
  <si>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</si>
  <si>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</si>
  <si>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</si>
  <si>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</si>
  <si>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</si>
  <si>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</si>
  <si>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</si>
  <si>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</si>
  <si>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</si>
  <si>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</si>
  <si>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</si>
  <si>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</si>
  <si>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</si>
  <si>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</si>
  <si>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</si>
  <si>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</si>
  <si>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</si>
  <si>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</si>
  <si>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</si>
  <si>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</si>
  <si>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</si>
  <si>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</si>
  <si>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</si>
  <si>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</si>
  <si>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</si>
  <si>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</si>
  <si>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</si>
  <si>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</si>
  <si>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</si>
  <si>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</si>
  <si>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</si>
  <si>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</si>
  <si>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</si>
  <si>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</si>
  <si>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</si>
  <si>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</si>
  <si>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</si>
  <si>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</si>
  <si>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</si>
  <si>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</si>
  <si>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</si>
  <si>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</si>
  <si>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</si>
  <si>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</si>
  <si>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</si>
  <si>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</si>
  <si>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</si>
  <si>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</si>
  <si>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</si>
  <si>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</si>
  <si>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</si>
  <si>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</si>
  <si>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</si>
  <si>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</si>
  <si>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</si>
  <si>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</si>
  <si>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</si>
  <si>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</si>
  <si>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</si>
  <si>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</si>
  <si>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</si>
  <si>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</si>
  <si>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</si>
  <si>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</si>
  <si>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</si>
  <si>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</si>
  <si>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</si>
  <si>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</si>
  <si>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</si>
  <si>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</si>
  <si>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</si>
  <si>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</si>
  <si>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</si>
  <si>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</si>
  <si>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</si>
  <si>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</si>
  <si>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</si>
  <si>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</si>
  <si>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</si>
  <si>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</si>
  <si>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</si>
  <si>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</si>
  <si>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</si>
  <si>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</si>
  <si>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</si>
  <si>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</si>
  <si>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</si>
  <si>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</si>
  <si>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</si>
  <si>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</si>
  <si>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</si>
  <si>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</si>
  <si>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</si>
  <si>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</si>
  <si>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</si>
  <si>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</si>
  <si>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</si>
  <si>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</si>
  <si>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</si>
  <si>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</si>
  <si>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</si>
  <si>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</si>
  <si>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</si>
  <si>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</si>
  <si>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</si>
  <si>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</si>
  <si>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</si>
  <si>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</si>
  <si>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</si>
  <si>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</si>
  <si>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</si>
  <si>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</si>
  <si>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</si>
  <si>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</si>
  <si>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</si>
  <si>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</si>
  <si>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</si>
  <si>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</si>
  <si>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</si>
  <si>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</si>
  <si>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</si>
  <si>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</si>
  <si>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</si>
  <si>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</si>
  <si>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</si>
  <si>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</si>
  <si>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</si>
  <si>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</si>
  <si>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</si>
  <si>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</si>
  <si>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</si>
  <si>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</si>
  <si>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</si>
  <si>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</si>
  <si>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</si>
  <si>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</si>
  <si>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</si>
  <si>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</si>
  <si>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</si>
  <si>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</si>
  <si>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</si>
  <si>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</si>
  <si>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</si>
  <si>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</si>
  <si>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</si>
  <si>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</si>
  <si>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</si>
  <si>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</si>
  <si>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</si>
  <si>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</si>
  <si>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</si>
  <si>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</si>
  <si>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</si>
  <si>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</si>
  <si>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</si>
  <si>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</si>
  <si>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</si>
  <si>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</si>
  <si>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</si>
  <si>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</si>
  <si>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</si>
  <si>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</si>
  <si>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</si>
  <si>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</si>
  <si>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</si>
  <si>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</si>
  <si>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</si>
  <si>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</si>
  <si>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</si>
  <si>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</si>
  <si>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</si>
  <si>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</si>
  <si>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</si>
  <si>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</si>
  <si>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</si>
  <si>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</si>
  <si>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</si>
  <si>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</si>
  <si>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</si>
  <si>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</si>
  <si>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</si>
  <si>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</si>
  <si>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</si>
  <si>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</si>
  <si>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</si>
  <si>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</si>
  <si>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</si>
  <si>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</si>
  <si>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</si>
  <si>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</si>
  <si>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</si>
  <si>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</si>
  <si>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</si>
  <si>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</si>
  <si>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</si>
  <si>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</si>
  <si>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</si>
  <si>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</si>
  <si>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</si>
  <si>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</si>
  <si>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</si>
  <si>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</si>
  <si>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</si>
  <si>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</si>
  <si>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</si>
  <si>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</si>
  <si>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</si>
  <si>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</si>
  <si>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</si>
  <si>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</si>
  <si>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</si>
  <si>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</si>
  <si>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</si>
  <si>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</si>
  <si>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</si>
  <si>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</si>
  <si>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</si>
  <si>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</si>
  <si>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</si>
  <si>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</si>
  <si>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</si>
  <si>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</si>
  <si>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</si>
  <si>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</si>
  <si>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</si>
  <si>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</si>
  <si>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</si>
  <si>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</si>
  <si>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</si>
  <si>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</si>
  <si>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</si>
  <si>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</si>
  <si>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</si>
  <si>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</si>
  <si>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</si>
  <si>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</si>
  <si>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</si>
  <si>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</si>
  <si>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</si>
  <si>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</si>
  <si>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</si>
  <si>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</si>
  <si>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</si>
  <si>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</si>
  <si>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</si>
  <si>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</si>
  <si>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</si>
  <si>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</si>
  <si>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</si>
  <si>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</si>
  <si>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</si>
  <si>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</si>
  <si>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</si>
  <si>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</si>
  <si>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</si>
  <si>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</si>
  <si>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</si>
  <si>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</si>
  <si>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</si>
  <si>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</si>
  <si>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</si>
  <si>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</si>
  <si>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</si>
  <si>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</si>
  <si>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</si>
  <si>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</si>
  <si>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</si>
  <si>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</si>
  <si>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</si>
  <si>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</si>
  <si>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</si>
  <si>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</si>
  <si>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</si>
  <si>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</si>
  <si>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</si>
  <si>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</si>
  <si>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</si>
  <si>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</si>
  <si>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</si>
  <si>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</si>
  <si>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</si>
  <si>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</si>
  <si>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</si>
  <si>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</si>
  <si>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</si>
  <si>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</si>
  <si>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</si>
  <si>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</si>
  <si>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</si>
  <si>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</si>
  <si>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</si>
  <si>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</si>
  <si>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</si>
  <si>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</si>
  <si>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</si>
  <si>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</si>
  <si>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</si>
  <si>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</si>
  <si>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</si>
  <si>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</si>
  <si>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</si>
  <si>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</si>
  <si>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</si>
  <si>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</si>
  <si>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</si>
  <si>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</si>
  <si>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</si>
  <si>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</si>
  <si>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</si>
  <si>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</si>
  <si>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</si>
  <si>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</si>
  <si>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</si>
  <si>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</si>
  <si>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</si>
  <si>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</si>
  <si>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</si>
  <si>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</si>
  <si>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</si>
  <si>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</si>
  <si>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</si>
  <si>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</si>
  <si>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</si>
  <si>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</si>
  <si>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</si>
  <si>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</si>
  <si>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</si>
  <si>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</si>
  <si>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</si>
  <si>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</si>
  <si>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</si>
  <si>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</si>
  <si>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</si>
  <si>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</si>
  <si>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</si>
  <si>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</si>
  <si>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</si>
  <si>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</si>
  <si>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</si>
  <si>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</si>
  <si>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</si>
  <si>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</si>
  <si>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</si>
  <si>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</si>
  <si>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</si>
  <si>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</si>
  <si>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</si>
  <si>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</si>
  <si>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</si>
  <si>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</si>
  <si>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</si>
  <si>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</si>
  <si>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</si>
  <si>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</si>
  <si>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</si>
  <si>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</si>
  <si>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</si>
  <si>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</si>
  <si>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</si>
  <si>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</si>
  <si>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</si>
  <si>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</si>
  <si>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</si>
  <si>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</si>
  <si>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</si>
  <si>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</si>
  <si>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</si>
  <si>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</si>
  <si>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</si>
  <si>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</si>
  <si>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</si>
  <si>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</si>
  <si>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</si>
  <si>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</si>
  <si>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</si>
  <si>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</si>
  <si>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</si>
  <si>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</si>
  <si>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</si>
  <si>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</si>
  <si>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</si>
  <si>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</si>
  <si>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</si>
  <si>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</si>
  <si>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</si>
  <si>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</si>
  <si>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</si>
  <si>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</si>
  <si>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</si>
  <si>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</si>
  <si>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</si>
  <si>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</si>
  <si>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</si>
  <si>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</si>
  <si>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</si>
  <si>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</si>
  <si>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</si>
  <si>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</si>
  <si>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</si>
  <si>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</si>
  <si>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</si>
  <si>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</si>
  <si>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</si>
  <si>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</si>
  <si>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</si>
  <si>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</si>
  <si>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</si>
  <si>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</si>
  <si>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</si>
  <si>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</si>
  <si>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</si>
  <si>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</si>
  <si>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</si>
  <si>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</si>
  <si>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</si>
  <si>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</si>
  <si>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</si>
  <si>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</si>
  <si>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</si>
  <si>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</si>
  <si>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</si>
  <si>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</si>
  <si>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</si>
  <si>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</si>
  <si>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</si>
  <si>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</si>
  <si>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</si>
  <si>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</si>
  <si>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</si>
  <si>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</si>
  <si>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</si>
  <si>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</si>
  <si>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</si>
  <si>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</si>
  <si>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</si>
  <si>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</si>
  <si>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</si>
  <si>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</si>
  <si>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</si>
  <si>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</si>
  <si>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</si>
  <si>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</si>
  <si>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</si>
  <si>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</si>
  <si>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</si>
  <si>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</si>
  <si>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</si>
  <si>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</si>
  <si>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</si>
  <si>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</si>
  <si>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</si>
  <si>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</si>
  <si>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</si>
  <si>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</si>
  <si>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</si>
  <si>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</si>
  <si>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</si>
  <si>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</si>
  <si>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</si>
  <si>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</si>
  <si>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</si>
  <si>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</si>
  <si>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</si>
  <si>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</si>
  <si>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</si>
  <si>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</si>
  <si>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</si>
  <si>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</si>
  <si>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</si>
  <si>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</si>
  <si>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</si>
  <si>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</si>
  <si>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</si>
  <si>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</si>
  <si>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</si>
  <si>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</si>
  <si>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</si>
  <si>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</si>
  <si>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</si>
  <si>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</si>
  <si>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</si>
  <si>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</si>
  <si>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</si>
  <si>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</si>
  <si>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</si>
  <si>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</si>
  <si>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</si>
  <si>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</si>
  <si>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</si>
  <si>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</si>
  <si>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</si>
  <si>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</si>
  <si>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</si>
  <si>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</si>
  <si>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</si>
  <si>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</si>
  <si>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</si>
  <si>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</si>
  <si>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</si>
  <si>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</si>
  <si>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</si>
  <si>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</si>
  <si>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</si>
  <si>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</si>
  <si>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</si>
  <si>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</si>
  <si>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</si>
  <si>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</si>
  <si>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</si>
  <si>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</si>
  <si>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</si>
  <si>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</si>
  <si>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</si>
  <si>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</si>
  <si>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</si>
  <si>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</si>
  <si>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</si>
  <si>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</si>
  <si>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</si>
  <si>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</si>
  <si>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</si>
  <si>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</si>
  <si>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</si>
  <si>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</si>
  <si>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</si>
  <si>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</si>
  <si>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</si>
  <si>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</si>
  <si>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</si>
  <si>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</si>
  <si>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</si>
  <si>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</si>
  <si>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</si>
  <si>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</si>
  <si>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</si>
  <si>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</si>
  <si>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</si>
  <si>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</si>
  <si>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</si>
  <si>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</si>
  <si>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</si>
  <si>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</si>
  <si>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</si>
  <si>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</si>
  <si>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</si>
  <si>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</si>
  <si>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</si>
  <si>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</si>
  <si>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</si>
  <si>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</si>
  <si>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</si>
  <si>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</si>
  <si>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</si>
  <si>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</si>
  <si>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</si>
  <si>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</si>
  <si>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</si>
  <si>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</si>
  <si>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</si>
  <si>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</si>
  <si>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</si>
  <si>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</si>
  <si>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</si>
  <si>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</si>
  <si>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</si>
  <si>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</si>
  <si>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</si>
  <si>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</si>
  <si>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</si>
  <si>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</si>
  <si>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</si>
  <si>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</si>
  <si>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</si>
  <si>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</si>
  <si>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</si>
  <si>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</si>
  <si>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</si>
  <si>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</si>
  <si>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</si>
  <si>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</si>
  <si>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</si>
  <si>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</si>
  <si>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</si>
  <si>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</si>
  <si>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</si>
  <si>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</si>
  <si>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</si>
  <si>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</si>
  <si>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</si>
  <si>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</si>
  <si>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</si>
  <si>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</si>
  <si>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</si>
  <si>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</si>
  <si>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</si>
  <si>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</si>
  <si>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</si>
  <si>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</si>
  <si>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</si>
  <si>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</si>
  <si>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</si>
  <si>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</si>
  <si>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</si>
  <si>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</si>
  <si>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</si>
  <si>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</si>
  <si>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</si>
  <si>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</si>
  <si>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</si>
  <si>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</si>
  <si>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</si>
  <si>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</si>
  <si>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</si>
  <si>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</si>
  <si>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</si>
  <si>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</si>
  <si>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</si>
  <si>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</si>
  <si>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</si>
  <si>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</si>
  <si>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</si>
  <si>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</si>
  <si>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</si>
  <si>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</si>
  <si>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</si>
  <si>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</si>
  <si>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</si>
  <si>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</si>
  <si>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</si>
  <si>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</si>
  <si>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</si>
  <si>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</si>
  <si>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</si>
  <si>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</si>
  <si>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</si>
  <si>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</si>
  <si>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</si>
  <si>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</si>
  <si>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</si>
  <si>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</si>
  <si>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</si>
  <si>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</si>
  <si>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</si>
  <si>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</si>
  <si>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</si>
  <si>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</si>
  <si>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</si>
  <si>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</si>
  <si>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</si>
  <si>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</si>
  <si>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</si>
  <si>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</si>
  <si>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</si>
  <si>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</si>
  <si>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</si>
  <si>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</si>
  <si>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</si>
  <si>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</si>
  <si>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</si>
  <si>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</si>
  <si>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</si>
  <si>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</si>
  <si>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</si>
  <si>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</si>
  <si>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</si>
  <si>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</si>
  <si>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</si>
  <si>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</si>
  <si>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</si>
  <si>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</si>
  <si>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</si>
  <si>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</si>
  <si>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</si>
  <si>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</si>
  <si>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</si>
  <si>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</si>
  <si>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</si>
  <si>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</si>
  <si>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</si>
  <si>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</si>
  <si>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</si>
  <si>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</si>
  <si>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</si>
  <si>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</si>
  <si>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</si>
  <si>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</si>
  <si>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</si>
  <si>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</si>
  <si>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</si>
  <si>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</si>
  <si>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</si>
  <si>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</si>
  <si>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</si>
  <si>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</si>
  <si>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</si>
  <si>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</si>
  <si>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</si>
  <si>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</si>
  <si>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</si>
  <si>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</si>
  <si>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</si>
  <si>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</si>
  <si>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</si>
  <si>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</si>
  <si>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</si>
  <si>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</si>
  <si>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</si>
  <si>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</si>
  <si>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</si>
  <si>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</si>
  <si>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</si>
  <si>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</si>
  <si>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</si>
  <si>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</si>
  <si>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</si>
  <si>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</si>
  <si>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</si>
  <si>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</si>
  <si>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</si>
  <si>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</si>
  <si>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</si>
  <si>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</si>
  <si>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</si>
  <si>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</si>
  <si>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</si>
  <si>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</si>
  <si>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</si>
  <si>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</si>
  <si>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</si>
  <si>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</si>
  <si>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</si>
  <si>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</si>
  <si>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</si>
  <si>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</si>
  <si>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</si>
  <si>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</si>
  <si>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</si>
  <si>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</si>
  <si>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</si>
  <si>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</si>
  <si>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</si>
  <si>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</si>
  <si>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</si>
  <si>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</si>
  <si>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</si>
  <si>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</si>
  <si>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</si>
  <si>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</si>
  <si>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</si>
  <si>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</si>
  <si>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</si>
  <si>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</si>
  <si>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</si>
  <si>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</si>
  <si>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</si>
  <si>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</si>
  <si>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</si>
  <si>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</si>
  <si>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</si>
  <si>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</si>
  <si>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</si>
  <si>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</si>
  <si>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</si>
  <si>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</si>
  <si>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</si>
  <si>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</si>
  <si>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</si>
  <si>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</si>
  <si>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</si>
  <si>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</si>
  <si>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</si>
  <si>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</si>
  <si>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</si>
  <si>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</si>
  <si>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</si>
  <si>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</si>
  <si>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</si>
  <si>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</si>
  <si>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</si>
  <si>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</si>
  <si>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</si>
  <si>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</si>
  <si>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</si>
  <si>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</si>
  <si>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</si>
  <si>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</si>
  <si>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</si>
  <si>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</si>
  <si>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</si>
  <si>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</si>
  <si>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</si>
  <si>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</si>
  <si>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</si>
  <si>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</si>
  <si>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</si>
  <si>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</si>
  <si>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</si>
  <si>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</si>
  <si>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</si>
  <si>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</si>
  <si>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</si>
  <si>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</si>
  <si>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</si>
  <si>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</si>
  <si>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</si>
  <si>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</si>
  <si>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</si>
  <si>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</si>
  <si>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</si>
  <si>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</si>
  <si>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</si>
  <si>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</si>
  <si>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</si>
  <si>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</si>
  <si>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</si>
  <si>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</si>
  <si>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</si>
  <si>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</si>
  <si>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</si>
  <si>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</si>
  <si>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</si>
  <si>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</si>
  <si>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</si>
  <si>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</si>
  <si>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</si>
  <si>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</si>
  <si>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</si>
  <si>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</si>
  <si>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</si>
  <si>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</si>
  <si>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</si>
  <si>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</si>
  <si>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</si>
  <si>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</si>
  <si>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</si>
  <si>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</si>
  <si>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</si>
  <si>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</si>
  <si>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</si>
  <si>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</si>
  <si>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</si>
  <si>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</si>
  <si>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</si>
  <si>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</si>
  <si>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</si>
  <si>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</si>
  <si>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</si>
  <si>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</si>
  <si>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</si>
  <si>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</si>
  <si>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</si>
  <si>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</si>
  <si>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</si>
  <si>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</si>
  <si>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</si>
  <si>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</si>
  <si>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</si>
  <si>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</si>
  <si>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</si>
  <si>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</si>
  <si>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</si>
  <si>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</si>
  <si>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</si>
  <si>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</si>
  <si>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</si>
  <si>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</si>
  <si>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</si>
  <si>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</si>
  <si>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</si>
  <si>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</si>
  <si>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</si>
  <si>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</si>
  <si>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</si>
  <si>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</si>
  <si>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</si>
  <si>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</si>
  <si>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</si>
  <si>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</si>
  <si>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</si>
  <si>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</si>
  <si>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</si>
  <si>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</si>
  <si>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</si>
  <si>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</si>
  <si>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</si>
  <si>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</si>
  <si>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</si>
  <si>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</si>
  <si>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</si>
  <si>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</si>
  <si>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</si>
  <si>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</si>
  <si>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</si>
  <si>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</si>
  <si>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</si>
  <si>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</si>
  <si>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</si>
  <si>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</si>
  <si>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</si>
  <si>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</si>
  <si>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</si>
  <si>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</si>
  <si>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</si>
  <si>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</si>
  <si>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</si>
  <si>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</si>
  <si>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</si>
  <si>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</si>
  <si>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</si>
  <si>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</si>
  <si>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</si>
  <si>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</si>
  <si>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</si>
  <si>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</si>
  <si>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</si>
  <si>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</si>
  <si>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</si>
  <si>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</si>
  <si>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</si>
  <si>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</si>
  <si>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</si>
  <si>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</si>
  <si>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</si>
  <si>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</si>
  <si>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</si>
  <si>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</si>
  <si>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</si>
  <si>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</si>
  <si>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</si>
  <si>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</si>
  <si>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</si>
  <si>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</si>
  <si>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</si>
  <si>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</si>
  <si>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</si>
  <si>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</si>
  <si>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</si>
  <si>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</si>
  <si>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</si>
  <si>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</si>
  <si>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</si>
  <si>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</si>
  <si>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</si>
  <si>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</si>
  <si>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</si>
  <si>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</si>
  <si>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</si>
  <si>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</si>
  <si>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</si>
  <si>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</si>
  <si>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</si>
  <si>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</si>
  <si>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</si>
  <si>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</si>
  <si>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</si>
  <si>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</si>
  <si>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</si>
  <si>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</si>
  <si>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</si>
  <si>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</si>
  <si>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</si>
  <si>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</si>
  <si>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</si>
  <si>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</si>
  <si>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</si>
  <si>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</si>
  <si>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</si>
  <si>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</si>
  <si>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</si>
  <si>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</si>
  <si>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</si>
  <si>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</si>
  <si>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</si>
  <si>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</si>
  <si>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</si>
  <si>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</si>
  <si>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</si>
  <si>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</si>
  <si>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</si>
  <si>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</si>
  <si>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</si>
  <si>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</si>
  <si>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</si>
  <si>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</si>
  <si>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</si>
  <si>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</si>
  <si>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</si>
  <si>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</si>
  <si>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</si>
  <si>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</si>
  <si>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</si>
  <si>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</si>
  <si>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</si>
  <si>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</si>
  <si>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</si>
  <si>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</si>
  <si>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</si>
  <si>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</si>
  <si>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</si>
  <si>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</si>
  <si>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</si>
  <si>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</si>
  <si>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</si>
  <si>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</si>
  <si>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</si>
  <si>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</si>
  <si>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</si>
  <si>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</si>
  <si>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</si>
  <si>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</si>
  <si>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</si>
  <si>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</si>
  <si>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</si>
  <si>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</si>
  <si>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</si>
  <si>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</si>
  <si>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</si>
  <si>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</si>
  <si>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</si>
  <si>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</si>
  <si>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</si>
  <si>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</si>
  <si>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</si>
  <si>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</si>
  <si>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</si>
  <si>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</si>
  <si>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</si>
  <si>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</si>
  <si>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</si>
  <si>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</si>
  <si>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</si>
  <si>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</si>
  <si>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</si>
  <si>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</si>
  <si>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</si>
  <si>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</si>
  <si>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</si>
  <si>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</si>
  <si>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</si>
  <si>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</si>
  <si>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</si>
  <si>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</si>
  <si>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</si>
  <si>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</si>
  <si>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</si>
  <si>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</si>
  <si>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</si>
  <si>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</si>
  <si>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</si>
  <si>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</si>
  <si>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</si>
  <si>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</si>
  <si>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</si>
  <si>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</si>
  <si>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</si>
  <si>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</si>
  <si>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</si>
  <si>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</si>
  <si>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</si>
  <si>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</si>
  <si>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</si>
  <si>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</si>
  <si>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</si>
  <si>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</si>
  <si>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</si>
  <si>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</si>
  <si>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</si>
  <si>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</si>
  <si>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</si>
  <si>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</si>
  <si>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</si>
  <si>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</si>
  <si>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</si>
  <si>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</si>
  <si>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</si>
  <si>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</si>
  <si>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</si>
  <si>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</si>
  <si>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</si>
  <si>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</si>
  <si>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</si>
  <si>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</si>
  <si>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</si>
  <si>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</si>
  <si>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</si>
  <si>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</si>
  <si>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</si>
  <si>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</si>
  <si>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</si>
  <si>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</si>
  <si>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</si>
  <si>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</si>
  <si>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</si>
  <si>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</si>
  <si>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</si>
  <si>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</si>
  <si>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</si>
  <si>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</si>
  <si>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</si>
  <si>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</si>
  <si>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</si>
  <si>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</si>
  <si>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</si>
  <si>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</si>
  <si>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</si>
  <si>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</si>
  <si>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</si>
  <si>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</si>
  <si>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</si>
  <si>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</si>
  <si>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</si>
  <si>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</si>
  <si>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</si>
  <si>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</si>
  <si>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</si>
  <si>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</si>
  <si>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</si>
  <si>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</si>
  <si>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</si>
  <si>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</si>
  <si>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</si>
  <si>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</si>
  <si>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</si>
  <si>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</si>
  <si>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</si>
  <si>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</si>
  <si>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</si>
  <si>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</si>
  <si>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</si>
  <si>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</si>
  <si>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</si>
  <si>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</si>
  <si>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</si>
  <si>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</si>
  <si>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</si>
  <si>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</si>
  <si>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</si>
  <si>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</si>
  <si>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</si>
  <si>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</si>
  <si>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</si>
  <si>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</si>
  <si>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</si>
  <si>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</si>
  <si>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</si>
  <si>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</si>
  <si>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</si>
  <si>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</si>
  <si>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</si>
  <si>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</si>
  <si>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</si>
  <si>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</si>
  <si>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</si>
  <si>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</si>
  <si>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</si>
  <si>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</si>
  <si>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</si>
  <si>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</si>
  <si>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</si>
  <si>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</si>
  <si>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</si>
  <si>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</si>
  <si>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</si>
  <si>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</si>
  <si>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</si>
  <si>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</si>
  <si>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</si>
  <si>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</si>
  <si>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</si>
  <si>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</si>
  <si>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</si>
  <si>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</si>
  <si>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</si>
  <si>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</si>
  <si>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</si>
  <si>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</si>
  <si>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</si>
  <si>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</si>
  <si>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</si>
  <si>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</si>
  <si>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</si>
  <si>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</si>
  <si>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</si>
  <si>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</si>
  <si>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</si>
  <si>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</si>
  <si>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</si>
  <si>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</si>
  <si>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</si>
  <si>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</si>
  <si>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</si>
  <si>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</si>
  <si>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</si>
  <si>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</si>
  <si>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</si>
  <si>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</si>
  <si>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</si>
  <si>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</si>
  <si>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</si>
  <si>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</si>
  <si>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</si>
  <si>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</si>
  <si>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</si>
  <si>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</si>
  <si>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</si>
  <si>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</si>
  <si>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</si>
  <si>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</si>
  <si>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</si>
  <si>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</si>
  <si>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</si>
  <si>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</si>
  <si>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</si>
  <si>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</si>
  <si>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</si>
  <si>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</si>
  <si>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</si>
  <si>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</si>
  <si>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</si>
  <si>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</si>
  <si>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</si>
  <si>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</si>
  <si>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</si>
  <si>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</si>
  <si>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</si>
  <si>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</si>
  <si>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</si>
  <si>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</si>
  <si>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</si>
  <si>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</si>
  <si>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</si>
  <si>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</si>
  <si>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</si>
  <si>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</si>
  <si>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</si>
  <si>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</si>
  <si>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</si>
  <si>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</si>
  <si>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</si>
  <si>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</si>
  <si>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</si>
  <si>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</si>
  <si>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</si>
  <si>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</si>
  <si>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</si>
  <si>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</si>
  <si>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</si>
  <si>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</si>
  <si>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</si>
  <si>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</si>
  <si>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</si>
  <si>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</si>
  <si>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</si>
  <si>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</si>
  <si>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</si>
  <si>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</si>
  <si>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</si>
  <si>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</si>
  <si>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</si>
  <si>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</si>
  <si>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</si>
  <si>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</si>
  <si>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</si>
  <si>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</si>
  <si>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</si>
  <si>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</si>
  <si>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</si>
  <si>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</si>
  <si>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</si>
  <si>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</si>
  <si>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</si>
  <si>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</si>
  <si>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</si>
  <si>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</si>
  <si>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</si>
  <si>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</si>
  <si>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</si>
  <si>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</si>
  <si>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</si>
  <si>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</si>
  <si>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</si>
  <si>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</si>
  <si>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</si>
  <si>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</si>
  <si>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</si>
  <si>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</si>
  <si>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</si>
  <si>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</si>
  <si>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</si>
  <si>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</si>
  <si>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</si>
  <si>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</si>
  <si>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</si>
  <si>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</si>
  <si>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</si>
  <si>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</si>
  <si>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</si>
  <si>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</si>
  <si>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</si>
  <si>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</si>
  <si>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</si>
  <si>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</si>
  <si>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</si>
  <si>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</si>
  <si>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</si>
  <si>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</si>
  <si>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</si>
  <si>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</si>
  <si>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</si>
  <si>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</si>
  <si>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</si>
  <si>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</si>
  <si>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</si>
  <si>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</si>
  <si>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</si>
  <si>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</si>
  <si>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</si>
  <si>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</si>
  <si>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</si>
  <si>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</si>
  <si>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</si>
  <si>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</si>
  <si>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</si>
  <si>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</si>
  <si>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</si>
  <si>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</si>
  <si>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</si>
  <si>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</si>
  <si>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</si>
  <si>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</si>
  <si>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</si>
  <si>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</si>
  <si>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</si>
  <si>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</si>
  <si>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</si>
  <si>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</si>
  <si>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</si>
  <si>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</si>
  <si>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</si>
  <si>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</si>
  <si>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</si>
  <si>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</si>
  <si>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</si>
  <si>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</si>
  <si>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</si>
  <si>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</si>
  <si>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</si>
  <si>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</si>
  <si>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</si>
  <si>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</si>
  <si>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</si>
  <si>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</si>
  <si>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</si>
  <si>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</si>
  <si>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</si>
  <si>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</si>
  <si>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</si>
  <si>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</si>
  <si>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</si>
  <si>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</si>
  <si>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</si>
  <si>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</si>
  <si>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</si>
  <si>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</si>
  <si>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</si>
  <si>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</si>
  <si>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</si>
  <si>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</si>
  <si>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</si>
  <si>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</si>
  <si>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</si>
  <si>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</si>
  <si>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</si>
  <si>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</si>
  <si>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</si>
  <si>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</si>
  <si>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</si>
  <si>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</si>
  <si>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</si>
  <si>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</si>
  <si>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</si>
  <si>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</si>
  <si>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</si>
  <si>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</si>
  <si>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</si>
  <si>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</si>
  <si>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</si>
  <si>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</si>
  <si>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</si>
  <si>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</si>
  <si>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</si>
  <si>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</si>
  <si>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</si>
  <si>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</si>
  <si>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</si>
  <si>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</si>
  <si>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</si>
  <si>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</si>
  <si>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</si>
  <si>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</si>
  <si>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</si>
  <si>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</si>
  <si>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</si>
  <si>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</si>
  <si>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</si>
  <si>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</si>
  <si>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</si>
  <si>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</si>
  <si>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</si>
  <si>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</si>
  <si>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</si>
  <si>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</si>
  <si>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</si>
  <si>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</si>
  <si>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</si>
  <si>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</si>
  <si>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</si>
  <si>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</si>
  <si>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</si>
  <si>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</si>
  <si>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</si>
  <si>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</si>
  <si>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</si>
  <si>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</si>
  <si>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</si>
  <si>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</si>
  <si>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</si>
  <si>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</si>
  <si>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</si>
  <si>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</si>
  <si>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</si>
  <si>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</si>
  <si>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</si>
  <si>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</si>
  <si>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</si>
  <si>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</si>
  <si>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</si>
  <si>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</si>
  <si>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</si>
  <si>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</si>
  <si>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</si>
  <si>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</si>
  <si>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</si>
  <si>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</si>
  <si>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</si>
  <si>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</si>
  <si>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</si>
  <si>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</si>
  <si>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</si>
  <si>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</si>
  <si>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</si>
  <si>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</si>
  <si>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</si>
  <si>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</si>
  <si>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</si>
  <si>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</si>
  <si>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</si>
  <si>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</si>
  <si>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</si>
  <si>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</si>
  <si>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</si>
  <si>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</si>
  <si>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</si>
  <si>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</si>
  <si>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</si>
  <si>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</si>
  <si>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</si>
  <si>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</si>
  <si>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</si>
  <si>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</si>
  <si>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</si>
  <si>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</si>
  <si>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</si>
  <si>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</si>
  <si>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</si>
  <si>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</si>
  <si>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</si>
  <si>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</si>
  <si>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</si>
  <si>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</si>
  <si>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</si>
  <si>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</si>
  <si>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</si>
  <si>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</si>
  <si>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</si>
  <si>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</si>
  <si>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</si>
  <si>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</si>
  <si>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</si>
  <si>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</si>
  <si>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</si>
  <si>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</si>
  <si>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</si>
  <si>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</si>
  <si>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</si>
  <si>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</si>
  <si>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</si>
  <si>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</si>
  <si>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</si>
  <si>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</si>
  <si>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</si>
  <si>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</si>
  <si>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</si>
  <si>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</si>
  <si>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</si>
  <si>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</si>
  <si>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</si>
  <si>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</si>
  <si>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</si>
  <si>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</si>
  <si>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</si>
  <si>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</si>
  <si>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</si>
  <si>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</si>
  <si>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</si>
  <si>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</si>
  <si>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</si>
  <si>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</si>
  <si>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</si>
  <si>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</si>
  <si>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</si>
  <si>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</si>
  <si>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</si>
  <si>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</si>
  <si>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</si>
  <si>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</si>
  <si>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</si>
  <si>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</si>
  <si>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</si>
  <si>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</si>
  <si>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</si>
  <si>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</si>
  <si>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</si>
  <si>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</si>
  <si>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</si>
  <si>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</si>
  <si>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</si>
  <si>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</si>
  <si>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</si>
  <si>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</si>
  <si>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</si>
  <si>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</si>
  <si>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</si>
  <si>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</si>
  <si>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</si>
  <si>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</si>
  <si>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</si>
  <si>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</si>
  <si>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</si>
  <si>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</si>
  <si>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</si>
  <si>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</si>
  <si>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</si>
  <si>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</si>
  <si>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</si>
  <si>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</si>
  <si>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</si>
  <si>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</si>
  <si>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</si>
  <si>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</si>
  <si>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</si>
  <si>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</si>
  <si>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</si>
  <si>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</si>
  <si>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</si>
  <si>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</si>
  <si>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</si>
  <si>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</si>
  <si>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</si>
  <si>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</si>
  <si>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</si>
  <si>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</si>
  <si>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</si>
  <si>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</si>
  <si>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</si>
  <si>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</si>
  <si>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</si>
  <si>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</si>
  <si>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</si>
  <si>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</si>
  <si>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</si>
  <si>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</si>
  <si>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</si>
  <si>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</si>
  <si>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</si>
  <si>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</si>
  <si>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</si>
  <si>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</si>
  <si>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</si>
  <si>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</si>
  <si>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</si>
  <si>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</si>
  <si>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</si>
  <si>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</si>
  <si>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</si>
  <si>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</si>
  <si>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</si>
  <si>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</si>
  <si>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</si>
  <si>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</si>
  <si>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</si>
  <si>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</si>
  <si>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</si>
  <si>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</si>
  <si>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</si>
  <si>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</si>
  <si>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</si>
  <si>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</si>
  <si>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</si>
  <si>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</si>
  <si>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</si>
  <si>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</si>
  <si>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</si>
  <si>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</si>
  <si>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</si>
  <si>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</si>
  <si>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</si>
  <si>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</si>
  <si>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</si>
  <si>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</si>
  <si>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</si>
  <si>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</si>
  <si>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</si>
  <si>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</si>
  <si>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</si>
  <si>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</si>
  <si>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</si>
  <si>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</si>
  <si>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</si>
  <si>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</si>
  <si>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</si>
  <si>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</si>
  <si>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</si>
  <si>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</si>
  <si>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</si>
  <si>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</si>
  <si>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</si>
  <si>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</si>
  <si>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</si>
  <si>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</si>
  <si>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</si>
  <si>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</si>
  <si>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</si>
  <si>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</si>
  <si>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</si>
  <si>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</si>
  <si>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</si>
  <si>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</si>
  <si>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</si>
  <si>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</si>
  <si>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</si>
  <si>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</si>
  <si>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</si>
  <si>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</si>
  <si>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</si>
  <si>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</si>
  <si>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</si>
  <si>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</si>
  <si>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</si>
  <si>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</si>
  <si>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</si>
  <si>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</si>
  <si>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</si>
  <si>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</si>
  <si>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</si>
  <si>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</si>
  <si>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</si>
  <si>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</si>
  <si>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</si>
  <si>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</si>
  <si>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</si>
  <si>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</si>
  <si>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</si>
  <si>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</si>
  <si>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</si>
  <si>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</si>
  <si>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</si>
  <si>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</si>
  <si>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</si>
  <si>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</si>
  <si>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</si>
  <si>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</si>
  <si>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</si>
  <si>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</si>
  <si>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</si>
  <si>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</si>
  <si>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</si>
  <si>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</si>
  <si>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</si>
  <si>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</si>
  <si>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</si>
  <si>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</si>
  <si>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</si>
  <si>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</si>
  <si>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</si>
  <si>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</si>
  <si>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</si>
  <si>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</si>
  <si>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</si>
  <si>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</si>
  <si>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</si>
  <si>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</si>
  <si>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</si>
  <si>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</si>
  <si>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</si>
  <si>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</si>
  <si>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</si>
  <si>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</si>
  <si>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</si>
  <si>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</si>
  <si>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</si>
  <si>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</si>
  <si>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</si>
  <si>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</si>
  <si>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</si>
  <si>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</si>
  <si>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</si>
  <si>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</si>
  <si>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</si>
  <si>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</si>
  <si>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</si>
  <si>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</si>
  <si>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</si>
  <si>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</si>
  <si>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</si>
  <si>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</si>
  <si>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</si>
  <si>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</si>
  <si>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</si>
  <si>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</si>
  <si>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</si>
  <si>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</si>
  <si>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</si>
  <si>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</si>
  <si>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</si>
  <si>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</si>
  <si>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</si>
  <si>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</si>
  <si>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</si>
  <si>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</si>
  <si>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</si>
  <si>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</si>
  <si>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</si>
  <si>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</si>
  <si>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</si>
  <si>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</si>
  <si>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</si>
  <si>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</si>
  <si>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</si>
  <si>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</si>
  <si>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</si>
  <si>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</si>
  <si>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</si>
  <si>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</si>
  <si>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</si>
  <si>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</si>
  <si>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</si>
  <si>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</si>
  <si>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</si>
  <si>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</si>
  <si>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</si>
  <si>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</si>
  <si>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</si>
  <si>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</si>
  <si>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</si>
  <si>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</si>
  <si>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</si>
  <si>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</si>
  <si>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</si>
  <si>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</si>
  <si>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</si>
  <si>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</si>
  <si>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</si>
  <si>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</si>
  <si>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</si>
  <si>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</si>
  <si>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</si>
  <si>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</si>
  <si>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</si>
  <si>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</si>
  <si>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</si>
  <si>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</si>
  <si>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</si>
  <si>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</si>
  <si>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</si>
  <si>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</si>
  <si>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</si>
  <si>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</si>
  <si>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</si>
  <si>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</si>
  <si>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</si>
  <si>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</si>
  <si>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</si>
  <si>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</si>
  <si>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</si>
  <si>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</si>
  <si>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</si>
  <si>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</si>
  <si>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</si>
  <si>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</si>
  <si>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</si>
  <si>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</si>
  <si>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</si>
  <si>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</si>
  <si>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</si>
  <si>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</si>
  <si>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</si>
  <si>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</si>
  <si>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</si>
  <si>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</si>
  <si>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</si>
  <si>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</si>
  <si>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</si>
  <si>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</si>
  <si>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</si>
  <si>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</si>
  <si>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</si>
  <si>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</si>
  <si>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</si>
  <si>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</si>
  <si>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</si>
  <si>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</si>
  <si>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</si>
  <si>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</si>
  <si>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</si>
  <si>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</si>
  <si>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</si>
  <si>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</si>
  <si>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</si>
  <si>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</si>
  <si>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</si>
  <si>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</si>
  <si>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</si>
  <si>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</si>
  <si>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</si>
  <si>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</si>
  <si>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</si>
  <si>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</si>
  <si>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</si>
  <si>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</si>
  <si>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</si>
  <si>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</si>
  <si>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</si>
  <si>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</si>
  <si>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</si>
  <si>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</si>
  <si>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</si>
  <si>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</si>
  <si>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</si>
  <si>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</si>
  <si>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</si>
  <si>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</si>
  <si>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</si>
  <si>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</si>
  <si>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</si>
  <si>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</si>
  <si>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</si>
  <si>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</si>
  <si>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</si>
  <si>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</si>
  <si>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</si>
  <si>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</si>
  <si>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</si>
  <si>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</si>
  <si>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</si>
  <si>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</si>
  <si>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</si>
  <si>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</si>
  <si>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</si>
  <si>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</si>
  <si>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</si>
  <si>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</si>
  <si>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</si>
  <si>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</si>
  <si>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</si>
  <si>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</si>
  <si>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</si>
  <si>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</si>
  <si>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</si>
  <si>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</si>
  <si>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</si>
  <si>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</si>
  <si>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</si>
  <si>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</si>
  <si>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</si>
  <si>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</si>
  <si>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</si>
  <si>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</si>
  <si>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</si>
  <si>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</si>
  <si>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</si>
  <si>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</si>
  <si>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</si>
  <si>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</si>
  <si>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</si>
  <si>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</si>
  <si>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</si>
  <si>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</si>
  <si>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</si>
  <si>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</si>
  <si>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</si>
  <si>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</si>
  <si>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</si>
  <si>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</si>
  <si>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</si>
  <si>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</si>
  <si>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</si>
  <si>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</si>
  <si>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</si>
  <si>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</si>
  <si>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</si>
  <si>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</si>
  <si>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</si>
  <si>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</si>
  <si>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</si>
  <si>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</si>
  <si>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</si>
  <si>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</si>
  <si>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</si>
  <si>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</si>
  <si>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</si>
  <si>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</si>
  <si>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</si>
  <si>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</si>
  <si>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</si>
  <si>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</si>
  <si>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</si>
  <si>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</si>
  <si>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</si>
  <si>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</si>
  <si>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</si>
  <si>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</si>
  <si>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</si>
  <si>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</si>
  <si>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</si>
  <si>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</si>
  <si>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</si>
  <si>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</si>
  <si>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</si>
  <si>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</si>
  <si>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</si>
  <si>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</si>
  <si>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</si>
  <si>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</si>
  <si>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</si>
  <si>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</si>
  <si>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</si>
  <si>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</si>
  <si>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</si>
  <si>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</si>
  <si>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</si>
  <si>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</si>
  <si>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</si>
  <si>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</si>
  <si>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</si>
  <si>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</si>
  <si>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</si>
  <si>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</si>
  <si>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</si>
  <si>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</si>
  <si>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</si>
  <si>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</si>
  <si>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</si>
  <si>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</si>
  <si>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</si>
  <si>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</si>
  <si>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</si>
  <si>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</si>
  <si>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</si>
  <si>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</si>
  <si>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</si>
  <si>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</si>
  <si>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</si>
  <si>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</si>
  <si>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</si>
  <si>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</si>
  <si>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</si>
  <si>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</si>
  <si>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</si>
  <si>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</si>
  <si>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</si>
  <si>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</si>
  <si>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</si>
  <si>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</si>
  <si>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</si>
  <si>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</si>
  <si>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</si>
  <si>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</si>
  <si>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</si>
  <si>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</si>
  <si>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</si>
  <si>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</si>
  <si>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</si>
  <si>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</si>
  <si>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</si>
  <si>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</si>
  <si>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</si>
  <si>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</si>
  <si>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</si>
  <si>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</si>
  <si>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</si>
  <si>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</si>
  <si>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</si>
  <si>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</si>
  <si>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</si>
  <si>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</si>
  <si>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</si>
  <si>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</si>
  <si>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</si>
  <si>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</si>
  <si>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</si>
  <si>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</si>
  <si>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</si>
  <si>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</si>
  <si>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</si>
  <si>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</si>
  <si>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</si>
  <si>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</si>
  <si>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</si>
  <si>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</si>
  <si>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</si>
  <si>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</si>
  <si>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</si>
  <si>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</si>
  <si>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</si>
  <si>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</si>
  <si>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</si>
  <si>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</si>
  <si>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</si>
  <si>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</si>
  <si>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</si>
  <si>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</si>
  <si>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</si>
  <si>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</si>
  <si>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</si>
  <si>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</si>
  <si>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</si>
  <si>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</si>
  <si>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</si>
  <si>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</si>
  <si>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</si>
  <si>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</si>
  <si>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</si>
  <si>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</si>
  <si>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</si>
  <si>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</si>
  <si>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</si>
  <si>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</si>
  <si>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</si>
  <si>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</si>
  <si>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</si>
  <si>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</si>
  <si>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</si>
  <si>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</si>
  <si>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</si>
  <si>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</si>
  <si>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</si>
  <si>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</si>
  <si>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</si>
  <si>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</si>
  <si>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</si>
  <si>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</si>
  <si>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</si>
  <si>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</si>
  <si>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</si>
  <si>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</si>
  <si>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</si>
  <si>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</si>
  <si>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</si>
  <si>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</si>
  <si>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</si>
  <si>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</si>
  <si>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</si>
  <si>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</si>
  <si>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</si>
  <si>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</si>
  <si>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</si>
  <si>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</si>
  <si>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</si>
  <si>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</si>
  <si>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</si>
  <si>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</si>
  <si>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</si>
  <si>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</si>
  <si>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</si>
  <si>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</si>
  <si>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</si>
  <si>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</si>
  <si>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</si>
  <si>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</si>
  <si>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</si>
  <si>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</si>
  <si>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</si>
  <si>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</si>
  <si>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</si>
  <si>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</si>
  <si>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</si>
  <si>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</si>
  <si>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</si>
  <si>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</si>
  <si>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</si>
  <si>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</si>
  <si>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</si>
  <si>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</si>
  <si>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</si>
  <si>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</si>
  <si>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</si>
  <si>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</si>
  <si>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</si>
  <si>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</si>
  <si>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</si>
  <si>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</si>
  <si>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</si>
  <si>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</si>
  <si>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</si>
  <si>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</si>
  <si>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</si>
  <si>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</si>
  <si>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</si>
  <si>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</si>
  <si>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</si>
  <si>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</si>
  <si>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</si>
  <si>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</si>
  <si>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</si>
  <si>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</si>
  <si>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</si>
  <si>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</si>
  <si>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</si>
  <si>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</si>
  <si>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</si>
  <si>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</si>
  <si>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</si>
  <si>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</si>
  <si>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</si>
  <si>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</si>
  <si>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</si>
  <si>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</si>
  <si>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</si>
  <si>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</si>
  <si>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</si>
  <si>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</si>
  <si>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</si>
  <si>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</si>
  <si>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</si>
  <si>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</si>
  <si>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</si>
  <si>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</si>
  <si>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</si>
  <si>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</si>
  <si>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</si>
  <si>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</si>
  <si>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</si>
  <si>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</si>
  <si>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</si>
  <si>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</si>
  <si>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</si>
  <si>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</si>
  <si>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</si>
  <si>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</si>
  <si>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</si>
  <si>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</si>
  <si>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</si>
  <si>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</si>
  <si>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</si>
  <si>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</si>
  <si>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</si>
  <si>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</si>
  <si>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</si>
  <si>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</si>
  <si>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</si>
  <si>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</si>
  <si>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</si>
  <si>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</si>
  <si>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</si>
  <si>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</si>
  <si>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</si>
  <si>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</si>
  <si>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</si>
  <si>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</si>
  <si>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</si>
  <si>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</si>
  <si>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</si>
  <si>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</si>
  <si>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</si>
  <si>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</si>
  <si>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</si>
  <si>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</si>
  <si>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</si>
  <si>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</si>
  <si>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</si>
  <si>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</si>
  <si>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</si>
  <si>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</si>
  <si>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</si>
  <si>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</si>
  <si>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</si>
  <si>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</si>
  <si>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</si>
  <si>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</si>
  <si>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</si>
  <si>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</si>
  <si>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</si>
  <si>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</si>
  <si>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</si>
  <si>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</si>
  <si>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</si>
  <si>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</si>
  <si>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</si>
  <si>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</si>
  <si>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</si>
  <si>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</si>
  <si>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</si>
  <si>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</si>
  <si>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</si>
  <si>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</si>
  <si>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</si>
  <si>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</si>
  <si>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</si>
  <si>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</si>
  <si>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</si>
  <si>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</si>
  <si>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</si>
  <si>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</si>
  <si>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</si>
  <si>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</si>
  <si>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</si>
  <si>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</si>
  <si>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</si>
  <si>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</si>
  <si>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</si>
  <si>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</si>
  <si>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</si>
  <si>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</si>
  <si>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</si>
  <si>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</si>
  <si>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</si>
  <si>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</si>
  <si>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</si>
  <si>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</si>
  <si>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</si>
  <si>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</si>
  <si>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</si>
  <si>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</si>
  <si>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</si>
  <si>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</si>
  <si>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</si>
  <si>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</si>
  <si>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</si>
  <si>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</si>
  <si>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</si>
  <si>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</si>
  <si>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</si>
  <si>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</si>
  <si>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</si>
  <si>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</si>
  <si>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</si>
  <si>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</si>
  <si>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</si>
  <si>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</si>
  <si>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</si>
  <si>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</si>
  <si>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</si>
  <si>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</si>
  <si>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</si>
  <si>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</si>
  <si>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</si>
  <si>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</si>
  <si>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</si>
  <si>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</si>
  <si>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</si>
  <si>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</si>
  <si>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</si>
  <si>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</si>
  <si>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</si>
  <si>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</si>
  <si>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</si>
  <si>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</si>
  <si>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</si>
  <si>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</si>
  <si>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</si>
  <si>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</si>
  <si>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</si>
  <si>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</si>
  <si>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</si>
  <si>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</si>
  <si>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</si>
  <si>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</si>
  <si>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</si>
  <si>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</si>
  <si>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</si>
  <si>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</si>
  <si>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</si>
  <si>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</si>
  <si>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</si>
  <si>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</si>
  <si>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</si>
  <si>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</si>
  <si>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</si>
  <si>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</si>
  <si>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</si>
  <si>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</si>
  <si>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</si>
  <si>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</si>
  <si>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</si>
  <si>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</si>
  <si>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</si>
  <si>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</si>
  <si>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</si>
  <si>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</si>
  <si>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</si>
  <si>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</si>
  <si>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</si>
  <si>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</si>
  <si>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</si>
  <si>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</si>
  <si>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</si>
  <si>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</si>
  <si>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</si>
  <si>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</si>
  <si>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</si>
  <si>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</si>
  <si>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</si>
  <si>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</si>
  <si>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</si>
  <si>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</si>
  <si>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</si>
  <si>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</si>
  <si>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</si>
  <si>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</si>
  <si>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</si>
  <si>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</si>
  <si>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</si>
  <si>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</si>
  <si>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</si>
  <si>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</si>
  <si>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</si>
  <si>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</si>
  <si>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</si>
  <si>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</si>
  <si>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</si>
  <si>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</si>
  <si>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</si>
  <si>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</si>
  <si>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</si>
  <si>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</si>
  <si>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</si>
  <si>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</si>
  <si>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</si>
  <si>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</si>
  <si>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</si>
  <si>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</si>
  <si>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</si>
  <si>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</si>
  <si>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</si>
  <si>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</si>
  <si>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</si>
  <si>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</si>
  <si>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</si>
  <si>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</si>
  <si>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</si>
  <si>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</si>
  <si>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</si>
  <si>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</si>
  <si>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</si>
  <si>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</si>
  <si>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</si>
  <si>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</si>
  <si>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</si>
  <si>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</si>
  <si>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</si>
  <si>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</si>
  <si>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</si>
  <si>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</si>
  <si>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</si>
  <si>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</si>
  <si>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</si>
  <si>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</si>
  <si>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</si>
  <si>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</si>
  <si>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</si>
  <si>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</si>
  <si>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</si>
  <si>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</si>
  <si>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</si>
  <si>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</si>
  <si>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</si>
  <si>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</si>
  <si>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</si>
  <si>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</si>
  <si>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</si>
  <si>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</si>
  <si>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</si>
  <si>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</si>
  <si>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</si>
  <si>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</si>
  <si>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</si>
  <si>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</si>
  <si>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</si>
  <si>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</si>
  <si>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</si>
  <si>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</si>
  <si>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</si>
  <si>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</si>
  <si>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</si>
  <si>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</si>
  <si>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</si>
  <si>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</si>
  <si>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</si>
  <si>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</si>
  <si>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</si>
  <si>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</si>
  <si>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</si>
  <si>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</si>
  <si>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</si>
  <si>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</si>
  <si>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</si>
  <si>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</si>
  <si>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</si>
  <si>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</si>
  <si>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</si>
  <si>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</si>
  <si>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</si>
  <si>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</si>
  <si>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</si>
  <si>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</si>
  <si>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</si>
  <si>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</si>
  <si>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</si>
  <si>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</si>
  <si>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</si>
  <si>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</si>
  <si>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</si>
  <si>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</si>
  <si>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</si>
  <si>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</si>
  <si>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</si>
  <si>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</si>
  <si>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</si>
  <si>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</si>
  <si>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</si>
  <si>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</si>
  <si>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</si>
  <si>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</si>
  <si>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</si>
  <si>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</si>
  <si>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</si>
  <si>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</si>
  <si>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</si>
  <si>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</si>
  <si>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</si>
  <si>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</si>
  <si>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</si>
  <si>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</si>
  <si>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</si>
  <si>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</si>
  <si>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</si>
  <si>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</si>
  <si>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</si>
  <si>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</si>
  <si>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</si>
  <si>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</si>
  <si>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</si>
  <si>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</si>
  <si>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</si>
  <si>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</si>
  <si>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</si>
  <si>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</si>
  <si>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</si>
  <si>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</si>
  <si>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</si>
  <si>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</si>
  <si>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</si>
  <si>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</si>
  <si>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</si>
  <si>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</si>
  <si>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</si>
  <si>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</si>
  <si>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</si>
  <si>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</si>
  <si>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</si>
  <si>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</si>
  <si>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</si>
  <si>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</si>
  <si>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</si>
  <si>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</si>
  <si>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</si>
  <si>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</si>
  <si>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</si>
  <si>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</si>
  <si>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</si>
  <si>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</si>
  <si>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</si>
  <si>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</si>
  <si>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</si>
  <si>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</si>
  <si>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</si>
  <si>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</si>
  <si>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</si>
  <si>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</si>
  <si>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</si>
  <si>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</si>
  <si>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</si>
  <si>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</si>
  <si>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</si>
  <si>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</si>
  <si>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</si>
  <si>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</si>
  <si>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</si>
  <si>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</si>
  <si>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</si>
  <si>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</si>
  <si>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</si>
  <si>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</si>
  <si>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</si>
  <si>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</si>
  <si>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</si>
  <si>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</si>
  <si>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</si>
  <si>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</si>
  <si>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</si>
  <si>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</si>
  <si>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</si>
  <si>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</si>
  <si>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</si>
  <si>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</si>
  <si>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</si>
  <si>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</si>
  <si>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</si>
  <si>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</si>
  <si>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</si>
  <si>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</si>
  <si>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</si>
  <si>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</si>
  <si>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</si>
  <si>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</si>
  <si>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</si>
  <si>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</si>
  <si>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</si>
  <si>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</si>
  <si>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</si>
  <si>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</si>
  <si>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</si>
  <si>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</si>
  <si>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</si>
  <si>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</si>
  <si>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</si>
  <si>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</si>
  <si>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</si>
  <si>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</si>
  <si>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</si>
  <si>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</si>
  <si>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</si>
  <si>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</si>
  <si>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</si>
  <si>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</si>
  <si>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</si>
  <si>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</si>
  <si>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</si>
  <si>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</si>
  <si>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</si>
  <si>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</si>
  <si>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</si>
  <si>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</si>
  <si>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</si>
  <si>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</si>
  <si>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</si>
  <si>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</si>
  <si>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</si>
  <si>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</si>
  <si>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</si>
  <si>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</si>
  <si>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</si>
  <si>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</si>
  <si>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</si>
  <si>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</si>
  <si>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</si>
  <si>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</si>
  <si>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</si>
  <si>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</si>
  <si>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</si>
  <si>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</si>
  <si>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</si>
  <si>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</si>
  <si>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</si>
  <si>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</si>
  <si>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</si>
  <si>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</si>
  <si>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</si>
  <si>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</si>
  <si>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</si>
  <si>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</si>
  <si>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</si>
  <si>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</si>
  <si>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</si>
  <si>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</si>
  <si>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</si>
  <si>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</si>
  <si>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</si>
  <si>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</si>
  <si>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</si>
  <si>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</si>
  <si>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</si>
  <si>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</si>
  <si>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</si>
  <si>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</si>
  <si>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</si>
  <si>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</si>
  <si>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</si>
  <si>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</si>
  <si>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</si>
  <si>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</si>
  <si>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</si>
  <si>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</si>
  <si>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</si>
  <si>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</si>
  <si>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</si>
  <si>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</si>
  <si>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</si>
  <si>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</si>
  <si>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</si>
  <si>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</si>
  <si>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</si>
  <si>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</si>
  <si>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</si>
  <si>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</si>
  <si>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</si>
  <si>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</si>
  <si>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</si>
  <si>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</si>
  <si>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</si>
  <si>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</si>
  <si>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</si>
  <si>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</si>
  <si>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</si>
  <si>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</si>
  <si>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</si>
  <si>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</si>
  <si>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</si>
  <si>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</si>
  <si>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</si>
  <si>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</si>
  <si>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</si>
  <si>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</si>
  <si>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</si>
  <si>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</si>
  <si>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</si>
  <si>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</si>
  <si>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</si>
  <si>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</si>
  <si>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</si>
  <si>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</si>
  <si>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</si>
  <si>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</si>
  <si>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</si>
  <si>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</si>
  <si>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</si>
  <si>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</si>
  <si>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</si>
  <si>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</si>
  <si>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</si>
  <si>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</si>
  <si>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</si>
  <si>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</si>
  <si>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</si>
  <si>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</si>
  <si>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</si>
  <si>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</si>
  <si>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</si>
  <si>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</si>
  <si>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</si>
  <si>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</si>
  <si>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</si>
  <si>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</si>
  <si>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</si>
  <si>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</si>
  <si>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</si>
  <si>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</si>
  <si>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</si>
  <si>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</si>
  <si>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</si>
  <si>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</si>
  <si>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</si>
  <si>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</si>
  <si>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</si>
  <si>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</si>
  <si>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</si>
  <si>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</si>
  <si>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</si>
  <si>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</si>
  <si>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</si>
  <si>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</si>
  <si>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</si>
  <si>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</si>
  <si>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</si>
  <si>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</si>
  <si>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</si>
  <si>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</si>
  <si>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</si>
  <si>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</si>
  <si>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</si>
  <si>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</si>
  <si>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</si>
  <si>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</si>
  <si>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</si>
  <si>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</si>
  <si>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</si>
  <si>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</si>
  <si>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</si>
  <si>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</si>
  <si>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</si>
  <si>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</si>
  <si>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</si>
  <si>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</si>
  <si>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</si>
  <si>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</si>
  <si>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</si>
  <si>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</si>
  <si>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</si>
  <si>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</si>
  <si>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</si>
  <si>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</si>
  <si>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</si>
  <si>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</si>
  <si>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</si>
  <si>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</si>
  <si>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</si>
  <si>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</si>
  <si>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</si>
  <si>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</si>
  <si>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</si>
  <si>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</si>
  <si>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</si>
  <si>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</si>
  <si>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</si>
  <si>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</si>
  <si>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</si>
  <si>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</si>
  <si>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</si>
  <si>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</si>
  <si>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</si>
  <si>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</si>
  <si>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</si>
  <si>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</si>
  <si>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</si>
  <si>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</si>
  <si>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</si>
  <si>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</si>
  <si>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</si>
  <si>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</si>
  <si>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</si>
  <si>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</si>
  <si>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</si>
  <si>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</si>
  <si>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</si>
  <si>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</si>
  <si>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</si>
  <si>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</si>
  <si>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</si>
  <si>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</si>
  <si>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</si>
  <si>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</si>
  <si>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</si>
  <si>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</si>
  <si>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</si>
  <si>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</si>
  <si>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</si>
  <si>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</si>
  <si>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</si>
  <si>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</si>
  <si>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</si>
  <si>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</si>
  <si>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</si>
  <si>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</si>
  <si>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</si>
  <si>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</si>
  <si>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</si>
  <si>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</si>
  <si>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</si>
  <si>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</si>
  <si>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</si>
  <si>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</si>
  <si>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</si>
  <si>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</si>
  <si>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</si>
  <si>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</si>
  <si>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</si>
  <si>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</si>
  <si>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</si>
  <si>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</si>
  <si>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</si>
  <si>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</si>
  <si>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</si>
  <si>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</si>
  <si>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</si>
  <si>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</si>
  <si>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</si>
  <si>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</si>
  <si>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</si>
  <si>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</si>
  <si>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</si>
  <si>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</si>
  <si>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</si>
  <si>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</si>
  <si>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</si>
  <si>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</si>
  <si>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</si>
  <si>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</si>
  <si>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</si>
  <si>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</si>
  <si>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</si>
  <si>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</si>
  <si>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</si>
  <si>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</si>
  <si>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</si>
  <si>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</si>
  <si>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</si>
  <si>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</si>
  <si>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</si>
  <si>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</si>
  <si>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</si>
  <si>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</si>
  <si>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</si>
  <si>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</si>
  <si>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</si>
  <si>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</si>
  <si>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</si>
  <si>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</si>
  <si>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</si>
  <si>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</si>
  <si>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</si>
  <si>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</si>
  <si>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</si>
  <si>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</si>
  <si>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</si>
  <si>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</si>
  <si>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</si>
  <si>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</si>
  <si>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</si>
  <si>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</si>
  <si>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</si>
  <si>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</si>
  <si>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</si>
  <si>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</si>
  <si>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</si>
  <si>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</si>
  <si>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</si>
  <si>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</si>
  <si>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</si>
  <si>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</si>
  <si>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</si>
  <si>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</si>
  <si>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</si>
  <si>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</si>
  <si>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</si>
  <si>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</si>
  <si>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</si>
  <si>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</si>
  <si>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</si>
  <si>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</si>
  <si>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</si>
  <si>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</si>
  <si>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</si>
  <si>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</si>
  <si>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</si>
  <si>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</si>
  <si>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</si>
  <si>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</si>
  <si>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</si>
  <si>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</si>
  <si>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</si>
  <si>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</si>
  <si>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</si>
  <si>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</si>
  <si>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</si>
  <si>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</si>
  <si>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</si>
  <si>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</si>
  <si>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</si>
  <si>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</si>
  <si>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</si>
  <si>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</si>
  <si>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</si>
  <si>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</si>
  <si>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</si>
  <si>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</si>
  <si>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</si>
  <si>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</si>
  <si>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</si>
  <si>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</si>
  <si>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</si>
  <si>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</si>
  <si>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</si>
  <si>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</si>
  <si>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</si>
  <si>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</si>
  <si>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</si>
  <si>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</si>
  <si>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</si>
  <si>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</si>
  <si>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</si>
  <si>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</si>
  <si>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</si>
  <si>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</si>
  <si>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</si>
  <si>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</si>
  <si>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</si>
  <si>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</si>
  <si>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</si>
  <si>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</si>
  <si>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</si>
  <si>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</si>
  <si>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</si>
  <si>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</si>
  <si>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</si>
  <si>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</si>
  <si>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</si>
  <si>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</si>
  <si>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</si>
  <si>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</si>
  <si>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</si>
  <si>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</si>
  <si>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</si>
  <si>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</si>
  <si>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</si>
  <si>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</si>
  <si>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</si>
  <si>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</si>
  <si>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</si>
  <si>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</si>
  <si>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</si>
  <si>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</si>
  <si>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</si>
  <si>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</si>
  <si>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</si>
  <si>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</si>
  <si>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</si>
  <si>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</si>
  <si>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</si>
  <si>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</si>
  <si>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</si>
  <si>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</si>
  <si>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</si>
  <si>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</si>
  <si>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</si>
  <si>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</si>
  <si>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</si>
  <si>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</si>
  <si>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</si>
  <si>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</si>
  <si>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</si>
  <si>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</si>
  <si>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</si>
  <si>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</si>
  <si>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</si>
  <si>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</si>
  <si>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</si>
  <si>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</si>
  <si>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</si>
  <si>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</si>
  <si>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</si>
  <si>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</si>
  <si>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</si>
  <si>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</si>
  <si>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</si>
  <si>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</si>
  <si>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</si>
  <si>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</si>
  <si>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</si>
  <si>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</si>
  <si>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</si>
  <si>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</si>
  <si>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</si>
  <si>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</si>
  <si>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</si>
  <si>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</si>
  <si>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</si>
  <si>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</si>
  <si>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</si>
  <si>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</si>
  <si>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</si>
  <si>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</si>
  <si>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</si>
  <si>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</si>
  <si>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</si>
  <si>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</si>
  <si>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</si>
  <si>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</si>
  <si>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</si>
  <si>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</si>
  <si>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</si>
  <si>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</si>
  <si>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</si>
  <si>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</si>
  <si>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</si>
  <si>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</si>
  <si>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</si>
  <si>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</si>
  <si>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</si>
  <si>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</si>
  <si>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</si>
  <si>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</si>
  <si>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</si>
  <si>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</si>
  <si>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</si>
  <si>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</si>
  <si>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</si>
  <si>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</si>
  <si>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</si>
  <si>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</si>
  <si>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</si>
  <si>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</si>
  <si>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</si>
  <si>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</si>
  <si>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</si>
  <si>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</si>
  <si>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</si>
  <si>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</si>
  <si>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</si>
  <si>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</si>
  <si>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</si>
  <si>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</si>
  <si>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</si>
  <si>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</si>
  <si>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</si>
  <si>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</si>
  <si>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</si>
  <si>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</si>
  <si>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</si>
  <si>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</si>
  <si>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</si>
  <si>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</si>
  <si>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</si>
  <si>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</si>
  <si>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</si>
  <si>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</si>
  <si>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</si>
  <si>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</si>
  <si>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</si>
  <si>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</si>
  <si>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</si>
  <si>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</si>
  <si>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</si>
  <si>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</si>
  <si>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</si>
  <si>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</si>
  <si>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</si>
  <si>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</si>
  <si>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</si>
  <si>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</si>
  <si>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</si>
  <si>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</si>
  <si>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</si>
  <si>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</si>
  <si>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</si>
  <si>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</si>
  <si>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</si>
  <si>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</si>
  <si>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</si>
  <si>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</si>
  <si>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</si>
  <si>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</si>
  <si>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</si>
  <si>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</si>
  <si>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</si>
  <si>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</si>
  <si>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</si>
  <si>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</si>
  <si>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</si>
  <si>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</si>
  <si>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</si>
  <si>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</si>
  <si>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</si>
  <si>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</si>
  <si>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</si>
  <si>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</si>
  <si>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</si>
  <si>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</si>
  <si>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</si>
  <si>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</si>
  <si>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</si>
  <si>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</si>
  <si>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</si>
  <si>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</si>
  <si>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</si>
  <si>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</si>
  <si>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</si>
  <si>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</si>
  <si>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</si>
  <si>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</si>
  <si>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</si>
  <si>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</si>
  <si>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</si>
  <si>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</si>
  <si>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</si>
  <si>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</si>
  <si>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</si>
  <si>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</si>
  <si>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</si>
  <si>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</si>
  <si>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</si>
  <si>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</si>
  <si>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</si>
  <si>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</si>
  <si>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</si>
  <si>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</si>
  <si>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</si>
  <si>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</si>
  <si>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</si>
  <si>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</si>
  <si>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</si>
  <si>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</si>
  <si>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</si>
  <si>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</si>
  <si>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</si>
  <si>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</si>
  <si>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</si>
  <si>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</si>
  <si>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</si>
  <si>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</si>
  <si>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</si>
  <si>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</si>
  <si>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</si>
  <si>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</si>
  <si>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</si>
  <si>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</si>
  <si>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</si>
  <si>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</si>
  <si>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</si>
  <si>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</si>
  <si>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</si>
  <si>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</si>
  <si>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</si>
  <si>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</si>
  <si>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</si>
  <si>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</si>
  <si>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</si>
  <si>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</si>
  <si>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</si>
  <si>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</si>
  <si>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</si>
  <si>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</si>
  <si>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</si>
  <si>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</si>
  <si>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</si>
  <si>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</si>
  <si>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</si>
  <si>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</si>
  <si>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</si>
  <si>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</si>
  <si>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</si>
  <si>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</si>
  <si>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</si>
  <si>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</si>
  <si>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</si>
  <si>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</si>
  <si>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</si>
  <si>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</si>
  <si>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</si>
  <si>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</si>
  <si>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</si>
  <si>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</si>
  <si>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</si>
  <si>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</si>
  <si>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</si>
  <si>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</si>
  <si>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</si>
  <si>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</si>
  <si>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</si>
  <si>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</si>
  <si>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</si>
  <si>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</si>
  <si>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</si>
  <si>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</si>
  <si>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</si>
  <si>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</si>
  <si>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</si>
  <si>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</si>
  <si>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</si>
  <si>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</si>
  <si>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</si>
  <si>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</si>
  <si>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</si>
  <si>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</si>
  <si>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</si>
  <si>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</si>
  <si>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</si>
  <si>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</si>
  <si>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</si>
  <si>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</si>
  <si>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</si>
  <si>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</si>
  <si>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</si>
  <si>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</si>
  <si>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</si>
  <si>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</si>
  <si>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</si>
  <si>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</si>
  <si>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</si>
  <si>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</si>
  <si>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</si>
  <si>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</si>
  <si>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</si>
  <si>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</si>
  <si>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</si>
  <si>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</si>
  <si>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</si>
  <si>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</si>
  <si>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</si>
  <si>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</si>
  <si>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</si>
  <si>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</si>
  <si>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</si>
  <si>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</si>
  <si>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</si>
  <si>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</si>
  <si>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</si>
  <si>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</si>
  <si>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</si>
  <si>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</si>
  <si>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</si>
  <si>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</si>
  <si>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</si>
  <si>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</si>
  <si>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</si>
  <si>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</si>
  <si>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</si>
  <si>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</si>
  <si>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</si>
  <si>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</si>
  <si>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</si>
  <si>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</si>
  <si>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</si>
  <si>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</si>
  <si>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</si>
  <si>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</si>
  <si>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</si>
  <si>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</si>
  <si>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</si>
  <si>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</si>
  <si>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</si>
  <si>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</si>
  <si>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</si>
  <si>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</si>
  <si>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</si>
  <si>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</si>
  <si>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</si>
  <si>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</si>
  <si>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</si>
  <si>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</si>
  <si>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</si>
  <si>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</si>
  <si>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</si>
  <si>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</si>
  <si>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</si>
  <si>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</si>
  <si>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</si>
  <si>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</si>
  <si>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</si>
  <si>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</si>
  <si>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</si>
  <si>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</si>
  <si>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</si>
  <si>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</si>
  <si>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</si>
  <si>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</si>
  <si>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</si>
  <si>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</si>
  <si>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</si>
  <si>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</si>
  <si>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</si>
  <si>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</si>
  <si>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</si>
  <si>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</si>
  <si>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</si>
  <si>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</si>
  <si>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</si>
  <si>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</si>
  <si>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</si>
  <si>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</si>
  <si>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</si>
  <si>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</si>
  <si>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</si>
  <si>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</si>
  <si>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</si>
  <si>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</si>
  <si>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</si>
  <si>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</si>
  <si>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</si>
  <si>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</si>
  <si>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</si>
  <si>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</si>
  <si>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</si>
  <si>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</si>
  <si>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</si>
  <si>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</si>
  <si>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</si>
  <si>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</si>
  <si>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</si>
  <si>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</si>
  <si>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</si>
  <si>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</si>
  <si>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</si>
  <si>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</si>
  <si>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</si>
  <si>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</si>
  <si>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</si>
  <si>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</si>
  <si>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</si>
  <si>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</si>
  <si>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</si>
  <si>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</si>
  <si>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</si>
  <si>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</si>
  <si>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</si>
  <si>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</si>
  <si>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</si>
  <si>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</si>
  <si>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</si>
  <si>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</si>
  <si>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</si>
  <si>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</si>
  <si>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</si>
  <si>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</si>
  <si>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</si>
  <si>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</si>
  <si>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</si>
  <si>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</si>
  <si>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</si>
  <si>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</si>
  <si>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</si>
  <si>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</si>
  <si>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</si>
  <si>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</si>
  <si>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</si>
  <si>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</si>
  <si>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</si>
  <si>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</si>
  <si>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</si>
  <si>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</si>
  <si>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</si>
  <si>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</si>
  <si>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</si>
  <si>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</si>
  <si>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</si>
  <si>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</si>
  <si>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</si>
  <si>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</si>
  <si>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</si>
  <si>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</si>
  <si>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</si>
  <si>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</si>
  <si>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</si>
  <si>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</si>
  <si>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</si>
  <si>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</si>
  <si>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</si>
  <si>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</si>
  <si>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</si>
  <si>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</si>
  <si>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</si>
  <si>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</si>
  <si>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</si>
  <si>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</si>
  <si>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</si>
  <si>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</si>
  <si>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</si>
  <si>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</si>
  <si>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</si>
  <si>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</si>
  <si>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</si>
  <si>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</si>
  <si>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</si>
  <si>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</si>
  <si>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</si>
  <si>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</si>
  <si>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</si>
  <si>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</si>
  <si>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</si>
  <si>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</si>
  <si>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</si>
  <si>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</si>
  <si>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</si>
  <si>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</si>
  <si>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</si>
  <si>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</si>
  <si>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</si>
  <si>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</si>
  <si>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</si>
  <si>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</si>
  <si>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</si>
  <si>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</si>
  <si>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</si>
  <si>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</si>
  <si>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</si>
  <si>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</si>
  <si>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</si>
  <si>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</si>
  <si>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</si>
  <si>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</si>
  <si>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</si>
  <si>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</si>
  <si>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</si>
  <si>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</si>
  <si>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</si>
  <si>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</si>
  <si>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</si>
  <si>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</si>
  <si>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</si>
  <si>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</si>
  <si>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</si>
  <si>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</si>
  <si>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</si>
  <si>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</si>
  <si>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</si>
  <si>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</si>
  <si>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</si>
  <si>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</si>
  <si>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</si>
  <si>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</si>
  <si>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</si>
  <si>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</si>
  <si>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</si>
  <si>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</si>
  <si>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</si>
  <si>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</si>
  <si>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</si>
  <si>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</si>
  <si>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</si>
  <si>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</si>
  <si>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</si>
  <si>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</si>
  <si>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</si>
  <si>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</si>
  <si>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</si>
  <si>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</si>
  <si>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</si>
  <si>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</si>
  <si>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</si>
  <si>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</si>
  <si>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</si>
  <si>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</si>
  <si>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</si>
  <si>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</si>
  <si>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</si>
  <si>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</si>
  <si>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</si>
  <si>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</si>
  <si>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</si>
  <si>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</si>
  <si>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</si>
  <si>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</si>
  <si>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</si>
  <si>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</si>
  <si>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</si>
  <si>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</si>
  <si>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</si>
  <si>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</si>
  <si>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</si>
  <si>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</si>
  <si>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</si>
  <si>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</si>
  <si>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</si>
  <si>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</si>
  <si>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</si>
  <si>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</si>
  <si>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</si>
  <si>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</si>
  <si>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</si>
  <si>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</si>
  <si>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</si>
  <si>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</si>
  <si>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</si>
  <si>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</si>
  <si>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</si>
  <si>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</si>
  <si>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</si>
  <si>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</si>
  <si>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</si>
  <si>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</si>
  <si>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</si>
  <si>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</si>
  <si>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</si>
  <si>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</si>
  <si>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</si>
  <si>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</si>
  <si>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</si>
  <si>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</si>
  <si>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</si>
  <si>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</si>
  <si>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</si>
  <si>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</si>
  <si>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</si>
  <si>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</si>
  <si>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</si>
  <si>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</si>
  <si>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</si>
  <si>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</si>
  <si>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</si>
  <si>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</si>
  <si>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</si>
  <si>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</si>
  <si>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</si>
  <si>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</si>
  <si>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</si>
  <si>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</si>
  <si>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</si>
  <si>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</si>
  <si>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</si>
  <si>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</si>
  <si>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</si>
  <si>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</si>
  <si>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</si>
  <si>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</si>
  <si>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</si>
  <si>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</si>
  <si>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</si>
  <si>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</si>
  <si>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</si>
  <si>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</si>
  <si>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</si>
  <si>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</si>
  <si>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</si>
  <si>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</si>
  <si>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</si>
  <si>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</si>
  <si>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</si>
  <si>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</si>
  <si>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</si>
  <si>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</si>
  <si>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</si>
  <si>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</si>
  <si>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</si>
  <si>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</si>
  <si>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</si>
  <si>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</si>
  <si>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</si>
  <si>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</si>
  <si>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</si>
  <si>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</si>
  <si>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</si>
  <si>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</si>
  <si>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</si>
  <si>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</si>
  <si>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</si>
  <si>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</si>
  <si>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</si>
  <si>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</si>
  <si>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</si>
  <si>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</si>
  <si>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</si>
  <si>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</si>
  <si>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</si>
  <si>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</si>
  <si>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</si>
  <si>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</si>
  <si>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</si>
  <si>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</si>
  <si>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</si>
  <si>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</si>
  <si>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</si>
  <si>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</si>
  <si>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</si>
  <si>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</si>
  <si>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</si>
  <si>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</si>
  <si>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</si>
  <si>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</si>
  <si>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</si>
  <si>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</si>
  <si>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</si>
  <si>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</si>
  <si>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</si>
  <si>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</si>
  <si>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</si>
  <si>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</si>
  <si>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</si>
  <si>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</si>
  <si>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</si>
  <si>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</si>
  <si>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</si>
  <si>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</si>
  <si>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</si>
  <si>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</si>
  <si>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</si>
  <si>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</si>
  <si>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</si>
  <si>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</si>
  <si>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</si>
  <si>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</si>
  <si>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</si>
  <si>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</si>
  <si>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</si>
  <si>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</si>
  <si>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</si>
  <si>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</si>
  <si>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</si>
  <si>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</si>
  <si>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</si>
  <si>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</si>
  <si>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</si>
  <si>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</si>
  <si>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</si>
  <si>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</si>
  <si>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</si>
  <si>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</si>
  <si>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</si>
  <si>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</si>
  <si>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</si>
  <si>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</si>
  <si>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</si>
  <si>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</si>
  <si>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</si>
  <si>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</si>
  <si>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</si>
  <si>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</si>
  <si>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</si>
  <si>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</si>
  <si>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</si>
  <si>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</si>
  <si>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</si>
  <si>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</si>
  <si>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</si>
  <si>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</si>
  <si>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</si>
  <si>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</si>
  <si>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</si>
  <si>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</si>
  <si>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</si>
  <si>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</si>
  <si>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</si>
  <si>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</si>
  <si>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</si>
  <si>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</si>
  <si>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</si>
  <si>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</si>
  <si>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</si>
  <si>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</si>
  <si>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</si>
  <si>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</si>
  <si>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</si>
  <si>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</si>
  <si>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</si>
  <si>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</si>
  <si>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</si>
  <si>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</si>
  <si>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</si>
  <si>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</si>
  <si>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</si>
  <si>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</si>
  <si>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</si>
  <si>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</si>
  <si>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</si>
  <si>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</si>
  <si>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</si>
  <si>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</si>
  <si>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</si>
  <si>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</si>
  <si>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</si>
  <si>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</si>
  <si>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</si>
  <si>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</si>
  <si>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</si>
  <si>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</si>
  <si>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</si>
  <si>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</si>
  <si>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</si>
  <si>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</si>
  <si>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</si>
  <si>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</si>
  <si>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</si>
  <si>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</si>
  <si>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</si>
  <si>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</si>
  <si>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</si>
  <si>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</si>
  <si>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</si>
  <si>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</si>
  <si>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</si>
  <si>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</si>
  <si>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</si>
  <si>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</si>
  <si>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</si>
  <si>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</si>
  <si>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</si>
  <si>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</si>
  <si>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</si>
  <si>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</si>
  <si>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</si>
  <si>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</si>
  <si>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</si>
  <si>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</si>
  <si>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</si>
  <si>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</si>
  <si>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</si>
  <si>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</si>
  <si>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</si>
  <si>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</si>
  <si>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</si>
  <si>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</si>
  <si>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</si>
  <si>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</si>
  <si>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</si>
  <si>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</si>
  <si>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</si>
  <si>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</si>
  <si>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</si>
  <si>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</si>
  <si>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</si>
  <si>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</si>
  <si>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</si>
  <si>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</si>
  <si>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</si>
  <si>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</si>
  <si>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</si>
  <si>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</si>
  <si>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</si>
  <si>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</si>
  <si>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</si>
  <si>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</si>
  <si>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</si>
  <si>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</si>
  <si>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</si>
  <si>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</si>
  <si>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</si>
  <si>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</si>
  <si>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</si>
  <si>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</si>
  <si>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</si>
  <si>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</si>
  <si>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</si>
  <si>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</si>
  <si>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</si>
  <si>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</si>
  <si>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</si>
  <si>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</si>
  <si>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</si>
  <si>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</si>
  <si>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</si>
  <si>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</si>
  <si>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</si>
  <si>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</si>
  <si>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</si>
  <si>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</si>
  <si>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</si>
  <si>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</si>
  <si>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</si>
  <si>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</si>
  <si>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</si>
  <si>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</si>
  <si>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</si>
  <si>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</si>
  <si>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</si>
  <si>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</si>
  <si>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</si>
  <si>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</si>
  <si>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</si>
  <si>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</si>
  <si>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</si>
  <si>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</si>
  <si>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</si>
  <si>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</si>
  <si>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</si>
  <si>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</si>
  <si>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</si>
  <si>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</si>
  <si>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</si>
  <si>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</si>
  <si>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</si>
  <si>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</si>
  <si>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</si>
  <si>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</si>
  <si>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</si>
  <si>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</si>
  <si>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</si>
  <si>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</si>
  <si>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</si>
  <si>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</si>
  <si>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</si>
  <si>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</si>
  <si>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</si>
  <si>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</si>
  <si>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</si>
  <si>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</si>
  <si>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</si>
  <si>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</si>
  <si>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</si>
  <si>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</si>
  <si>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</si>
  <si>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</si>
  <si>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</si>
  <si>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</si>
  <si>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</si>
  <si>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</si>
  <si>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</si>
  <si>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</si>
  <si>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</si>
  <si>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</si>
  <si>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</si>
  <si>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</si>
  <si>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</si>
  <si>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</si>
  <si>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</si>
  <si>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</si>
  <si>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</si>
  <si>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</si>
  <si>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</si>
  <si>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</si>
  <si>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</si>
  <si>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</si>
  <si>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</si>
  <si>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</si>
  <si>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</si>
  <si>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</si>
  <si>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</si>
  <si>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</si>
  <si>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</si>
  <si>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</si>
  <si>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</si>
  <si>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</si>
  <si>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</si>
  <si>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</si>
  <si>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</si>
  <si>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</si>
  <si>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</si>
  <si>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</si>
  <si>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</si>
  <si>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</si>
  <si>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</si>
  <si>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</si>
  <si>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</si>
  <si>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</si>
  <si>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</si>
  <si>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</si>
  <si>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</si>
  <si>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</si>
  <si>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</si>
  <si>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</si>
  <si>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</si>
  <si>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</si>
  <si>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</si>
  <si>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</si>
  <si>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</si>
  <si>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</si>
  <si>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</si>
  <si>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</si>
  <si>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</si>
  <si>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</si>
  <si>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</si>
  <si>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</si>
  <si>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</si>
  <si>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</si>
  <si>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</si>
  <si>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</si>
  <si>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</si>
  <si>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</si>
  <si>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</si>
  <si>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</si>
  <si>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</si>
  <si>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</si>
  <si>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</si>
  <si>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</si>
  <si>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</si>
  <si>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</si>
  <si>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</si>
  <si>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</si>
  <si>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</si>
  <si>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</si>
  <si>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</si>
  <si>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</si>
  <si>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</si>
  <si>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</si>
  <si>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</si>
  <si>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</si>
  <si>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</si>
  <si>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</si>
  <si>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</si>
  <si>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</si>
  <si>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</si>
  <si>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</si>
  <si>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</si>
  <si>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</si>
  <si>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</si>
  <si>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</si>
  <si>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</si>
  <si>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</si>
  <si>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</si>
  <si>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</si>
  <si>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</si>
  <si>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</si>
  <si>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</si>
  <si>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</si>
  <si>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</si>
  <si>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</si>
  <si>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</si>
  <si>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</si>
  <si>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</si>
  <si>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</si>
  <si>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</si>
  <si>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</si>
  <si>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</si>
  <si>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</si>
  <si>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</si>
  <si>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</si>
  <si>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</si>
  <si>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</si>
  <si>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</si>
  <si>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</si>
  <si>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</si>
  <si>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</si>
  <si>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</si>
  <si>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</si>
  <si>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</si>
  <si>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</si>
  <si>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</si>
  <si>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</si>
  <si>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</si>
  <si>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</si>
  <si>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</si>
  <si>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</si>
  <si>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</si>
  <si>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</si>
  <si>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</si>
  <si>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</si>
  <si>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</si>
  <si>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</si>
  <si>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</si>
  <si>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</si>
  <si>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</si>
  <si>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</si>
  <si>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</si>
  <si>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</si>
  <si>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</si>
  <si>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</si>
  <si>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</si>
  <si>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</si>
  <si>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</si>
  <si>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</si>
  <si>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</si>
  <si>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</si>
  <si>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</si>
  <si>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</si>
  <si>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</si>
  <si>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</si>
  <si>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</si>
  <si>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</si>
  <si>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</si>
  <si>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</si>
  <si>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</si>
  <si>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</si>
  <si>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</si>
  <si>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</si>
  <si>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</si>
  <si>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</si>
  <si>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</si>
  <si>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</si>
  <si>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</si>
  <si>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</si>
  <si>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</si>
  <si>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</si>
  <si>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</si>
  <si>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</si>
  <si>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</si>
  <si>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</si>
  <si>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</si>
  <si>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</si>
  <si>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</si>
  <si>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</si>
  <si>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</si>
  <si>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</si>
  <si>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</si>
  <si>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</si>
  <si>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</si>
  <si>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</si>
  <si>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</si>
  <si>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</si>
  <si>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</si>
  <si>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</si>
  <si>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</si>
  <si>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</si>
  <si>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</si>
  <si>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</si>
  <si>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</si>
  <si>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</si>
  <si>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</si>
  <si>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</si>
  <si>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</si>
  <si>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</si>
  <si>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</si>
  <si>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</si>
  <si>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</si>
  <si>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</si>
  <si>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</si>
  <si>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</si>
  <si>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</si>
  <si>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</si>
  <si>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</si>
  <si>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</si>
  <si>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</si>
  <si>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</si>
  <si>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</si>
  <si>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</si>
  <si>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</si>
  <si>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</si>
  <si>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</si>
  <si>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</si>
  <si>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</si>
  <si>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</si>
  <si>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</si>
  <si>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</si>
  <si>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</si>
  <si>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</si>
  <si>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</si>
  <si>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</si>
  <si>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</si>
  <si>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</si>
  <si>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</si>
  <si>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</si>
  <si>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</si>
  <si>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</si>
  <si>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</si>
  <si>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</si>
  <si>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</si>
  <si>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</si>
  <si>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</si>
  <si>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</si>
  <si>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</si>
  <si>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</si>
  <si>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</si>
  <si>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</si>
  <si>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</si>
  <si>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</si>
  <si>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</si>
  <si>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</si>
  <si>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</si>
  <si>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</si>
  <si>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</si>
  <si>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</si>
  <si>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</si>
  <si>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</si>
  <si>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</si>
  <si>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</si>
  <si>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</si>
  <si>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</si>
  <si>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</si>
  <si>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</si>
  <si>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</si>
  <si>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</si>
  <si>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</si>
  <si>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</si>
  <si>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</si>
  <si>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</si>
  <si>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</si>
  <si>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</si>
  <si>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</si>
  <si>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</si>
  <si>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</si>
  <si>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</si>
  <si>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</si>
  <si>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</si>
  <si>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</si>
  <si>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</si>
  <si>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</si>
  <si>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</si>
  <si>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</si>
  <si>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</si>
  <si>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</si>
  <si>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</si>
  <si>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</si>
  <si>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</si>
  <si>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</si>
  <si>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</si>
  <si>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</si>
  <si>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</si>
  <si>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</si>
  <si>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</si>
  <si>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</si>
  <si>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</si>
  <si>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</si>
  <si>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</si>
  <si>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</si>
  <si>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</si>
  <si>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</si>
  <si>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</si>
  <si>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</si>
  <si>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</si>
  <si>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</si>
  <si>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</si>
  <si>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</si>
  <si>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</si>
  <si>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</si>
  <si>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</si>
  <si>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</si>
  <si>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</si>
  <si>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</si>
  <si>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</si>
  <si>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</si>
  <si>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</si>
  <si>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</si>
  <si>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</si>
  <si>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</si>
  <si>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</si>
  <si>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</si>
  <si>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</si>
  <si>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</si>
  <si>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</si>
  <si>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</si>
  <si>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</si>
  <si>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</si>
  <si>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</si>
  <si>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</si>
  <si>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</si>
  <si>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</si>
  <si>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</si>
  <si>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</si>
  <si>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</si>
  <si>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</si>
  <si>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</si>
  <si>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</si>
  <si>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</si>
  <si>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</si>
  <si>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</si>
  <si>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</si>
  <si>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</si>
  <si>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</si>
  <si>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</si>
  <si>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</si>
  <si>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</si>
  <si>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</si>
  <si>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</si>
  <si>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</si>
  <si>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</si>
  <si>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</si>
  <si>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</si>
  <si>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</si>
  <si>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</si>
  <si>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</si>
  <si>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</si>
  <si>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</si>
  <si>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</si>
  <si>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</si>
  <si>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</si>
  <si>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</si>
  <si>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</si>
  <si>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</si>
  <si>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</si>
  <si>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</si>
  <si>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</si>
  <si>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</si>
  <si>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</si>
  <si>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</si>
  <si>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</si>
  <si>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</si>
  <si>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</si>
  <si>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</si>
  <si>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</si>
  <si>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</si>
  <si>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</si>
  <si>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</si>
  <si>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</si>
  <si>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</si>
  <si>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</si>
  <si>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</si>
  <si>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</si>
  <si>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</si>
  <si>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</si>
  <si>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</si>
  <si>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</si>
  <si>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</si>
  <si>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</si>
  <si>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</si>
  <si>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</si>
  <si>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</si>
  <si>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</si>
  <si>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</si>
  <si>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</si>
  <si>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</si>
  <si>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</si>
  <si>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</si>
  <si>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</si>
  <si>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</si>
  <si>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</si>
  <si>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</si>
  <si>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</si>
  <si>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</si>
  <si>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</si>
  <si>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</si>
  <si>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</si>
  <si>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</si>
  <si>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</si>
  <si>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</si>
  <si>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</si>
  <si>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</si>
  <si>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</si>
  <si>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</si>
  <si>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</si>
  <si>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</si>
  <si>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</si>
  <si>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</si>
  <si>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</si>
  <si>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</si>
  <si>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</si>
  <si>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</si>
  <si>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</si>
  <si>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</si>
  <si>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</si>
  <si>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</si>
  <si>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</si>
  <si>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</si>
  <si>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</si>
  <si>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</si>
  <si>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</si>
  <si>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</si>
  <si>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</si>
  <si>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</si>
  <si>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</si>
  <si>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</si>
  <si>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</si>
  <si>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</si>
  <si>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</si>
  <si>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</si>
  <si>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</si>
  <si>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</si>
  <si>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</si>
  <si>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</si>
  <si>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</si>
  <si>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</si>
  <si>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</si>
  <si>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</si>
  <si>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</si>
  <si>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</si>
  <si>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</si>
  <si>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</si>
  <si>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</si>
  <si>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</si>
  <si>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</si>
  <si>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</si>
  <si>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</si>
  <si>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</si>
  <si>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</si>
  <si>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</si>
  <si>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</si>
  <si>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</si>
  <si>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</si>
  <si>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</si>
  <si>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</si>
  <si>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</si>
  <si>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</si>
  <si>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</si>
  <si>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</si>
  <si>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</si>
  <si>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</si>
  <si>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</si>
  <si>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</si>
  <si>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</si>
  <si>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</si>
  <si>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</si>
  <si>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</si>
  <si>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</si>
  <si>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</si>
  <si>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</si>
  <si>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</si>
  <si>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</si>
  <si>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</si>
  <si>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</si>
  <si>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</si>
  <si>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</si>
  <si>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</si>
  <si>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</si>
  <si>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</si>
  <si>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</si>
  <si>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</si>
  <si>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</si>
  <si>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</si>
  <si>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</si>
  <si>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</si>
  <si>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</si>
  <si>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</si>
  <si>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</si>
  <si>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</si>
  <si>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</si>
  <si>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</si>
  <si>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</si>
  <si>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</si>
  <si>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</si>
  <si>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</si>
  <si>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</si>
  <si>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</si>
  <si>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</si>
  <si>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</si>
  <si>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</si>
  <si>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</si>
  <si>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</si>
  <si>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</si>
  <si>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</si>
  <si>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</si>
  <si>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</si>
  <si>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</si>
  <si>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</si>
  <si>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</si>
  <si>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</si>
  <si>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</si>
  <si>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</si>
  <si>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</si>
  <si>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</si>
  <si>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</si>
  <si>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</si>
  <si>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</si>
  <si>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</si>
  <si>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</si>
  <si>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</si>
  <si>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</si>
  <si>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</si>
  <si>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</si>
  <si>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</si>
  <si>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</si>
  <si>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</si>
  <si>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</si>
  <si>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</si>
  <si>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</si>
  <si>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</si>
  <si>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</si>
  <si>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</si>
  <si>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</si>
  <si>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</si>
  <si>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</si>
  <si>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</si>
  <si>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</si>
  <si>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</si>
  <si>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</si>
  <si>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</si>
  <si>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</si>
  <si>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</si>
  <si>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</si>
  <si>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</si>
  <si>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</si>
  <si>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</si>
  <si>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</si>
  <si>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</si>
  <si>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</si>
  <si>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</si>
  <si>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</si>
  <si>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</si>
  <si>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</si>
  <si>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</si>
  <si>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</si>
  <si>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</si>
  <si>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</si>
  <si>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</si>
  <si>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</si>
  <si>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</si>
  <si>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</si>
  <si>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</si>
  <si>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</si>
  <si>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</si>
  <si>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</si>
  <si>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</si>
  <si>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</si>
  <si>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</si>
  <si>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</si>
  <si>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</si>
  <si>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</si>
  <si>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</si>
  <si>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</si>
  <si>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</si>
  <si>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</si>
  <si>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</si>
  <si>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</si>
  <si>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</si>
  <si>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</si>
  <si>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</si>
  <si>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</si>
  <si>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</si>
  <si>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</si>
  <si>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</si>
  <si>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</si>
  <si>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</si>
  <si>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</si>
  <si>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</si>
  <si>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</si>
  <si>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</si>
  <si>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</si>
  <si>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</si>
  <si>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</si>
  <si>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</si>
  <si>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</si>
  <si>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</si>
  <si>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</si>
  <si>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</si>
  <si>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</si>
  <si>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</si>
  <si>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</si>
  <si>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</si>
  <si>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</si>
  <si>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</si>
  <si>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</si>
  <si>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</si>
  <si>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</si>
  <si>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</si>
  <si>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</si>
  <si>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</si>
  <si>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</si>
  <si>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</si>
  <si>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</si>
  <si>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</si>
  <si>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</si>
  <si>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</si>
  <si>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</si>
  <si>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</si>
  <si>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</si>
  <si>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</si>
  <si>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</si>
  <si>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</si>
  <si>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</si>
  <si>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</si>
  <si>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</si>
  <si>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</si>
  <si>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</si>
  <si>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</si>
  <si>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</si>
  <si>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</si>
  <si>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</si>
  <si>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</si>
  <si>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</si>
  <si>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</si>
  <si>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</si>
  <si>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</si>
  <si>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</si>
  <si>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</si>
  <si>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</si>
  <si>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</si>
  <si>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</si>
  <si>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</si>
  <si>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</si>
  <si>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</si>
  <si>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</si>
  <si>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</si>
  <si>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</si>
  <si>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</si>
  <si>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</si>
  <si>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</si>
  <si>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</si>
  <si>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</si>
  <si>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</si>
  <si>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</si>
  <si>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</si>
  <si>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</si>
  <si>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</si>
  <si>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</si>
  <si>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</si>
  <si>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</si>
  <si>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</si>
  <si>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</si>
  <si>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</si>
  <si>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</si>
  <si>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</si>
  <si>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</si>
  <si>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</si>
  <si>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</si>
  <si>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</si>
  <si>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</si>
  <si>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</si>
  <si>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</si>
  <si>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</si>
  <si>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</si>
  <si>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</si>
  <si>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</si>
  <si>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</si>
  <si>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</si>
  <si>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</si>
  <si>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</si>
  <si>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</si>
  <si>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</si>
  <si>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</si>
  <si>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</si>
  <si>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</si>
  <si>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</si>
  <si>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</si>
  <si>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</si>
  <si>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</si>
  <si>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</si>
  <si>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</si>
  <si>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</si>
  <si>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</si>
  <si>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</si>
  <si>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</si>
  <si>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</si>
  <si>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</si>
  <si>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</si>
  <si>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</si>
  <si>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</si>
  <si>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</si>
  <si>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</si>
  <si>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</si>
  <si>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</si>
  <si>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</si>
  <si>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</si>
  <si>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</si>
  <si>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</si>
  <si>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</si>
  <si>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</si>
  <si>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</si>
  <si>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</si>
  <si>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</si>
  <si>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</si>
  <si>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</si>
  <si>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</si>
  <si>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</si>
  <si>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</si>
  <si>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</si>
  <si>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</si>
  <si>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</si>
  <si>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</si>
  <si>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</si>
  <si>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</si>
  <si>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</si>
  <si>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</si>
  <si>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</si>
  <si>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</si>
  <si>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</si>
  <si>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</si>
  <si>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</si>
  <si>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</si>
  <si>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</si>
  <si>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</si>
  <si>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</si>
  <si>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</si>
  <si>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</si>
  <si>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</si>
  <si>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</si>
  <si>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</si>
  <si>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</si>
  <si>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</si>
  <si>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</si>
  <si>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</si>
  <si>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</si>
  <si>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</si>
  <si>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</si>
  <si>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</si>
  <si>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</si>
  <si>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</si>
  <si>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</si>
  <si>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</si>
  <si>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</si>
  <si>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</si>
  <si>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</si>
  <si>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</si>
  <si>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</si>
  <si>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</si>
  <si>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</si>
  <si>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</si>
  <si>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</si>
  <si>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</si>
  <si>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</si>
  <si>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</si>
  <si>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</si>
  <si>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</si>
  <si>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</si>
  <si>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</si>
  <si>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</si>
  <si>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</si>
  <si>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</si>
  <si>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</si>
  <si>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</si>
  <si>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</si>
  <si>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</si>
  <si>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</si>
  <si>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</si>
  <si>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</si>
  <si>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</si>
  <si>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</si>
  <si>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</si>
  <si>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</si>
  <si>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</si>
  <si>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</si>
  <si>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</si>
  <si>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</si>
  <si>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</si>
  <si>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</si>
  <si>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</si>
  <si>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</si>
  <si>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</si>
  <si>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</si>
  <si>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</si>
  <si>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</si>
  <si>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</si>
  <si>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</si>
  <si>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</si>
  <si>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</si>
  <si>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</si>
  <si>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</si>
  <si>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</si>
  <si>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</si>
  <si>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</si>
  <si>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</si>
  <si>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</si>
  <si>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</si>
  <si>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</si>
  <si>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</si>
  <si>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</si>
  <si>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</si>
  <si>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</si>
  <si>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</si>
  <si>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</si>
  <si>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</si>
  <si>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</si>
  <si>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</si>
  <si>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</si>
  <si>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</si>
  <si>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</si>
  <si>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</si>
  <si>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</si>
  <si>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</si>
  <si>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</si>
  <si>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</si>
  <si>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</si>
  <si>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</si>
  <si>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</si>
  <si>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</si>
  <si>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</si>
  <si>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</si>
  <si>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</si>
  <si>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</si>
  <si>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</si>
  <si>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</si>
  <si>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</si>
  <si>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</si>
  <si>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</si>
  <si>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</si>
  <si>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</si>
  <si>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</si>
  <si>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</si>
  <si>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</si>
  <si>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</si>
  <si>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</si>
  <si>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</si>
  <si>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</si>
  <si>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</si>
  <si>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</si>
  <si>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</si>
  <si>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</si>
  <si>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</si>
  <si>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</si>
  <si>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</si>
  <si>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</si>
  <si>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</si>
  <si>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</si>
  <si>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</si>
  <si>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</si>
  <si>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</si>
  <si>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</si>
  <si>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</si>
  <si>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</si>
  <si>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</si>
  <si>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</si>
  <si>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</si>
  <si>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</si>
  <si>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</si>
  <si>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</si>
  <si>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</si>
  <si>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</si>
  <si>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</si>
  <si>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</si>
  <si>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</si>
  <si>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</si>
  <si>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</si>
  <si>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</si>
  <si>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</si>
  <si>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</si>
  <si>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</si>
  <si>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</si>
  <si>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</si>
  <si>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</si>
  <si>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</si>
  <si>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</si>
  <si>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</si>
  <si>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</si>
  <si>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</si>
  <si>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</si>
  <si>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</si>
  <si>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</si>
  <si>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</si>
  <si>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</si>
  <si>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</si>
  <si>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</si>
  <si>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</si>
  <si>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</si>
  <si>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</si>
  <si>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</si>
  <si>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</si>
  <si>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</si>
  <si>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</si>
  <si>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</si>
  <si>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</si>
  <si>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</si>
  <si>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</si>
  <si>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</si>
  <si>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</si>
  <si>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</si>
  <si>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</si>
  <si>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</si>
  <si>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</si>
  <si>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</si>
  <si>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</si>
  <si>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</si>
  <si>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</si>
  <si>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</si>
  <si>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</si>
  <si>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</si>
  <si>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</si>
  <si>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</si>
  <si>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</si>
  <si>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</si>
  <si>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</si>
  <si>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</si>
  <si>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</si>
  <si>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</si>
  <si>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</si>
  <si>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</si>
  <si>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</si>
  <si>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</si>
  <si>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</si>
  <si>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</si>
  <si>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</si>
  <si>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</si>
  <si>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</si>
  <si>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</si>
  <si>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</si>
  <si>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</si>
  <si>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</si>
  <si>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</si>
  <si>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</si>
  <si>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</si>
  <si>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</si>
  <si>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</si>
  <si>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</si>
  <si>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</si>
  <si>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</si>
  <si>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</si>
  <si>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</si>
  <si>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</si>
  <si>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</si>
  <si>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</si>
  <si>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</si>
  <si>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</si>
  <si>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</si>
  <si>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</si>
  <si>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</si>
  <si>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</si>
  <si>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</si>
  <si>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</si>
  <si>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</si>
  <si>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</si>
  <si>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</si>
  <si>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</si>
  <si>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</si>
  <si>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</si>
  <si>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</si>
  <si>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</si>
  <si>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</si>
  <si>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</si>
  <si>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</si>
  <si>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</si>
  <si>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</si>
  <si>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</si>
  <si>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</si>
  <si>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</si>
  <si>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</si>
  <si>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</si>
  <si>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</si>
  <si>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</si>
  <si>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</si>
  <si>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</si>
  <si>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</si>
  <si>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</si>
  <si>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</si>
  <si>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</si>
  <si>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</si>
  <si>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</si>
  <si>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</si>
  <si>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</si>
  <si>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</si>
  <si>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</si>
  <si>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</si>
  <si>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</si>
  <si>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</si>
  <si>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</si>
  <si>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</si>
  <si>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</si>
  <si>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</si>
  <si>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</si>
  <si>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</si>
  <si>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</si>
  <si>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</si>
  <si>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</si>
  <si>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</si>
  <si>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</si>
  <si>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</si>
  <si>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</si>
  <si>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</si>
  <si>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</si>
  <si>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</si>
  <si>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</si>
  <si>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</si>
  <si>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</si>
  <si>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</si>
  <si>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</si>
  <si>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</si>
  <si>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</si>
  <si>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</si>
  <si>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</si>
  <si>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</si>
  <si>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</si>
  <si>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</si>
  <si>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</si>
  <si>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</si>
  <si>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</si>
  <si>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</si>
  <si>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</si>
  <si>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</si>
  <si>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</si>
  <si>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</si>
  <si>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</si>
  <si>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</si>
  <si>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</si>
  <si>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</si>
  <si>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</si>
  <si>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</si>
  <si>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</si>
  <si>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</si>
  <si>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</si>
  <si>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</si>
  <si>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</si>
  <si>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</si>
  <si>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</si>
  <si>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</si>
  <si>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</si>
  <si>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</si>
  <si>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</si>
  <si>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</si>
  <si>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</si>
  <si>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</si>
  <si>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</si>
  <si>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</si>
  <si>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</si>
  <si>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</si>
  <si>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</si>
  <si>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</si>
  <si>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</si>
  <si>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</si>
  <si>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</si>
  <si>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</si>
  <si>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</si>
  <si>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</si>
  <si>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</si>
  <si>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</si>
  <si>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</si>
  <si>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</si>
  <si>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</si>
  <si>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</si>
  <si>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</si>
  <si>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</si>
  <si>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</si>
  <si>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</si>
  <si>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</si>
  <si>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</si>
  <si>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</si>
  <si>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</si>
  <si>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</si>
  <si>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</si>
  <si>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</si>
  <si>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</si>
  <si>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</si>
  <si>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</si>
  <si>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</si>
  <si>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</si>
  <si>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</si>
  <si>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</si>
  <si>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</si>
  <si>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</si>
  <si>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</si>
  <si>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</si>
  <si>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</si>
  <si>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</si>
  <si>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</si>
  <si>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</si>
  <si>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</si>
  <si>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</si>
  <si>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</si>
  <si>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</si>
  <si>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</si>
  <si>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</si>
  <si>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</si>
  <si>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</si>
  <si>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</si>
  <si>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</si>
  <si>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</si>
  <si>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</si>
  <si>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</si>
  <si>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</si>
  <si>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</si>
  <si>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</si>
  <si>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</si>
  <si>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</si>
  <si>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</si>
  <si>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</si>
  <si>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</si>
  <si>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</si>
  <si>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</si>
  <si>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</si>
  <si>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</si>
  <si>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</si>
  <si>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</si>
  <si>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</si>
  <si>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</si>
  <si>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</si>
  <si>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</si>
  <si>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</si>
  <si>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</si>
  <si>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</si>
  <si>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</si>
  <si>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</si>
  <si>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</si>
  <si>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</si>
  <si>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</si>
  <si>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</si>
  <si>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</si>
  <si>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</si>
  <si>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</si>
  <si>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</si>
  <si>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</si>
  <si>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</si>
  <si>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</si>
  <si>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</si>
  <si>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</si>
  <si>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</si>
  <si>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</si>
  <si>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</si>
  <si>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</si>
  <si>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</si>
  <si>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</si>
  <si>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</si>
  <si>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</si>
  <si>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</si>
  <si>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</si>
  <si>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</si>
  <si>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</si>
  <si>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</si>
  <si>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</si>
  <si>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</si>
  <si>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</si>
  <si>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</si>
  <si>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</si>
  <si>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</si>
  <si>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</si>
  <si>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</si>
  <si>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</si>
  <si>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</si>
  <si>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</si>
  <si>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</si>
  <si>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</si>
  <si>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</si>
  <si>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</si>
  <si>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</si>
  <si>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</si>
  <si>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</si>
  <si>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</si>
  <si>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</si>
  <si>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</si>
  <si>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</si>
  <si>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</si>
  <si>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</si>
  <si>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</si>
  <si>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</si>
  <si>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</si>
  <si>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</si>
  <si>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</si>
  <si>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</si>
  <si>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</si>
  <si>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</si>
  <si>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</si>
  <si>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</si>
  <si>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</si>
  <si>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</si>
  <si>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</si>
  <si>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</si>
  <si>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</si>
  <si>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</si>
  <si>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</si>
  <si>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</si>
  <si>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</si>
  <si>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</si>
  <si>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</si>
  <si>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</si>
  <si>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</si>
  <si>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</si>
  <si>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</si>
  <si>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</si>
  <si>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</si>
  <si>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</si>
  <si>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</si>
  <si>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</si>
  <si>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</si>
  <si>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</si>
  <si>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</si>
  <si>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</si>
  <si>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</si>
  <si>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</si>
  <si>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</si>
  <si>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</si>
  <si>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</si>
  <si>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</si>
  <si>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</si>
  <si>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</si>
  <si>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</si>
  <si>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</si>
  <si>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</si>
  <si>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</si>
  <si>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</si>
  <si>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</si>
  <si>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</si>
  <si>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</si>
  <si>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</si>
  <si>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</si>
  <si>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</si>
  <si>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</si>
  <si>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</si>
  <si>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</si>
  <si>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</si>
  <si>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</si>
  <si>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</si>
  <si>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</si>
  <si>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</si>
  <si>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</si>
  <si>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</si>
  <si>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</si>
  <si>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</si>
  <si>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</si>
  <si>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</si>
  <si>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</si>
  <si>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</si>
  <si>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</si>
  <si>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</si>
  <si>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</si>
  <si>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</si>
  <si>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</si>
  <si>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</si>
  <si>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</si>
  <si>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</si>
  <si>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</si>
  <si>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</si>
  <si>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</si>
  <si>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</si>
  <si>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</si>
  <si>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</si>
  <si>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</si>
  <si>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</si>
  <si>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</si>
  <si>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</si>
  <si>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</si>
  <si>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</si>
  <si>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</si>
  <si>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</si>
  <si>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</si>
  <si>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</si>
  <si>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</si>
  <si>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</si>
  <si>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</si>
  <si>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</si>
  <si>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</si>
  <si>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</si>
  <si>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</si>
  <si>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</si>
  <si>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</si>
  <si>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</si>
  <si>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</si>
  <si>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</si>
  <si>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</si>
  <si>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</si>
  <si>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</si>
  <si>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</si>
  <si>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</si>
  <si>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</si>
  <si>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</si>
  <si>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</si>
  <si>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</si>
  <si>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</si>
  <si>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</si>
  <si>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</si>
  <si>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</si>
  <si>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</si>
  <si>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</si>
  <si>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</si>
  <si>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</si>
  <si>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</si>
  <si>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</si>
  <si>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</si>
  <si>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</si>
  <si>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</si>
  <si>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</si>
  <si>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</si>
  <si>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</si>
  <si>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</si>
  <si>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</si>
  <si>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</si>
  <si>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</si>
  <si>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</si>
  <si>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</si>
  <si>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</si>
  <si>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</si>
  <si>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</si>
  <si>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</si>
  <si>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</si>
  <si>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</si>
  <si>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</si>
  <si>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</si>
  <si>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</si>
  <si>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</si>
  <si>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</si>
  <si>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</si>
  <si>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</si>
  <si>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</si>
  <si>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</si>
  <si>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</si>
  <si>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</si>
  <si>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</si>
  <si>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</si>
  <si>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</si>
  <si>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</si>
  <si>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</si>
  <si>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</si>
  <si>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</si>
  <si>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</si>
  <si>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</si>
  <si>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</si>
  <si>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</si>
  <si>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</si>
  <si>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</si>
  <si>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</si>
  <si>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</si>
  <si>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</si>
  <si>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</si>
  <si>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</si>
  <si>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</si>
  <si>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</si>
  <si>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</si>
  <si>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</si>
  <si>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</si>
  <si>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</si>
  <si>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</si>
  <si>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</si>
  <si>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</si>
  <si>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</si>
  <si>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</si>
  <si>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</si>
  <si>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</si>
  <si>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</si>
  <si>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</si>
  <si>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</si>
  <si>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</si>
  <si>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</si>
  <si>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</si>
  <si>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</si>
  <si>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</si>
  <si>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</si>
  <si>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</si>
  <si>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</si>
  <si>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</si>
  <si>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</si>
  <si>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</si>
  <si>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</si>
  <si>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</si>
  <si>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</si>
  <si>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</si>
  <si>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</si>
  <si>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</si>
  <si>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</si>
  <si>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</si>
  <si>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</si>
  <si>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</si>
  <si>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</si>
  <si>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</si>
  <si>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</si>
  <si>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</si>
  <si>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</si>
  <si>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</si>
  <si>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</si>
  <si>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</si>
  <si>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</si>
  <si>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</si>
  <si>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</si>
  <si>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</si>
  <si>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</si>
  <si>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</si>
  <si>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</si>
  <si>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</si>
  <si>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</si>
  <si>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</si>
  <si>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</si>
  <si>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</si>
  <si>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</si>
  <si>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</si>
  <si>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</si>
  <si>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</si>
  <si>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</si>
  <si>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</si>
  <si>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</si>
  <si>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</si>
  <si>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</si>
  <si>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</si>
  <si>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</si>
  <si>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</si>
  <si>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</si>
  <si>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</si>
  <si>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</si>
  <si>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</si>
  <si>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</si>
  <si>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</si>
  <si>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</si>
  <si>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</si>
  <si>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</si>
  <si>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</si>
  <si>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</si>
  <si>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</si>
  <si>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</si>
  <si>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</si>
  <si>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</si>
  <si>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</si>
  <si>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</si>
  <si>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</si>
  <si>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</si>
  <si>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</si>
  <si>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</si>
  <si>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</si>
  <si>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</si>
  <si>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</si>
  <si>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</si>
  <si>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</si>
  <si>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</si>
  <si>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</si>
  <si>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</si>
  <si>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</si>
  <si>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</si>
  <si>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</si>
  <si>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</si>
  <si>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</si>
  <si>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</si>
  <si>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</si>
  <si>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</si>
  <si>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</si>
  <si>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</si>
  <si>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</si>
  <si>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</si>
  <si>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</si>
  <si>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</si>
  <si>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</si>
  <si>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</si>
  <si>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</si>
  <si>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</si>
  <si>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</si>
  <si>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</si>
  <si>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</si>
  <si>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</si>
  <si>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</si>
  <si>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</si>
  <si>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</si>
  <si>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</si>
  <si>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</si>
  <si>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</si>
  <si>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</si>
  <si>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</si>
  <si>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</si>
  <si>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</si>
  <si>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</si>
  <si>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</si>
  <si>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</si>
  <si>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</si>
  <si>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</si>
  <si>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</si>
  <si>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</si>
  <si>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</si>
  <si>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</si>
  <si>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</si>
  <si>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</si>
  <si>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</si>
  <si>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</si>
  <si>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</si>
  <si>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</si>
  <si>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</si>
  <si>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</si>
  <si>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</si>
  <si>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</si>
  <si>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</si>
  <si>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</si>
  <si>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</si>
  <si>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</si>
  <si>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</si>
  <si>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</si>
  <si>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</si>
  <si>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</si>
  <si>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</si>
  <si>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</si>
  <si>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</si>
  <si>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</si>
  <si>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</si>
  <si>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</si>
  <si>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</si>
  <si>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</si>
  <si>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</si>
  <si>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</si>
  <si>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</si>
  <si>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</si>
  <si>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</si>
  <si>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</si>
  <si>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</si>
  <si>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</si>
  <si>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</si>
  <si>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</si>
  <si>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</si>
  <si>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</si>
  <si>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</si>
  <si>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</si>
  <si>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</si>
  <si>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</si>
  <si>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</si>
  <si>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</si>
  <si>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</si>
  <si>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</si>
  <si>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</si>
  <si>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</si>
  <si>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</si>
  <si>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</si>
  <si>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</si>
  <si>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</si>
  <si>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</si>
  <si>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</si>
  <si>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</si>
  <si>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</si>
  <si>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</si>
  <si>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</si>
  <si>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</si>
  <si>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</si>
  <si>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</si>
  <si>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</si>
  <si>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</si>
  <si>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</si>
  <si>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</si>
  <si>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</si>
  <si>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</si>
  <si>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</si>
  <si>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</si>
  <si>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</si>
  <si>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</si>
  <si>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</si>
  <si>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</si>
  <si>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</si>
  <si>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</si>
  <si>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</si>
  <si>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</si>
  <si>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</si>
  <si>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</si>
  <si>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</si>
  <si>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</si>
  <si>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</si>
  <si>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</si>
  <si>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</si>
  <si>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</si>
  <si>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</si>
  <si>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</si>
  <si>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</si>
  <si>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</si>
  <si>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</si>
  <si>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</si>
  <si>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</si>
  <si>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</si>
  <si>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</si>
  <si>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</si>
  <si>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</si>
  <si>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</si>
  <si>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</si>
  <si>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</si>
  <si>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</si>
  <si>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</si>
  <si>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</si>
  <si>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</si>
  <si>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</si>
  <si>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</si>
  <si>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</si>
  <si>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</si>
  <si>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</si>
  <si>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</si>
  <si>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</si>
  <si>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</si>
  <si>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</si>
  <si>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</si>
  <si>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</si>
  <si>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</si>
  <si>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</si>
  <si>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</si>
  <si>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</si>
  <si>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</si>
  <si>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</si>
  <si>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</si>
  <si>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</si>
  <si>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</si>
  <si>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</si>
  <si>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</si>
  <si>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</si>
  <si>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</si>
  <si>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</si>
  <si>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</si>
  <si>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</si>
  <si>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</si>
  <si>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</si>
  <si>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</si>
  <si>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</si>
  <si>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</si>
  <si>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</si>
  <si>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</si>
  <si>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</si>
  <si>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</si>
  <si>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</si>
  <si>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</si>
  <si>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</si>
  <si>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</si>
  <si>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</si>
  <si>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</si>
  <si>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</si>
  <si>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</si>
  <si>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</si>
  <si>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</si>
  <si>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</si>
  <si>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</si>
  <si>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</si>
  <si>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</si>
  <si>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</si>
  <si>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</si>
  <si>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</si>
  <si>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</si>
  <si>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</si>
  <si>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</si>
  <si>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</si>
  <si>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</si>
  <si>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</si>
  <si>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</si>
  <si>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</si>
  <si>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</si>
  <si>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</si>
  <si>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</si>
  <si>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</si>
  <si>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</si>
  <si>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</si>
  <si>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</si>
  <si>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</si>
  <si>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</si>
  <si>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</si>
  <si>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</si>
  <si>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</si>
  <si>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</si>
  <si>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</si>
  <si>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</si>
  <si>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</si>
  <si>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</si>
  <si>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</si>
  <si>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</si>
  <si>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</si>
  <si>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</si>
  <si>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</si>
  <si>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</si>
  <si>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</si>
  <si>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</si>
  <si>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</si>
  <si>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</si>
  <si>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</si>
  <si>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</si>
  <si>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</si>
  <si>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</si>
  <si>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</si>
  <si>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</si>
  <si>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</si>
  <si>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</si>
  <si>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</si>
  <si>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</si>
  <si>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</si>
  <si>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</si>
  <si>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</si>
  <si>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</si>
  <si>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</si>
  <si>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</si>
  <si>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</si>
  <si>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</si>
  <si>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</si>
  <si>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</si>
  <si>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</si>
  <si>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</si>
  <si>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</si>
  <si>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</si>
  <si>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</si>
  <si>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</si>
  <si>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</si>
  <si>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</si>
  <si>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</si>
  <si>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</si>
  <si>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</si>
  <si>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</si>
  <si>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</si>
  <si>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</si>
  <si>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</si>
  <si>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</si>
  <si>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</si>
  <si>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</si>
  <si>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</si>
  <si>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</si>
  <si>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</si>
  <si>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</si>
  <si>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</si>
  <si>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</si>
  <si>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</si>
  <si>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</si>
  <si>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</si>
  <si>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</si>
  <si>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</si>
  <si>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</si>
  <si>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</si>
  <si>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</si>
  <si>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</si>
  <si>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</si>
  <si>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</si>
  <si>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</si>
  <si>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</si>
  <si>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</si>
  <si>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</si>
  <si>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</si>
  <si>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</si>
  <si>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</si>
  <si>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</si>
  <si>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</si>
  <si>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</si>
  <si>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</si>
  <si>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</si>
  <si>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</si>
  <si>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</si>
  <si>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</si>
  <si>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</si>
  <si>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</si>
  <si>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</si>
  <si>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</si>
  <si>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</si>
  <si>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</si>
  <si>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</si>
  <si>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</si>
  <si>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</si>
  <si>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</si>
  <si>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</si>
  <si>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</si>
  <si>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</si>
  <si>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</si>
  <si>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</si>
  <si>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</si>
  <si>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</si>
  <si>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</si>
  <si>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</si>
  <si>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</si>
  <si>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</si>
  <si>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</si>
  <si>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</si>
  <si>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</si>
  <si>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</si>
  <si>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</si>
  <si>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</si>
  <si>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</si>
  <si>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</si>
  <si>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</si>
  <si>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</si>
  <si>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</si>
  <si>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</si>
  <si>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</si>
  <si>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</si>
  <si>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</si>
  <si>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</si>
  <si>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</si>
  <si>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</si>
  <si>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</si>
  <si>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</si>
  <si>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</si>
  <si>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</si>
  <si>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</si>
  <si>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</si>
  <si>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</si>
  <si>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</si>
  <si>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</si>
  <si>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</si>
  <si>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</si>
  <si>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</si>
  <si>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</si>
  <si>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</si>
  <si>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</si>
  <si>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</si>
  <si>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</si>
  <si>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</si>
  <si>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</si>
  <si>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</si>
  <si>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</si>
  <si>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</si>
  <si>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</si>
  <si>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</si>
  <si>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</si>
  <si>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</si>
  <si>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</si>
  <si>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</si>
  <si>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</si>
  <si>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</si>
  <si>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</si>
  <si>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</si>
  <si>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</si>
  <si>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</si>
  <si>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</si>
  <si>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</si>
  <si>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</si>
  <si>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</si>
  <si>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</si>
  <si>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</si>
  <si>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</si>
  <si>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</si>
  <si>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</si>
  <si>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</si>
  <si>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</si>
  <si>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</si>
  <si>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</si>
  <si>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</si>
  <si>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</si>
  <si>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</si>
  <si>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</si>
  <si>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</si>
  <si>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</si>
  <si>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</si>
  <si>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</si>
  <si>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</si>
  <si>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</si>
  <si>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</si>
  <si>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</si>
  <si>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</si>
  <si>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</si>
  <si>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</si>
  <si>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</si>
  <si>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</si>
  <si>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</si>
  <si>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</si>
  <si>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</si>
  <si>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</si>
  <si>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</si>
  <si>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</si>
  <si>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</si>
  <si>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</si>
  <si>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</si>
  <si>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</si>
  <si>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</si>
  <si>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</si>
  <si>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</si>
  <si>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</si>
  <si>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</si>
  <si>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</si>
  <si>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</si>
  <si>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</si>
  <si>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</si>
  <si>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</si>
  <si>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</si>
  <si>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</si>
  <si>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</si>
  <si>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</si>
  <si>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</si>
  <si>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</si>
  <si>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</si>
  <si>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</si>
  <si>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</si>
  <si>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</si>
  <si>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</si>
  <si>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</si>
  <si>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</si>
  <si>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</si>
  <si>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</si>
  <si>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</si>
  <si>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</si>
  <si>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</si>
  <si>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</si>
  <si>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</si>
  <si>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</si>
  <si>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</si>
  <si>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</si>
  <si>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</si>
  <si>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</si>
  <si>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</si>
  <si>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</si>
  <si>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</si>
  <si>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</si>
  <si>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</si>
  <si>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</si>
  <si>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</si>
  <si>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</si>
  <si>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</si>
  <si>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</si>
  <si>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</si>
  <si>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</si>
  <si>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</si>
  <si>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</si>
  <si>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</si>
  <si>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</si>
  <si>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</si>
  <si>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</si>
  <si>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</si>
  <si>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</si>
  <si>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</si>
  <si>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</si>
  <si>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</si>
  <si>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</si>
  <si>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</si>
  <si>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</si>
  <si>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</si>
  <si>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</si>
  <si>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</si>
  <si>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</si>
  <si>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</si>
  <si>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</si>
  <si>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</si>
  <si>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</si>
  <si>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</si>
  <si>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</si>
  <si>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</si>
  <si>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</si>
  <si>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</si>
  <si>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</si>
  <si>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</si>
  <si>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</si>
  <si>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</si>
  <si>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</si>
  <si>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</si>
  <si>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</si>
  <si>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</si>
  <si>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</si>
  <si>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</si>
  <si>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</si>
  <si>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</si>
  <si>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</si>
  <si>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</si>
  <si>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</si>
  <si>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</si>
  <si>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</si>
  <si>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</si>
  <si>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</si>
  <si>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</si>
  <si>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</si>
  <si>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</si>
  <si>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</si>
  <si>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</si>
  <si>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</si>
  <si>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</si>
  <si>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</si>
  <si>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</si>
  <si>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</si>
  <si>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</si>
  <si>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</si>
  <si>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</si>
  <si>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</si>
  <si>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</si>
  <si>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</si>
  <si>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</si>
  <si>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</si>
  <si>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</si>
  <si>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</si>
  <si>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</si>
  <si>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</si>
  <si>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</si>
  <si>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</si>
  <si>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</si>
  <si>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</si>
  <si>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</si>
  <si>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</si>
  <si>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</si>
  <si>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</si>
  <si>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</si>
  <si>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</si>
  <si>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</si>
  <si>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</si>
  <si>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</si>
  <si>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</si>
  <si>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</si>
  <si>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</si>
  <si>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</si>
  <si>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</si>
  <si>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Grand Total</t>
  </si>
  <si>
    <t>Count of state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</si>
  <si>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</si>
  <si>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</si>
  <si>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</si>
  <si>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</si>
  <si>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</si>
  <si>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</si>
  <si>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</si>
  <si>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</si>
  <si>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</si>
  <si>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</si>
  <si>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</si>
  <si>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</si>
  <si>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</si>
  <si>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</si>
  <si>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</si>
  <si>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</si>
  <si>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</si>
  <si>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</si>
  <si>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</si>
  <si>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</si>
  <si>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</si>
  <si>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</si>
  <si>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</si>
  <si>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</si>
  <si>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</si>
  <si>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</si>
  <si>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</si>
  <si>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</si>
  <si>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</si>
  <si>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</si>
  <si>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</si>
  <si>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</si>
  <si>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</si>
  <si>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</si>
  <si>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</si>
  <si>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</si>
  <si>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</si>
  <si>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</si>
  <si>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</si>
  <si>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</si>
  <si>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</si>
  <si>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</si>
  <si>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</si>
  <si>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</si>
  <si>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</si>
  <si>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</si>
  <si>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</si>
  <si>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</si>
  <si>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</si>
  <si>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</si>
  <si>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</si>
  <si>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</si>
  <si>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</si>
  <si>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</si>
  <si>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</si>
  <si>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</si>
  <si>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</si>
  <si>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</si>
  <si>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</si>
  <si>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</si>
  <si>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</si>
  <si>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</si>
  <si>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</si>
  <si>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</si>
  <si>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</si>
  <si>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</si>
  <si>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</si>
  <si>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</si>
  <si>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</si>
  <si>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</si>
  <si>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</si>
  <si>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</si>
  <si>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</si>
  <si>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</si>
  <si>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5000 to 9999</t>
  </si>
  <si>
    <t>Less than $1,000</t>
  </si>
  <si>
    <t>$1,000 to $4,999</t>
  </si>
  <si>
    <t>$10,000 to $14,999</t>
  </si>
  <si>
    <t>$15,000 to $19,999</t>
  </si>
  <si>
    <t>$20,000 to $24,999</t>
  </si>
  <si>
    <t>$25,000 to $29,999</t>
  </si>
  <si>
    <t>$30,000 to $34,999</t>
  </si>
  <si>
    <t>$35,000 to $39,999</t>
  </si>
  <si>
    <t>$40,000 to $44,999</t>
  </si>
  <si>
    <t>$45,000 to $49,999</t>
  </si>
  <si>
    <t>Greater than or equal to $50,000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</si>
</sst>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6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43" fontId="1" fillId="0" borderId="0" xfId="3" applyNumberFormat="1" applyFont="1" applyAlignment="1">
      <alignment horizontal="center"/>
    </xf>
    <xf numFmtId="43" fontId="0" fillId="0" borderId="0" xfId="3" applyNumberFormat="1" applyFont="1"/>
    <xf numFmtId="166" fontId="0" fillId="0" borderId="0" xfId="3" applyNumberFormat="1" applyFont="1"/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8"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83-6C4C-B6C2-D9A12D7D265E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983-6C4C-B6C2-D9A12D7D265E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983-6C4C-B6C2-D9A12D7D265E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983-6C4C-B6C2-D9A12D7D2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576127"/>
        <c:axId val="188287375"/>
      </c:barChart>
      <c:catAx>
        <c:axId val="186576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287375"/>
        <c:crosses val="autoZero"/>
        <c:auto val="1"/>
        <c:lblAlgn val="ctr"/>
        <c:lblOffset val="100"/>
        <c:noMultiLvlLbl val="0"/>
      </c:catAx>
      <c:valAx>
        <c:axId val="188287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76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BA-F149-B697-6144C8325643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BA-F149-B697-6144C8325643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BA-F149-B697-6144C8325643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BA-F149-B697-6144C8325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8809391"/>
        <c:axId val="143791471"/>
      </c:barChart>
      <c:catAx>
        <c:axId val="228809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791471"/>
        <c:crosses val="autoZero"/>
        <c:auto val="1"/>
        <c:lblAlgn val="ctr"/>
        <c:lblOffset val="100"/>
        <c:noMultiLvlLbl val="0"/>
      </c:catAx>
      <c:valAx>
        <c:axId val="143791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809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Created!PivotTable3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8F-B44E-8997-D54CDC64A6E5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8F-B44E-8997-D54CDC64A6E5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8F-B44E-8997-D54CDC64A6E5}"/>
            </c:ext>
          </c:extLst>
        </c:ser>
        <c:ser>
          <c:idx val="3"/>
          <c:order val="3"/>
          <c:tx>
            <c:strRef>
              <c:f>'Date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8F-B44E-8997-D54CDC64A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420799"/>
        <c:axId val="208375263"/>
      </c:lineChart>
      <c:catAx>
        <c:axId val="208420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75263"/>
        <c:crosses val="autoZero"/>
        <c:auto val="1"/>
        <c:lblAlgn val="ctr"/>
        <c:lblOffset val="100"/>
        <c:noMultiLvlLbl val="0"/>
      </c:catAx>
      <c:valAx>
        <c:axId val="208375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420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 Less than $1,000 </c:v>
                </c:pt>
                <c:pt idx="1">
                  <c:v> $1,000 to $4,999 </c:v>
                </c:pt>
                <c:pt idx="2">
                  <c:v> 5000 to 9999 </c:v>
                </c:pt>
                <c:pt idx="3">
                  <c:v> $10,000 to $14,999 </c:v>
                </c:pt>
                <c:pt idx="4">
                  <c:v> $15,000 to $19,999 </c:v>
                </c:pt>
                <c:pt idx="5">
                  <c:v> $20,000 to $24,999 </c:v>
                </c:pt>
                <c:pt idx="6">
                  <c:v> $25,000 to $29,999 </c:v>
                </c:pt>
                <c:pt idx="7">
                  <c:v> $30,000 to $34,999 </c:v>
                </c:pt>
                <c:pt idx="8">
                  <c:v> $35,000 to $39,999 </c:v>
                </c:pt>
                <c:pt idx="9">
                  <c:v> $40,000 to $44,999 </c:v>
                </c:pt>
                <c:pt idx="10">
                  <c:v> $45,000 to $49,999 </c:v>
                </c:pt>
                <c:pt idx="11">
                  <c:v> Greater than or equal to $50,000 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AAB-C54A-91B2-0AF5D5A71D42}"/>
            </c:ext>
          </c:extLst>
        </c:ser>
        <c:ser>
          <c:idx val="5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 Less than $1,000 </c:v>
                </c:pt>
                <c:pt idx="1">
                  <c:v> $1,000 to $4,999 </c:v>
                </c:pt>
                <c:pt idx="2">
                  <c:v> 5000 to 9999 </c:v>
                </c:pt>
                <c:pt idx="3">
                  <c:v> $10,000 to $14,999 </c:v>
                </c:pt>
                <c:pt idx="4">
                  <c:v> $15,000 to $19,999 </c:v>
                </c:pt>
                <c:pt idx="5">
                  <c:v> $20,000 to $24,999 </c:v>
                </c:pt>
                <c:pt idx="6">
                  <c:v> $25,000 to $29,999 </c:v>
                </c:pt>
                <c:pt idx="7">
                  <c:v> $30,000 to $34,999 </c:v>
                </c:pt>
                <c:pt idx="8">
                  <c:v> $35,000 to $39,999 </c:v>
                </c:pt>
                <c:pt idx="9">
                  <c:v> $40,000 to $44,999 </c:v>
                </c:pt>
                <c:pt idx="10">
                  <c:v> $45,000 to $49,999 </c:v>
                </c:pt>
                <c:pt idx="11">
                  <c:v> Greater than or equal to $50,000 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AAB-C54A-91B2-0AF5D5A71D42}"/>
            </c:ext>
          </c:extLst>
        </c:ser>
        <c:ser>
          <c:idx val="6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 Less than $1,000 </c:v>
                </c:pt>
                <c:pt idx="1">
                  <c:v> $1,000 to $4,999 </c:v>
                </c:pt>
                <c:pt idx="2">
                  <c:v> 5000 to 9999 </c:v>
                </c:pt>
                <c:pt idx="3">
                  <c:v> $10,000 to $14,999 </c:v>
                </c:pt>
                <c:pt idx="4">
                  <c:v> $15,000 to $19,999 </c:v>
                </c:pt>
                <c:pt idx="5">
                  <c:v> $20,000 to $24,999 </c:v>
                </c:pt>
                <c:pt idx="6">
                  <c:v> $25,000 to $29,999 </c:v>
                </c:pt>
                <c:pt idx="7">
                  <c:v> $30,000 to $34,999 </c:v>
                </c:pt>
                <c:pt idx="8">
                  <c:v> $35,000 to $39,999 </c:v>
                </c:pt>
                <c:pt idx="9">
                  <c:v> $40,000 to $44,999 </c:v>
                </c:pt>
                <c:pt idx="10">
                  <c:v> $45,000 to $49,999 </c:v>
                </c:pt>
                <c:pt idx="11">
                  <c:v> Greater than or equal to $50,000 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AAB-C54A-91B2-0AF5D5A71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222544"/>
        <c:axId val="202241568"/>
      </c:lineChart>
      <c:catAx>
        <c:axId val="2022225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41568"/>
        <c:crosses val="autoZero"/>
        <c:auto val="1"/>
        <c:lblAlgn val="ctr"/>
        <c:lblOffset val="100"/>
        <c:noMultiLvlLbl val="0"/>
      </c:catAx>
      <c:valAx>
        <c:axId val="20224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2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1</xdr:row>
      <xdr:rowOff>12700</xdr:rowOff>
    </xdr:from>
    <xdr:to>
      <xdr:col>20</xdr:col>
      <xdr:colOff>12700</xdr:colOff>
      <xdr:row>29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190A6A-5FEE-DE47-9936-ECBA1F947B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</xdr:colOff>
      <xdr:row>1</xdr:row>
      <xdr:rowOff>38100</xdr:rowOff>
    </xdr:from>
    <xdr:to>
      <xdr:col>16</xdr:col>
      <xdr:colOff>1016000</xdr:colOff>
      <xdr:row>45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C5E468-9A2D-AE49-8E45-CF70F07009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</xdr:colOff>
      <xdr:row>0</xdr:row>
      <xdr:rowOff>25400</xdr:rowOff>
    </xdr:from>
    <xdr:to>
      <xdr:col>17</xdr:col>
      <xdr:colOff>647700</xdr:colOff>
      <xdr:row>31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A7AA80-0C72-404A-AAA6-CA7AE67A03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35983</xdr:colOff>
      <xdr:row>13</xdr:row>
      <xdr:rowOff>44449</xdr:rowOff>
    </xdr:from>
    <xdr:to>
      <xdr:col>7</xdr:col>
      <xdr:colOff>1259416</xdr:colOff>
      <xdr:row>42</xdr:row>
      <xdr:rowOff>169333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019BF5-864D-394A-B696-3F9714CA0A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illermo Saenger Dalmazzo" refreshedDate="43795.730185300927" createdVersion="6" refreshedVersion="6" minRefreshableVersion="3" recordCount="4114" xr:uid="{B6057921-78AC-2B41-8441-F994833B110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illermo Saenger Dalmazzo" refreshedDate="43803.814393865738" createdVersion="6" refreshedVersion="6" minRefreshableVersion="3" recordCount="4114" xr:uid="{3028C839-A2AC-A94F-9113-4145D63E2742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6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C9AEB7-4107-4D4F-ADBF-CC5D27E1954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56B0DF-93B6-164E-A7BD-FCEBC350FD0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EA9087-D128-1D40-97B3-9E8A09EAD50B}" name="PivotTable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L1" zoomScale="157" zoomScaleNormal="55" workbookViewId="0">
      <selection activeCell="N3" sqref="N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2.1640625" style="14" customWidth="1"/>
    <col min="16" max="16" width="15" bestFit="1" customWidth="1"/>
    <col min="17" max="17" width="11" bestFit="1" customWidth="1"/>
    <col min="18" max="18" width="14.5" bestFit="1" customWidth="1"/>
    <col min="19" max="19" width="20.5" style="11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3" t="s">
        <v>8306</v>
      </c>
      <c r="P1" s="1" t="s">
        <v>8307</v>
      </c>
      <c r="Q1" s="1" t="s">
        <v>8308</v>
      </c>
      <c r="R1" s="1" t="s">
        <v>8309</v>
      </c>
      <c r="S1" s="10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5">
        <f>E2/D2*100</f>
        <v>136.85882352941178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5">
        <f t="shared" ref="O3:O66" si="0">E3/D3*100</f>
        <v>142.60827250608273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5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5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5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5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5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5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5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5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5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5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5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5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5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5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5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5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5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5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5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5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5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5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5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5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5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5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5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5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5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5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5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5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5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5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5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5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5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5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5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5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5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5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5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5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5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5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5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5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5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5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5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5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5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5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5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5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5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5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5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5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5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5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5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5">
        <f t="shared" ref="O67:O130" si="6">E67/D67*100</f>
        <v>107.52857142857141</v>
      </c>
      <c r="P67" s="6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5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5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5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5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5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5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5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5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5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5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5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5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5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5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5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5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5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5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5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5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5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5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5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5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5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5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5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5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5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5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5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5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5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5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5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5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5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5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5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5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5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5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5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5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5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5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5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5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5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5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5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5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5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5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5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5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5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5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5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5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5">
        <f t="shared" si="6"/>
        <v>1.867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5">
        <f t="shared" ref="O131:O194" si="12">E131/D131*100</f>
        <v>0</v>
      </c>
      <c r="P131" s="6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5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5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5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5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5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5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5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5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5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5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5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5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5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5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5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5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5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5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5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5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5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5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5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5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5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5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5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5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5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5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5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5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5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5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5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5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5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5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5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5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5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5">
        <f t="shared" si="12"/>
        <v>1.6999999999999999E-3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5">
        <f t="shared" ref="O195:O258" si="18">E195/D195*100</f>
        <v>0</v>
      </c>
      <c r="P195" s="6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5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5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5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5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5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5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5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5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5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5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5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5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5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5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5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5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5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5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5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5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5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5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5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5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5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5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5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5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5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5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5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5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5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5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5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5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5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5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5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5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5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5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5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5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5">
        <f t="shared" si="18"/>
        <v>139.1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5">
        <f t="shared" ref="O259:O322" si="24">E259/D259*100</f>
        <v>106.72648571428572</v>
      </c>
      <c r="P259" s="6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5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5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5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5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5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5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5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5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5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5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5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5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5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5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5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5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5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5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5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5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5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5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5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5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5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5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5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5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5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5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5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5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5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5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5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5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5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5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5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5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5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5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5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5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5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5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5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5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5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5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5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5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5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5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5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5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5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5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5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5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5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5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5">
        <f t="shared" si="24"/>
        <v>106.58000000000001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5">
        <f t="shared" ref="O323:O386" si="30">E323/D323*100</f>
        <v>102.66285714285715</v>
      </c>
      <c r="P323" s="6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5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5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5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5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5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5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5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5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5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5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5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5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5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5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5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5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5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5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5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5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5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5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5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5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5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5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5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5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5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5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5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5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5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5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5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5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5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5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5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5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5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5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5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5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5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5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5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5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5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5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5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5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5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5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5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5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5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5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5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5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5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5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5">
        <f t="shared" si="30"/>
        <v>112.105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5">
        <f t="shared" ref="O387:O450" si="36">E387/D387*100</f>
        <v>105.982</v>
      </c>
      <c r="P387" s="6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5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5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5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5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5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5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5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5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5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5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5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5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5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5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5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5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5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5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5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5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5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5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5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5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5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5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5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5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5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5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5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5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5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5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5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5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5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5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5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5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5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5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5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5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5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5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5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5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5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5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5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5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5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5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5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5">
        <f t="shared" si="36"/>
        <v>3.2804000000000002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5">
        <f t="shared" ref="O451:O514" si="42">E451/D451*100</f>
        <v>2.25</v>
      </c>
      <c r="P451" s="6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5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5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5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5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5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5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5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5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5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5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5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5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5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5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5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5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5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5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5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5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5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5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5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5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5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5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5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5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5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5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5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5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5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5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5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5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5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5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5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5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5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5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5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5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5">
        <f t="shared" si="42"/>
        <v>0.13749999999999998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5">
        <f t="shared" ref="O515:O578" si="48">E515/D515*100</f>
        <v>13.923999999999999</v>
      </c>
      <c r="P515" s="6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5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5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5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5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5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5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5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5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5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5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5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5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5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5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5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5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5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5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5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5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5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5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5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5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5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5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5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5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5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5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5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5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5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5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5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5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5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5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5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5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5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5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5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5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5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5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5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5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5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5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5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5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5">
        <f t="shared" si="48"/>
        <v>1.25E-3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5">
        <f t="shared" ref="O579:O642" si="54">E579/D579*100</f>
        <v>0.2</v>
      </c>
      <c r="P579" s="6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5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5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5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5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5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5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5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5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5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5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5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5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5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5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5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5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5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5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5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5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5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5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5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5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5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5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5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5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5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5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5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5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5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5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5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5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5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5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5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5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5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5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5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5">
        <f t="shared" si="54"/>
        <v>144.28571428571428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5">
        <f t="shared" ref="O643:O706" si="60">E643/D643*100</f>
        <v>119.16249999999999</v>
      </c>
      <c r="P643" s="6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5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5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5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5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5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5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5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5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5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5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5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5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5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5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5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5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5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5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5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5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5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5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5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5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5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5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5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5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5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5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5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5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5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5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5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5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5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5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5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5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5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5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5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5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5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5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5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5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5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5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5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5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5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5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5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5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5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5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5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5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5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5">
        <f t="shared" si="60"/>
        <v>0.87454545454545463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5">
        <f t="shared" ref="O707:O770" si="66">E707/D707*100</f>
        <v>0.97699999999999987</v>
      </c>
      <c r="P707" s="6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5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5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5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5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5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5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5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5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5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5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5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5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5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5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5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5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5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5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5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5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5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5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5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5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5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5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5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5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5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5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5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5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5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5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5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5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5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5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5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5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5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5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5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5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5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5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5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5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5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5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5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5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5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5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5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5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5">
        <f t="shared" ref="O771:O834" si="72">E771/D771*100</f>
        <v>41.4</v>
      </c>
      <c r="P771" s="6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5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5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5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5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5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5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5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5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5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5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5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5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5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5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5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5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5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5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5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5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5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5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5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5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5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5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5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5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5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5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5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5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5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5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5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5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5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5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5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5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5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5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5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5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5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5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5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5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5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5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5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5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5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5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5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5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5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5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5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5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5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5">
        <f t="shared" si="72"/>
        <v>100.60706666666665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5">
        <f t="shared" ref="O835:O898" si="78">E835/D835*100</f>
        <v>101.66666666666666</v>
      </c>
      <c r="P835" s="6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5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5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5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5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5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5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5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5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5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5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5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5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5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5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5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5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5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5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5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5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5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5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5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5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5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5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5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5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5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5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5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5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5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5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5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5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5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5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5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5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5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5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5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5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5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5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5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5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5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5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5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5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5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5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5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5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5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5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5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5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5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5">
        <f t="shared" ref="O899:O962" si="84">E899/D899*100</f>
        <v>0</v>
      </c>
      <c r="P899" s="6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5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5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5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5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5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5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5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5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5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5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5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5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5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5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5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5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5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5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5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5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5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5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5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5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5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5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5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5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5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5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5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5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5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5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5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5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5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5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5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5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5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5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5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5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5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5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5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5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5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5">
        <f t="shared" si="84"/>
        <v>46.100628930817614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5">
        <f t="shared" ref="O963:O1026" si="90">E963/D963*100</f>
        <v>42.188421052631583</v>
      </c>
      <c r="P963" s="6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5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5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5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5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5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5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5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5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5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5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5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5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5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5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5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5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5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5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5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5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5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5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5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5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5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5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5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5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5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5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5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5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5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5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5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5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5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5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5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5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5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5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5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5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5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5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5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5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5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5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5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5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5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5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5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5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5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5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5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5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5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5">
        <f t="shared" si="90"/>
        <v>118.63774999999998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5">
        <f t="shared" ref="O1027:O1090" si="96">E1027/D1027*100</f>
        <v>109.92831428571431</v>
      </c>
      <c r="P1027" s="6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5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5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5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5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5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5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5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5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5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5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5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5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5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5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5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5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5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5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5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5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5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5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5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5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5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5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5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5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5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5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5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5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5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5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5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5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5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5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5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5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5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5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5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5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5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5">
        <f t="shared" si="96"/>
        <v>14.182977777777777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5">
        <f t="shared" ref="O1091:O1154" si="102">E1091/D1091*100</f>
        <v>7.8266666666666662</v>
      </c>
      <c r="P1091" s="6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5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5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5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5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5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5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5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5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5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5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5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5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5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5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5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5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5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5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5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5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5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5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5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5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5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5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5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5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5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5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5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5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5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5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5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5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5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5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5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5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5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5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5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5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5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5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5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5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5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5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5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5">
        <f t="shared" si="102"/>
        <v>5.6937500000000005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5">
        <f t="shared" ref="O1155:O1218" si="108">E1155/D1155*100</f>
        <v>0.625</v>
      </c>
      <c r="P1155" s="6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5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5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5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5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5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5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5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5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5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5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5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5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5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5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5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5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5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5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5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5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5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5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5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5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5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5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5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5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5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5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5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5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5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5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5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5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5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5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5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5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5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5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5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5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5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5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5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5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5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5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5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5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5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5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5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5">
        <f t="shared" si="108"/>
        <v>145.70000000000002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5">
        <f t="shared" ref="O1219:O1282" si="114">E1219/D1219*100</f>
        <v>102.60000000000001</v>
      </c>
      <c r="P1219" s="6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5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5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5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5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5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5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5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5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5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5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5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5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5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5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5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5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5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5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5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5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5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5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5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5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5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5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5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5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5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5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5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5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5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5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5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5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5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5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5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5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5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5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5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5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5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5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5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5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5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5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5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5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5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5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5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5">
        <f t="shared" si="114"/>
        <v>110.91186666666665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5">
        <f t="shared" ref="O1283:O1346" si="120">E1283/D1283*100</f>
        <v>110.71428571428572</v>
      </c>
      <c r="P1283" s="6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5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5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5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5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5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5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5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5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5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5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5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5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5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5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5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5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5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5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5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5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5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5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5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5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5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5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5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5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5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5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5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5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5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5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5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5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5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5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5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5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5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5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5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5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5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5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5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5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5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5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5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5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5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5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5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5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5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5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5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5">
        <f t="shared" si="120"/>
        <v>377.73333333333335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5">
        <f t="shared" ref="O1347:O1410" si="126">E1347/D1347*100</f>
        <v>125</v>
      </c>
      <c r="P1347" s="6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5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5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5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5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5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5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5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5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5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5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5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5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5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5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5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5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5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5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5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5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5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5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5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5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5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5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5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5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5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5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5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5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5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5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5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5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5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5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5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5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5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5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5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5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5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5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5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5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5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5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5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5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5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5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5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5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5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5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5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5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5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5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5">
        <f t="shared" si="126"/>
        <v>7.1999999999999993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5">
        <f t="shared" ref="O1411:O1474" si="132">E1411/D1411*100</f>
        <v>0</v>
      </c>
      <c r="P1411" s="6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5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5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5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5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5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5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5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5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5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5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5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5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5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5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5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5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5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5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5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5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5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5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5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5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5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5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5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5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5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5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5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5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5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5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5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5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5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5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5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5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5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5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5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5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5">
        <f t="shared" si="132"/>
        <v>138.70400000000001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5">
        <f t="shared" ref="O1475:O1538" si="138">E1475/D1475*100</f>
        <v>120.51600000000001</v>
      </c>
      <c r="P1475" s="6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5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5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5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5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5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5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5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5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5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5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5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5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5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5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5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5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5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5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5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5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5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5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5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5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5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5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5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5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5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5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5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5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5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5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5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5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5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5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5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5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5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5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5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5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5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5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5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5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5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5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5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5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5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5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5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5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5">
        <f t="shared" si="138"/>
        <v>250.30841666666666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5">
        <f t="shared" ref="O1539:O1602" si="144">E1539/D1539*100</f>
        <v>179.9</v>
      </c>
      <c r="P1539" s="6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5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5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5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5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5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5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5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5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5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5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5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5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5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5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5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5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5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5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5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5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5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5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5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5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5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5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5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5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5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5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5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5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5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5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5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5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5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5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5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5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5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5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5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5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5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5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5">
        <f t="shared" si="144"/>
        <v>7.3400000000000007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5">
        <f t="shared" ref="O1603:O1666" si="150">E1603/D1603*100</f>
        <v>108.2492</v>
      </c>
      <c r="P1603" s="6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5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5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5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5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5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5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5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5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5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5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5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5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5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5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5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5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5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5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5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5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5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5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5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5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5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5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5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5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5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5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5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5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5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5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5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5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5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5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5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5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5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5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5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5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5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5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5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5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5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5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5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5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5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5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5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5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5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5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5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5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5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5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5">
        <f t="shared" si="150"/>
        <v>122.40879999999999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5">
        <f t="shared" ref="O1667:O1730" si="156">E1667/D1667*100</f>
        <v>119.45714285714286</v>
      </c>
      <c r="P1667" s="6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5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5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5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5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5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5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5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5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5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5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5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5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5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5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5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5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5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5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5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5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5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5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5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5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5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5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5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5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5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5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5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5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5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5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5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5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5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5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5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5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5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5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5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5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5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5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5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5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5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5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5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5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5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5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5">
        <f t="shared" si="156"/>
        <v>68.400000000000006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5">
        <f t="shared" ref="O1731:O1794" si="162">E1731/D1731*100</f>
        <v>0</v>
      </c>
      <c r="P1731" s="6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5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5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5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5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5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5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5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5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5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5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5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5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5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5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5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5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5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5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5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5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5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5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5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5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5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5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5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5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5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5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5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5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5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5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5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5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5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5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5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5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5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5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5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5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5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5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5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5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5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5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5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5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5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5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5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5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5">
        <f t="shared" si="162"/>
        <v>61.124000000000002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5">
        <f t="shared" ref="O1795:O1858" si="168">E1795/D1795*100</f>
        <v>1.3333333333333335</v>
      </c>
      <c r="P1795" s="6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5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5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5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5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5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5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5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5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5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5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5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5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5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5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5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5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5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5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5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5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5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5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5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5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5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5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5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5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5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5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5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5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5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5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5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5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5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5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5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5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5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5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5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5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5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5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5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5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5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5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5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5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5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5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5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5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5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5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5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5">
        <f t="shared" si="168"/>
        <v>101.25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5">
        <f t="shared" ref="O1859:O1922" si="174">E1859/D1859*100</f>
        <v>100</v>
      </c>
      <c r="P1859" s="6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5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5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5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5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5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5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5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5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5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5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5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5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5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5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5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5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5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5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5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5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5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5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5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5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5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5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5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5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5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5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5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5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5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5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5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5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5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5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5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5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5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5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5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5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5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5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5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5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5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5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5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5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5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5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5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5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5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5">
        <f t="shared" si="174"/>
        <v>43.03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5">
        <f t="shared" ref="O1923:O1986" si="180">E1923/D1923*100</f>
        <v>136.80000000000001</v>
      </c>
      <c r="P1923" s="6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5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5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5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5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5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5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5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5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5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5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5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5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5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5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5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5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5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5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5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5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5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5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5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5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5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5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5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5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5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5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5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5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5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5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5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5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5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5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5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5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5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5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5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5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5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5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5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5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5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5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5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5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5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5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5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5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5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5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5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5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5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5">
        <f t="shared" si="180"/>
        <v>21.146666666666665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5">
        <f t="shared" ref="O1987:O2050" si="186">E1987/D1987*100</f>
        <v>3.1875</v>
      </c>
      <c r="P1987" s="6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5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5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5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5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5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5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5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5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5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5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5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5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5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5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5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5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5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5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5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5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5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5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5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5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5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5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5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5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5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5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5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5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5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5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5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5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5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5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5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5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5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5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5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5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5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5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5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5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5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5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5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5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5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5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5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5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5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5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5">
        <f t="shared" si="186"/>
        <v>148.33229411764705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5">
        <f t="shared" ref="O2051:O2114" si="192">E2051/D2051*100</f>
        <v>120.19070000000001</v>
      </c>
      <c r="P2051" s="6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5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5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5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5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5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5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5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5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5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5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5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5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5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5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5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5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5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5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5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5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5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5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5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5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5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5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5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5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5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5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5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5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5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5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5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5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5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5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5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5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5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5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5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5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5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5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5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5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5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5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5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5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5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5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5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5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5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5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5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5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5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5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5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5">
        <f t="shared" ref="O2115:O2178" si="198">E2115/D2115*100</f>
        <v>104.85714285714285</v>
      </c>
      <c r="P2115" s="6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5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5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5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5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5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5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5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5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5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5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5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5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5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5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5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5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5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5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5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5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5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5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5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5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5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5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5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5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5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5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5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5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5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5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5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5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5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5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5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5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5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5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5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5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5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5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5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5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5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5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5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5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5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5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5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5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5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5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5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5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5">
        <f t="shared" si="198"/>
        <v>126.02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5">
        <f t="shared" ref="O2179:O2242" si="204">E2179/D2179*100</f>
        <v>100.12</v>
      </c>
      <c r="P2179" s="6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5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5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5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5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5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5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5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5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5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5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5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5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5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5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5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5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5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5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5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5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5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5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5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5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5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5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5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5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5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5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5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5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5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5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5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5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5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5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5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5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5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5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5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5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5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5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5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5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5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5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5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5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5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5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5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5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5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5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5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5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5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5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5">
        <f t="shared" si="204"/>
        <v>270.68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5">
        <f t="shared" ref="O2243:O2306" si="210">E2243/D2243*100</f>
        <v>806.4</v>
      </c>
      <c r="P2243" s="6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5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5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5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5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5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5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5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5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5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5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5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5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5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5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5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5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5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5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5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5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5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5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5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5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5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5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5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5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5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5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5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5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5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5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5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5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5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5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5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5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5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5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5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5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5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5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5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5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5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5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5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5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5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5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5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5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5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5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5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5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5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5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5">
        <f t="shared" si="210"/>
        <v>100.70033333333335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5">
        <f t="shared" ref="O2307:O2370" si="216">E2307/D2307*100</f>
        <v>101.22777777777779</v>
      </c>
      <c r="P2307" s="6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5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5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5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5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5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5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5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5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5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5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5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5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5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5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5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5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5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5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5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5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5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5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5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5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5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5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5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5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5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5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5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5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5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5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5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5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5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5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5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5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5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5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5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5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5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5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5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5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5">
        <f t="shared" si="216"/>
        <v>0.25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5">
        <f t="shared" ref="O2371:O2434" si="222">E2371/D2371*100</f>
        <v>0</v>
      </c>
      <c r="P2371" s="6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5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5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5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5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5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5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5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5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5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5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5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5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5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5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5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5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5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5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5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5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5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5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5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5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5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5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5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5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5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5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5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5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5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5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5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5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5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5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5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5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5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5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5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5">
        <f t="shared" si="222"/>
        <v>1.4285714285714287E-2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5">
        <f t="shared" ref="O2435:O2498" si="228">E2435/D2435*100</f>
        <v>0</v>
      </c>
      <c r="P2435" s="6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5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5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5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5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5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5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5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5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5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5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5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5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5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5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5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5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5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5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5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5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5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5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5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5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5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5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5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5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5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5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5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5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5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5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5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5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5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5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5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5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5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5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5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5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5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5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5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5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5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5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5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5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5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5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5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5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5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5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5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5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5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5">
        <f t="shared" ref="O2499:O2562" si="234">E2499/D2499*100</f>
        <v>112.7715</v>
      </c>
      <c r="P2499" s="6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5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5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5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5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5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5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5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5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5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5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5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5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5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5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5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5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5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5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5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5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5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5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5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5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5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5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5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5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5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5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5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5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5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5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5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5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5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5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5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5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5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5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5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5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5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5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5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5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5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5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5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5">
        <f t="shared" si="234"/>
        <v>100.1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5">
        <f t="shared" ref="O2563:O2626" si="240">E2563/D2563*100</f>
        <v>0</v>
      </c>
      <c r="P2563" s="6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5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5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5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5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5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5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5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5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5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5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5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5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5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5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5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5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5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5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5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5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5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5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5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5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5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5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5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5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5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5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5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5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5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5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5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5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5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5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5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5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5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5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5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5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5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5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5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5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5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5">
        <f t="shared" si="240"/>
        <v>1379.4206249999997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5">
        <f t="shared" ref="O2627:O2690" si="246">E2627/D2627*100</f>
        <v>956</v>
      </c>
      <c r="P2627" s="6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5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5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5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5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5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5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5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5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5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5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5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5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5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5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5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5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5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5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5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5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5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5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5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5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5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5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5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5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5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5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5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5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5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5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5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5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5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5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5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5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5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5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5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5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5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5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5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5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5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5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5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5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5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5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5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5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5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5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5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5">
        <f t="shared" si="246"/>
        <v>0.14799999999999999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5">
        <f t="shared" ref="O2691:O2754" si="252">E2691/D2691*100</f>
        <v>2.8571428571428571E-3</v>
      </c>
      <c r="P2691" s="6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5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5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5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5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5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5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5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5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5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5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5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5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5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5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5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5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5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5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5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5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5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5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5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5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5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5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5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5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5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5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5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5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5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5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5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5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5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5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5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5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5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5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5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5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5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5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5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5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5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5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5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5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5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5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5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5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5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5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5">
        <f t="shared" si="252"/>
        <v>11.458333333333332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5">
        <f t="shared" ref="O2755:O2818" si="258">E2755/D2755*100</f>
        <v>19</v>
      </c>
      <c r="P2755" s="6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5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5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5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5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5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5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5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5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5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5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5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5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5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5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5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5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5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5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5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5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5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5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5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5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5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5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5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5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5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5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5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5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5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5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5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5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5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5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5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5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5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5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5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5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5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5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5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5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5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5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5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5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5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5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5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5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5">
        <f t="shared" si="258"/>
        <v>141.56666666666666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5">
        <f t="shared" ref="O2819:O2882" si="264">E2819/D2819*100</f>
        <v>130</v>
      </c>
      <c r="P2819" s="6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5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5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5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5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5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5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5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5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5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5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5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5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5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5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5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5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5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5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5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5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5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5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5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5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5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5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5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5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5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5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5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5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5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5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5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5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5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5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5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5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5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5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5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5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5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5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5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5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5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5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5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5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5">
        <f t="shared" si="264"/>
        <v>23.333333333333332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5">
        <f t="shared" ref="O2883:O2946" si="270">E2883/D2883*100</f>
        <v>0</v>
      </c>
      <c r="P2883" s="6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5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5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5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5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5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5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5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5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5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5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5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5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5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5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5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5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5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5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5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5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5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5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5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5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5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5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5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5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5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5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5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5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5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5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5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5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5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5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5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5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5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5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5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5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5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5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5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5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5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5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5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5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5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5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5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5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5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5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5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5">
        <f t="shared" ref="O2947:O3010" si="276">E2947/D2947*100</f>
        <v>0</v>
      </c>
      <c r="P2947" s="6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5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5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5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5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5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5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5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5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5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5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5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5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5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5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5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5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5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5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5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5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5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5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5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5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5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5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5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5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5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5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5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5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5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5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5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5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5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5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5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5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5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5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5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5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5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5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5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5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5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5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5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5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5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5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5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5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5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5">
        <f t="shared" si="276"/>
        <v>101.16666666666667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5">
        <f t="shared" ref="O3011:O3074" si="282">E3011/D3011*100</f>
        <v>119.756</v>
      </c>
      <c r="P3011" s="6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5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5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5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5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5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5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5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5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5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5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5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5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5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5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5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5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5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5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5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5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5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5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5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5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5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5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5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5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5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5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5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5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5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5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5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5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5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5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5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5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5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5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5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5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5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5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5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5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5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5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5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5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5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5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5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5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5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5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5">
        <f t="shared" si="282"/>
        <v>1.6666666666666666E-2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5">
        <f t="shared" ref="O3075:O3138" si="288">E3075/D3075*100</f>
        <v>2.3035714285714284E-2</v>
      </c>
      <c r="P3075" s="6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5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5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5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5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5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5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5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5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5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5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5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5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5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5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5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5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5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5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5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5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5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5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5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5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5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5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5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5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5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5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5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5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5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5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5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5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5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5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5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5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5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5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5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5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5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5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5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5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5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5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5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5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5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5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5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5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5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5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5">
        <f t="shared" si="288"/>
        <v>127.8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5">
        <f t="shared" ref="O3139:O3202" si="294">E3139/D3139*100</f>
        <v>3.3333333333333335</v>
      </c>
      <c r="P3139" s="6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5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5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5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5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5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5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5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5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5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5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5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5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5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5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5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5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5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5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5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5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5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5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5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5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5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5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5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5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5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5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5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5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5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5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5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5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5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5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5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5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5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5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5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5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5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5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5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5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5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5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5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5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5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5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5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5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5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5">
        <f t="shared" si="294"/>
        <v>2E-3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5">
        <f t="shared" ref="O3203:O3266" si="300">E3203/D3203*100</f>
        <v>1.25</v>
      </c>
      <c r="P3203" s="6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5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5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5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5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5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5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5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5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5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5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5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5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5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5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5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5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5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5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5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5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5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5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5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5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5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5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5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5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5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5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5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5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5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5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5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5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5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5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5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5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5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5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5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5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5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5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5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5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5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5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5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5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5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5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5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5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5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5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5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5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5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5">
        <f t="shared" ref="O3267:O3330" si="306">E3267/D3267*100</f>
        <v>164</v>
      </c>
      <c r="P3267" s="6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5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5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5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5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5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5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5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5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5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5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5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5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5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5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5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5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5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5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5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5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5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5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5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5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5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5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5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5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5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5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5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5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5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5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5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5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5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5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5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5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5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5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5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5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5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5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5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5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5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5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5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5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5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5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5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5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5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5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5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5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5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5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5">
        <f t="shared" si="306"/>
        <v>146.38888888888889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5">
        <f t="shared" ref="O3331:O3394" si="312">E3331/D3331*100</f>
        <v>116.8</v>
      </c>
      <c r="P3331" s="6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5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5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5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5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5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5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5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5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5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5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5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5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5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5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5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5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5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5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5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5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5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5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5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5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5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5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5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5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5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5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5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5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5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5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5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5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5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5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5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5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5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5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5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5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5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5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5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5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5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5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5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5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5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5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5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5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5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5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5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5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5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5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5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5">
        <f t="shared" ref="O3395:O3458" si="318">E3395/D3395*100</f>
        <v>105.80000000000001</v>
      </c>
      <c r="P3395" s="6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5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5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5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5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5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5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5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5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5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5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5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5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5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5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5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5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5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5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5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5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5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5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5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5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5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5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5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5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5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5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5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5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5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5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5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5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5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5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5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5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5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5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5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5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5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5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5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5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5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5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5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5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5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5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5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5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5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5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5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5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5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5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5">
        <f t="shared" si="318"/>
        <v>191.3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5">
        <f t="shared" ref="O3459:O3522" si="324">E3459/D3459*100</f>
        <v>140.19999999999999</v>
      </c>
      <c r="P3459" s="6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5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5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5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5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5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5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5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5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5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5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5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5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5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5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5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5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5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5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5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5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5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5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5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5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5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5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5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5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5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5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5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5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5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5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5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5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5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5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5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5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5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5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5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5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5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5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5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5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5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5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5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5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5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5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5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5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5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5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5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5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5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5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5">
        <f t="shared" si="324"/>
        <v>100.75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5">
        <f t="shared" ref="O3523:O3586" si="330">E3523/D3523*100</f>
        <v>169.42857142857144</v>
      </c>
      <c r="P3523" s="6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5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5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5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5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5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5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5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5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5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5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5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5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5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5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5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5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5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5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5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5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5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5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5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5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5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5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5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5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5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5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5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5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5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5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5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5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5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5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5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5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5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5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5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5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5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5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5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5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5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5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5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5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5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5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5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5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5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5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5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5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5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5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5">
        <f t="shared" si="330"/>
        <v>115.5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5">
        <f t="shared" ref="O3587:O3650" si="336">E3587/D3587*100</f>
        <v>119.11764705882352</v>
      </c>
      <c r="P3587" s="6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5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5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5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5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5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5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5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5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5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5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5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5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5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5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5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5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5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5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5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5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5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5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5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5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5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5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5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5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5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5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5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5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5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5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5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5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5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5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5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5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5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5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5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5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5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5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5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5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5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5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5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5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5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5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5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5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5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5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5">
        <f t="shared" si="336"/>
        <v>100.38249999999999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5">
        <f t="shared" ref="O3651:O3714" si="342">E3651/D3651*100</f>
        <v>104</v>
      </c>
      <c r="P3651" s="6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5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5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5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5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5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5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5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5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5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5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5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5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5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5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5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5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5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5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5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5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5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5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5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5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5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5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5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5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5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5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5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5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5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5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5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5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5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5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5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5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5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5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5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5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5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5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5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5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5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5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5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5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5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5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5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5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5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5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5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5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5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5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5">
        <f t="shared" si="342"/>
        <v>153.73333333333335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5">
        <f t="shared" ref="O3715:O3778" si="348">E3715/D3715*100</f>
        <v>101.49999999999999</v>
      </c>
      <c r="P3715" s="6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5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5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5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5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5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5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5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5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5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5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5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5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5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5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5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5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5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5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5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5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5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5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5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5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5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5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5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5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5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5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5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5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5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5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5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5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5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5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5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5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5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5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5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5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5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5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5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5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5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5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5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5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5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5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5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5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5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5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5">
        <f t="shared" si="348"/>
        <v>106.71250000000001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5">
        <f t="shared" ref="O3779:O3842" si="354">E3779/D3779*100</f>
        <v>143.19999999999999</v>
      </c>
      <c r="P3779" s="6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5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5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5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5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5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5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5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5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5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5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5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5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5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5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5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5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5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5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5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5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5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5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5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5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5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5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5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5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5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5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5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5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5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5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5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5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5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5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5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5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5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5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5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5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5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5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5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5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5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5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5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5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5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5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5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5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5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5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5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5">
        <f t="shared" ref="O3843:O3906" si="360">E3843/D3843*100</f>
        <v>8.7200000000000006</v>
      </c>
      <c r="P3843" s="6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5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5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5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5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5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5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5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5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5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5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5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5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5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5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5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5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5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5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5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5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5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5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5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5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5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5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5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5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5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5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5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5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5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5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5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5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5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5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5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5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5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5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5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5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5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5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5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5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5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5">
        <f t="shared" si="360"/>
        <v>0.03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5">
        <f t="shared" ref="O3907:O3970" si="366">E3907/D3907*100</f>
        <v>11.533333333333333</v>
      </c>
      <c r="P3907" s="6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5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5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5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5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5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5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5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5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5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5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5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5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5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5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5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5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5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5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5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5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5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5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5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5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5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5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5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5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5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5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5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5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5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5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5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5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5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5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5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5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5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5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5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5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5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5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5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5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5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5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5">
        <f t="shared" si="366"/>
        <v>10.54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5">
        <f t="shared" ref="O3971:O4034" si="372">E3971/D3971*100</f>
        <v>7.4690265486725664</v>
      </c>
      <c r="P3971" s="6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5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5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5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5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5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5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5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5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5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5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5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5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5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5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5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5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5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5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5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5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5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5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5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5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5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5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5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5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5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5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5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5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5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5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5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5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5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5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5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5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5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5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5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5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5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5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5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5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5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5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5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5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5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5">
        <f t="shared" si="372"/>
        <v>6.8287037037037033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5">
        <f t="shared" ref="O4035:O4098" si="378">E4035/D4035*100</f>
        <v>25.698702928870294</v>
      </c>
      <c r="P4035" s="6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5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5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5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5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5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5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5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5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5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5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5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5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5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5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5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5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5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5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5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5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5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5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5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5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5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5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5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5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5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5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5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5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5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5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5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5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5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5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5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5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5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5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5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5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5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5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5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5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5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5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5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5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5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5">
        <f t="shared" si="378"/>
        <v>11.428571428571429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5">
        <f t="shared" ref="O4099:O4115" si="384">E4099/D4099*100</f>
        <v>0</v>
      </c>
      <c r="P4099" s="6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5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5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5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5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5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5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5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5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5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5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5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5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sortState xmlns:xlrd2="http://schemas.microsoft.com/office/spreadsheetml/2017/richdata2" ref="A2:N4116">
    <sortCondition ref="A1"/>
  </sortState>
  <conditionalFormatting sqref="F1:F1048576">
    <cfRule type="containsText" dxfId="7" priority="3" operator="containsText" text="canceled">
      <formula>NOT(ISERROR(SEARCH("canceled",F1)))</formula>
    </cfRule>
    <cfRule type="containsText" dxfId="6" priority="4" operator="containsText" text="failed">
      <formula>NOT(ISERROR(SEARCH("failed",F1)))</formula>
    </cfRule>
    <cfRule type="containsText" dxfId="5" priority="5" operator="containsText" text="live">
      <formula>NOT(ISERROR(SEARCH("live",F1)))</formula>
    </cfRule>
    <cfRule type="containsText" dxfId="4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ignoredErrors>
    <ignoredError sqref="P470:P471" evalError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EC0C5-BF0B-8847-A92C-6E4E874883E4}">
  <dimension ref="A1:F14"/>
  <sheetViews>
    <sheetView tabSelected="1" workbookViewId="0">
      <selection activeCell="B8" sqref="B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7" t="s">
        <v>8223</v>
      </c>
      <c r="B1" t="s">
        <v>8310</v>
      </c>
    </row>
    <row r="3" spans="1:6" x14ac:dyDescent="0.2">
      <c r="A3" s="7" t="s">
        <v>8313</v>
      </c>
      <c r="B3" s="7" t="s">
        <v>8314</v>
      </c>
    </row>
    <row r="4" spans="1:6" x14ac:dyDescent="0.2">
      <c r="A4" s="7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">
      <c r="A5" s="8" t="s">
        <v>8315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8316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8317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8318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8319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8320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8321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8322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8323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8312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FC633-0883-2D49-91AC-B896AC29B3A9}">
  <dimension ref="A1:F47"/>
  <sheetViews>
    <sheetView workbookViewId="0">
      <selection activeCell="E4" sqref="E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41" width="14.83203125" bestFit="1" customWidth="1"/>
    <col min="42" max="42" width="10" bestFit="1" customWidth="1"/>
  </cols>
  <sheetData>
    <row r="1" spans="1:6" x14ac:dyDescent="0.2">
      <c r="A1" s="7" t="s">
        <v>8223</v>
      </c>
      <c r="B1" t="s">
        <v>8310</v>
      </c>
    </row>
    <row r="2" spans="1:6" x14ac:dyDescent="0.2">
      <c r="A2" s="7" t="s">
        <v>8308</v>
      </c>
      <c r="B2" t="s">
        <v>8310</v>
      </c>
    </row>
    <row r="4" spans="1:6" x14ac:dyDescent="0.2">
      <c r="A4" s="7" t="s">
        <v>8313</v>
      </c>
      <c r="B4" s="7" t="s">
        <v>8314</v>
      </c>
    </row>
    <row r="5" spans="1:6" x14ac:dyDescent="0.2">
      <c r="A5" s="7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8325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8326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8328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8331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8336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8340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8349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8350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8353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8354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8358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8359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8364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8312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98767-52D3-AA4F-9FBC-CE256EE65E4B}">
  <dimension ref="A1:F18"/>
  <sheetViews>
    <sheetView workbookViewId="0">
      <selection activeCell="B9" sqref="B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8308</v>
      </c>
      <c r="B1" t="s">
        <v>8310</v>
      </c>
    </row>
    <row r="2" spans="1:6" x14ac:dyDescent="0.2">
      <c r="A2" s="7" t="s">
        <v>8379</v>
      </c>
      <c r="B2" t="s">
        <v>8310</v>
      </c>
    </row>
    <row r="4" spans="1:6" x14ac:dyDescent="0.2">
      <c r="A4" s="7" t="s">
        <v>8313</v>
      </c>
      <c r="B4" s="7" t="s">
        <v>8314</v>
      </c>
    </row>
    <row r="5" spans="1:6" x14ac:dyDescent="0.2">
      <c r="A5" s="7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12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">
      <c r="A7" s="12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">
      <c r="A8" s="12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">
      <c r="A9" s="12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">
      <c r="A10" s="12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">
      <c r="A11" s="12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">
      <c r="A12" s="12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">
      <c r="A13" s="12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">
      <c r="A14" s="12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">
      <c r="A15" s="12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">
      <c r="A16" s="12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">
      <c r="A17" s="12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">
      <c r="A18" s="12" t="s">
        <v>8312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28663C-98DD-114D-8E5A-E8781C855C34}">
  <dimension ref="A1:H13"/>
  <sheetViews>
    <sheetView zoomScale="120" zoomScaleNormal="120" workbookViewId="0">
      <selection activeCell="K6" sqref="K6"/>
    </sheetView>
  </sheetViews>
  <sheetFormatPr baseColWidth="10" defaultRowHeight="15" x14ac:dyDescent="0.2"/>
  <cols>
    <col min="1" max="1" width="27.5" style="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5" bestFit="1" customWidth="1"/>
    <col min="7" max="7" width="14.33203125" style="5" bestFit="1" customWidth="1"/>
    <col min="8" max="8" width="16.83203125" style="5" bestFit="1" customWidth="1"/>
  </cols>
  <sheetData>
    <row r="1" spans="1:8" x14ac:dyDescent="0.2">
      <c r="A1" s="6" t="s">
        <v>8380</v>
      </c>
      <c r="B1" t="s">
        <v>8381</v>
      </c>
      <c r="C1" t="s">
        <v>8382</v>
      </c>
      <c r="D1" t="s">
        <v>8383</v>
      </c>
      <c r="E1" t="s">
        <v>8384</v>
      </c>
      <c r="F1" s="5" t="s">
        <v>8385</v>
      </c>
      <c r="G1" s="5" t="s">
        <v>8386</v>
      </c>
      <c r="H1" s="5" t="s">
        <v>8387</v>
      </c>
    </row>
    <row r="2" spans="1:8" x14ac:dyDescent="0.2">
      <c r="A2" s="6" t="s">
        <v>8389</v>
      </c>
      <c r="B2">
        <f>COUNTIFS(State,"Successful",Goal,"&lt;1000")</f>
        <v>322</v>
      </c>
      <c r="C2">
        <f>COUNTIFS(State,"Failed",Goal,"&lt;1000")</f>
        <v>113</v>
      </c>
      <c r="D2">
        <f>COUNTIFS(State,"Canceled",Goal,"&lt;1000")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s="6" t="s">
        <v>8390</v>
      </c>
      <c r="B3">
        <f>COUNTIFS(State,"Successful",Goal,"&gt;=1000",Goal,"&lt;5000")</f>
        <v>932</v>
      </c>
      <c r="C3">
        <f>COUNTIFS(State,"Failed",Goal,"&gt;=1000",Goal,"&lt;5000")</f>
        <v>420</v>
      </c>
      <c r="D3">
        <f>COUNTIFS(State,"Canceled",Goal,"&gt;=1000",Goal,"&lt;5000")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s="6" t="s">
        <v>8388</v>
      </c>
      <c r="B4">
        <f>COUNTIFS(State,"Successful",Goal,"&gt;=5000",Goal,"&lt;10000")</f>
        <v>381</v>
      </c>
      <c r="C4">
        <f>COUNTIFS(State,"Failed",Goal,"&gt;=5000",Goal,"&lt;10000")</f>
        <v>283</v>
      </c>
      <c r="D4">
        <f>COUNTIFS(State,"Canceled",Goal,"&gt;=5000",Goal,"&lt;10000")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s="6" t="s">
        <v>8391</v>
      </c>
      <c r="B5">
        <f>COUNTIFS(State,"Successful",Goal,"&gt;=10000",Goal,"&lt;15000")</f>
        <v>168</v>
      </c>
      <c r="C5">
        <f>COUNTIFS(State,"Failed",Goal,"&gt;=10000",Goal,"&lt;15000")</f>
        <v>144</v>
      </c>
      <c r="D5">
        <f>COUNTIFS(State,"Canceled",Goal,"&gt;=10000",Goal,"&lt;15000")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s="6" t="s">
        <v>8392</v>
      </c>
      <c r="B6">
        <f>COUNTIFS(State,"Successful",Goal,"&gt;=15000",Goal,"&lt;20000")</f>
        <v>94</v>
      </c>
      <c r="C6">
        <f>COUNTIFS(State,"Failed",Goal,"&gt;=15000",Goal,"&lt;20000")</f>
        <v>90</v>
      </c>
      <c r="D6">
        <f>COUNTIFS(State,"Canceled",Goal,"&gt;=15000",Goal,"&lt;20000")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s="6" t="s">
        <v>8393</v>
      </c>
      <c r="B7">
        <f>COUNTIFS(State,"Successful",Goal,"&gt;=20000",Goal,"&lt;25000")</f>
        <v>62</v>
      </c>
      <c r="C7">
        <f>COUNTIFS(State,"Failed",Goal,"&gt;=20000",Goal,"&lt;25000")</f>
        <v>72</v>
      </c>
      <c r="D7">
        <f>COUNTIFS(State,"Canceled",Goal,"&gt;=20000",Goal,"&lt;25000")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s="6" t="s">
        <v>8394</v>
      </c>
      <c r="B8">
        <f>COUNTIFS(State,"Successful",Goal,"&gt;=25000",Goal,"&lt;30000")</f>
        <v>55</v>
      </c>
      <c r="C8">
        <f>COUNTIFS(State,"Failed",Goal,"&gt;=25000",Goal,"&lt;30000")</f>
        <v>64</v>
      </c>
      <c r="D8">
        <f>COUNTIFS(State,"Canceled",Goal,"&gt;=25000",Goal,"&lt;30000")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s="6" t="s">
        <v>8395</v>
      </c>
      <c r="B9">
        <f>COUNTIFS(State,"Successful",Goal,"&gt;=30000",Goal,"&lt;35000")</f>
        <v>32</v>
      </c>
      <c r="C9">
        <f>COUNTIFS(State,"Failed",Goal,"&gt;=30000",Goal,"&lt;35000")</f>
        <v>37</v>
      </c>
      <c r="D9">
        <f>COUNTIFS(State,"Canceled",Goal,"&gt;=30000",Goal,"&lt;35000")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s="6" t="s">
        <v>8396</v>
      </c>
      <c r="B10">
        <f>COUNTIFS(State,"Successful",Goal,"&gt;=35000",Goal,"&lt;40000")</f>
        <v>26</v>
      </c>
      <c r="C10">
        <f>COUNTIFS(State,"Failed",Goal,"&gt;=35000",Goal,"&lt;40000")</f>
        <v>22</v>
      </c>
      <c r="D10">
        <f>COUNTIFS(State,"Canceled",Goal,"&gt;=35000",Goal,"&lt;40000")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s="6" t="s">
        <v>8397</v>
      </c>
      <c r="B11">
        <f>COUNTIFS(State,"Successful",Goal,"&gt;=40000",Goal,"&lt;45000")</f>
        <v>21</v>
      </c>
      <c r="C11">
        <f>COUNTIFS(State,"Failed",Goal,"&gt;=40000",Goal,"&lt;45000")</f>
        <v>16</v>
      </c>
      <c r="D11">
        <f>COUNTIFS(State,"Canceled",Goal,"&gt;=40000",Goal,"&lt;45000")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s="6" t="s">
        <v>8398</v>
      </c>
      <c r="B12">
        <f>COUNTIFS(State,"Successful",Goal,"&gt;=45000",Goal,"&lt;50000")</f>
        <v>6</v>
      </c>
      <c r="C12">
        <f>COUNTIFS(State,"Failed",Goal,"&gt;=45000",Goal,"&lt;50000")</f>
        <v>11</v>
      </c>
      <c r="D12">
        <f>COUNTIFS(State,"Canceled",Goal,"&gt;=45000",Goal,"&lt;50000")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s="6" t="s">
        <v>8399</v>
      </c>
      <c r="B13">
        <f>COUNTIFS(State,"Successful",Goal,"&gt;=50000")</f>
        <v>86</v>
      </c>
      <c r="C13">
        <f>COUNTIFS(State,"Failed",Goal,"&gt;=50000")</f>
        <v>258</v>
      </c>
      <c r="D13">
        <f>COUNTIFS(State,"Canceled",Goal,"&gt;=50000")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Sheet1</vt:lpstr>
      <vt:lpstr>Category</vt:lpstr>
      <vt:lpstr>Sub-Category</vt:lpstr>
      <vt:lpstr>Date Created</vt:lpstr>
      <vt:lpstr>Outcomes Based on Goal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Guillermo Saenger Dalmazzo</cp:lastModifiedBy>
  <dcterms:created xsi:type="dcterms:W3CDTF">2017-04-20T15:17:24Z</dcterms:created>
  <dcterms:modified xsi:type="dcterms:W3CDTF">2019-12-05T01:34:56Z</dcterms:modified>
</cp:coreProperties>
</file>