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.1.3\Pastas de Trabalho\RH COM\B. HORAS ATUALIZ\"/>
    </mc:Choice>
  </mc:AlternateContent>
  <xr:revisionPtr revIDLastSave="0" documentId="13_ncr:1_{0FA494F7-10AD-46A4-85AA-DFCC5BA7EF94}" xr6:coauthVersionLast="47" xr6:coauthVersionMax="47" xr10:uidLastSave="{00000000-0000-0000-0000-000000000000}"/>
  <bookViews>
    <workbookView xWindow="-120" yWindow="-120" windowWidth="20730" windowHeight="11310" activeTab="4" xr2:uid="{547AA7E6-DAA6-43E2-821C-F720656CC8A0}"/>
  </bookViews>
  <sheets>
    <sheet name="FINANCEIRO" sheetId="1" r:id="rId1"/>
    <sheet name="COMERCIAL" sheetId="2" r:id="rId2"/>
    <sheet name="PRODUÇÃO" sheetId="3" r:id="rId3"/>
    <sheet name="EXPEDIÇÃO" sheetId="4" r:id="rId4"/>
    <sheet name="QUALIDADE" sheetId="5" r:id="rId5"/>
    <sheet name="MARKETING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" i="5" l="1"/>
  <c r="AU17" i="3"/>
  <c r="AU14" i="3" l="1"/>
  <c r="AA25" i="4" l="1"/>
  <c r="AA24" i="4"/>
  <c r="AA23" i="4"/>
  <c r="AA20" i="4"/>
  <c r="AA18" i="4"/>
  <c r="AA17" i="4"/>
  <c r="AA16" i="4"/>
  <c r="AA14" i="4"/>
  <c r="AA12" i="4"/>
  <c r="AA9" i="4"/>
  <c r="AA8" i="4"/>
  <c r="AA7" i="4"/>
  <c r="AA6" i="4"/>
  <c r="AA5" i="4"/>
  <c r="AA4" i="4"/>
  <c r="AA3" i="4"/>
  <c r="AA2" i="4"/>
  <c r="AA15" i="4"/>
  <c r="M19" i="2"/>
  <c r="AU3" i="3"/>
  <c r="AU19" i="3"/>
  <c r="AU12" i="3"/>
  <c r="AU7" i="3"/>
  <c r="AU6" i="3"/>
  <c r="AU2" i="3"/>
  <c r="M16" i="2"/>
  <c r="AU9" i="3"/>
  <c r="AU8" i="3"/>
  <c r="AU10" i="3" s="1"/>
  <c r="AU5" i="3"/>
  <c r="AU16" i="3"/>
  <c r="AU15" i="3"/>
  <c r="AU18" i="3"/>
  <c r="AA11" i="4"/>
  <c r="AA10" i="4"/>
  <c r="AA13" i="4"/>
  <c r="AA19" i="4"/>
  <c r="AA21" i="4"/>
  <c r="AA22" i="4"/>
  <c r="AC7" i="4"/>
  <c r="AE14" i="1"/>
  <c r="AE2" i="1"/>
  <c r="AU4" i="3"/>
  <c r="AE12" i="1" l="1"/>
  <c r="AE19" i="1"/>
  <c r="AD6" i="4"/>
  <c r="AW8" i="3" l="1"/>
  <c r="AW3" i="3"/>
  <c r="S6" i="5"/>
  <c r="U10" i="5"/>
  <c r="AE11" i="1"/>
  <c r="AE8" i="1"/>
  <c r="AE17" i="1"/>
  <c r="M18" i="2"/>
  <c r="M20" i="2"/>
  <c r="M21" i="2"/>
  <c r="M17" i="2"/>
  <c r="M12" i="2"/>
  <c r="M13" i="2"/>
  <c r="M14" i="2"/>
  <c r="M15" i="2"/>
  <c r="M11" i="2"/>
  <c r="M6" i="2"/>
  <c r="M7" i="2"/>
  <c r="M8" i="2"/>
  <c r="M9" i="2"/>
  <c r="M5" i="2"/>
  <c r="M3" i="2"/>
  <c r="M2" i="2"/>
  <c r="AE9" i="1" l="1"/>
  <c r="S12" i="5" l="1"/>
  <c r="AX4" i="3" l="1"/>
</calcChain>
</file>

<file path=xl/sharedStrings.xml><?xml version="1.0" encoding="utf-8"?>
<sst xmlns="http://schemas.openxmlformats.org/spreadsheetml/2006/main" count="324" uniqueCount="132">
  <si>
    <t>NOME:</t>
  </si>
  <si>
    <t>SALDO</t>
  </si>
  <si>
    <t>DATA:</t>
  </si>
  <si>
    <t>HRS:</t>
  </si>
  <si>
    <t xml:space="preserve">ALANA LARISSA PIECKOCZ VITALI </t>
  </si>
  <si>
    <t>ALINE FRANKE</t>
  </si>
  <si>
    <t>ANGELA REGINA MARTINS</t>
  </si>
  <si>
    <t>BEATRIS MASSANEIRO</t>
  </si>
  <si>
    <t xml:space="preserve">DENISE CARVALHO DE SOUZA </t>
  </si>
  <si>
    <t>ELAINE CRISTINA CORREA MARTINS</t>
  </si>
  <si>
    <t>ENRIQUE MATHEUS VIERNE</t>
  </si>
  <si>
    <t xml:space="preserve">ELIANE PSCHEIDT KRUCZKIEVICZ </t>
  </si>
  <si>
    <t xml:space="preserve">ELIEL LOPES PEREIRA </t>
  </si>
  <si>
    <t>FERNANDA ANGELA SLOMPESKI</t>
  </si>
  <si>
    <t>IONICE SANTOS DA SILVA</t>
  </si>
  <si>
    <t>JEANINE  DOS SANTOS SOPCHAKI</t>
  </si>
  <si>
    <t>JESSICA MOURA VARGAS CASTANHEIRA</t>
  </si>
  <si>
    <t>JULIANE APARECIDA FLORES FOGGIATTO</t>
  </si>
  <si>
    <t>JULIO ERNANI DA SILVA SANTOS</t>
  </si>
  <si>
    <t>KARINA KRUGER PSCHEIDT</t>
  </si>
  <si>
    <t>LUCIMARA HUBNER KASZUBOWSKY</t>
  </si>
  <si>
    <t>LYLLIAN ADRIANO DE OLIVEIRA</t>
  </si>
  <si>
    <t>MAILA TALITA DA LUZ</t>
  </si>
  <si>
    <t>MARCIA KOSLOWSKI</t>
  </si>
  <si>
    <t>PAOLA KESLYN COSCODE</t>
  </si>
  <si>
    <t>STEFANY BORGES DOS SANTOS PORTELA</t>
  </si>
  <si>
    <t xml:space="preserve">TANIA WATRAZ </t>
  </si>
  <si>
    <t>TAYRINE DANIELE LANDOWSKI</t>
  </si>
  <si>
    <t>VILMAR BAIL</t>
  </si>
  <si>
    <t>ANA PAULA RATHKE PESCHEL</t>
  </si>
  <si>
    <t>ANDREI DA SILVA</t>
  </si>
  <si>
    <t>CAIO ZIMERMAN</t>
  </si>
  <si>
    <t>DAIANE CAROLINA MAIA DE LIMA</t>
  </si>
  <si>
    <t>EDERSON JOHNNY PSCHEIDT</t>
  </si>
  <si>
    <t>EDUARDO SCHROEDER</t>
  </si>
  <si>
    <t xml:space="preserve">GREICI  CUBAS MUNHOZ DE JESUS </t>
  </si>
  <si>
    <t>JEFERSON AUGUSTO KARVAT</t>
  </si>
  <si>
    <t xml:space="preserve">JOAREZ DE JESUS CALDAS </t>
  </si>
  <si>
    <t>LUCAS SANTOS BARBOSA</t>
  </si>
  <si>
    <t>MARCOS VINICIUS FUJIWARA BAECHTOLD</t>
  </si>
  <si>
    <t>MATHEUS ROBERTO BARBOSA SALZBRON</t>
  </si>
  <si>
    <t>MAURO MARQUES FREZZA</t>
  </si>
  <si>
    <t xml:space="preserve">PATRICIA RIBEIRO </t>
  </si>
  <si>
    <t>RODRIGO FLORES</t>
  </si>
  <si>
    <t xml:space="preserve">RODRIGO FRANCISNEI PEREIRA </t>
  </si>
  <si>
    <t>RODRIGO JUBANSKI CHAVES</t>
  </si>
  <si>
    <t>RUDENEI NOSSOL TREML</t>
  </si>
  <si>
    <t>VINICIUS GUILHERME FRANZ MONTEIRO</t>
  </si>
  <si>
    <t>WILLIAM ANICETO DOS SANTOS</t>
  </si>
  <si>
    <t>Nome:</t>
  </si>
  <si>
    <t>ANA PAULA FURTADO DE SOUZA</t>
  </si>
  <si>
    <t>GISELI ALMEIDA EBERT</t>
  </si>
  <si>
    <t>JESSICA DAIANE HUEBNER</t>
  </si>
  <si>
    <t xml:space="preserve">JOCIELE PEREIRA </t>
  </si>
  <si>
    <t xml:space="preserve">KESSIA KAUANY M.S DE SOUZA </t>
  </si>
  <si>
    <t>LUCIMARA PIEKARSKI</t>
  </si>
  <si>
    <t xml:space="preserve">MARCIELY GONÇALVES </t>
  </si>
  <si>
    <t>MARIETE ALVES DA ROCHA</t>
  </si>
  <si>
    <t xml:space="preserve">MICHELE SOARES NARDO </t>
  </si>
  <si>
    <t>SIBELLI ENDLER SOARES DA SILVA</t>
  </si>
  <si>
    <t>SILVANA APARECIDA NIHUES</t>
  </si>
  <si>
    <t>SILVANA BUENO DE LACERDA</t>
  </si>
  <si>
    <t xml:space="preserve">SIRLEIA PEREIRA DOGADO </t>
  </si>
  <si>
    <t xml:space="preserve">SONIA MARA DOS SANTOS </t>
  </si>
  <si>
    <t>TATIANA CRISTINA WITCOSKI</t>
  </si>
  <si>
    <t>ANDREA ELENA OLIBONI DO PRADO</t>
  </si>
  <si>
    <t>BETINA RANK CHAPIESKI</t>
  </si>
  <si>
    <t xml:space="preserve">BRUNA GROBER DOS REIS </t>
  </si>
  <si>
    <t>CHAIANE KRIS BAPTISTA LOURENÇO</t>
  </si>
  <si>
    <t xml:space="preserve">CLAUDIA BLONOKUSKI </t>
  </si>
  <si>
    <t>DAIANA GIOVANELLA  DETZ</t>
  </si>
  <si>
    <t xml:space="preserve">DEISE SIMONE HRUSCHKA </t>
  </si>
  <si>
    <t xml:space="preserve">ELIANE MUCHINSKI PECHEBELA </t>
  </si>
  <si>
    <t>EVELYN LISBOA DA SILVA</t>
  </si>
  <si>
    <t>FERNANDA I. R. ARRUDA</t>
  </si>
  <si>
    <t xml:space="preserve">GISA VIDAL TEIXEIRA </t>
  </si>
  <si>
    <t>HELEN CRISTINE CORREA</t>
  </si>
  <si>
    <t xml:space="preserve">JULIA ISABELLA MIRANDA </t>
  </si>
  <si>
    <t>JUNIELLY KAWANA P.LORENZETTI</t>
  </si>
  <si>
    <t>LELIANE CIBELI OZEIKO KUTACH</t>
  </si>
  <si>
    <t>LIZ ADRIANE LOPES SILVA</t>
  </si>
  <si>
    <t xml:space="preserve">LUANA PAULA DE LIMA </t>
  </si>
  <si>
    <t>LUANA TAIS MORLO</t>
  </si>
  <si>
    <t xml:space="preserve">MARTA HELENA M. SANTOS </t>
  </si>
  <si>
    <t>NATALY LEANDRA DE SOUZA</t>
  </si>
  <si>
    <t>PATRICIA PSCHEIDT</t>
  </si>
  <si>
    <t xml:space="preserve">SILVANA SOUZA FERREIRA </t>
  </si>
  <si>
    <t>THAIS MULLER</t>
  </si>
  <si>
    <t>VIVIANE GONÇALVES</t>
  </si>
  <si>
    <t>ANA CAROLINA GUEDES E SILVA</t>
  </si>
  <si>
    <t>BRENDA FERNANDA CUSTÓDIO</t>
  </si>
  <si>
    <t>CAROLINE PANNEITZ</t>
  </si>
  <si>
    <t>DEBORA CRISTINA SCHARF</t>
  </si>
  <si>
    <t xml:space="preserve">DENISE GREIN </t>
  </si>
  <si>
    <t>GIOVANA PAULA SANTANA</t>
  </si>
  <si>
    <t>JADINA RUCINSKI</t>
  </si>
  <si>
    <t>JANINE CHAPIESKI</t>
  </si>
  <si>
    <t>JUCELIA APARECIDA MALLON</t>
  </si>
  <si>
    <t>LAIS STEFANIE B.  DE OLIVEIRA</t>
  </si>
  <si>
    <t>LETICIA CONTEZINI ALVES</t>
  </si>
  <si>
    <t>MANUELLA MELCHERT</t>
  </si>
  <si>
    <t xml:space="preserve">MICAELLY LUIZA DE ANDRADE </t>
  </si>
  <si>
    <t xml:space="preserve">ROSILENE GROBER DOS SANTOS </t>
  </si>
  <si>
    <t xml:space="preserve">SABRINA MARTINS </t>
  </si>
  <si>
    <t>TATIANE SAMARA DE LIMA</t>
  </si>
  <si>
    <t>CARLOS AUGUSTO DOS SANTOS JUNIOR</t>
  </si>
  <si>
    <t xml:space="preserve">RAFAEL AUGUTO FERREIRA </t>
  </si>
  <si>
    <t>STEPHANIE PSCHEIDT GONÇALVES</t>
  </si>
  <si>
    <t>TAIANA DOS SANTOS COPPETI</t>
  </si>
  <si>
    <t>SERGIO KLOMBOWSKY</t>
  </si>
  <si>
    <t>ROBERTO LUIZ RIBEIRO</t>
  </si>
  <si>
    <t>26/08</t>
  </si>
  <si>
    <t>27/08</t>
  </si>
  <si>
    <t>28/08</t>
  </si>
  <si>
    <t>4:30</t>
  </si>
  <si>
    <t>,</t>
  </si>
  <si>
    <t>06 a 09/08</t>
  </si>
  <si>
    <t>15 a 20/08</t>
  </si>
  <si>
    <t>03/09</t>
  </si>
  <si>
    <t>02/09</t>
  </si>
  <si>
    <t>1:30</t>
  </si>
  <si>
    <t>04/09</t>
  </si>
  <si>
    <t>2:09</t>
  </si>
  <si>
    <t>27/08 a 04/09</t>
  </si>
  <si>
    <t>05/09</t>
  </si>
  <si>
    <t>06/09</t>
  </si>
  <si>
    <t>BANCO DE HRS FERIADO 7 DE SETEMBRO</t>
  </si>
  <si>
    <t xml:space="preserve">JESSICA FERNANDA DE LIMA </t>
  </si>
  <si>
    <t>JADINA</t>
  </si>
  <si>
    <t>10:27 lançado p/ pagamento</t>
  </si>
  <si>
    <t>10/09</t>
  </si>
  <si>
    <t>TOTAL MARCIELY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</si>
</sst>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h]:mm:ss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92">
    <xf numFmtId="0" fontId="0" fillId="0" borderId="0" xfId="0"/>
    <xf numFmtId="0" fontId="0" fillId="2" borderId="1" xfId="0" applyFill="1" applyBorder="1"/>
    <xf numFmtId="164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64" fontId="3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left"/>
    </xf>
    <xf numFmtId="16" fontId="5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20" fontId="7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20" fontId="8" fillId="3" borderId="1" xfId="0" applyNumberFormat="1" applyFont="1" applyFill="1" applyBorder="1" applyAlignment="1">
      <alignment horizontal="center" vertical="center"/>
    </xf>
    <xf numFmtId="20" fontId="9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6" fontId="0" fillId="0" borderId="1" xfId="0" applyNumberFormat="1" applyBorder="1"/>
    <xf numFmtId="20" fontId="3" fillId="0" borderId="1" xfId="0" applyNumberFormat="1" applyFont="1" applyBorder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164" fontId="8" fillId="3" borderId="1" xfId="0" applyNumberFormat="1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20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/>
    <xf numFmtId="16" fontId="4" fillId="0" borderId="1" xfId="0" applyNumberFormat="1" applyFont="1" applyBorder="1" applyAlignment="1">
      <alignment horizontal="center" vertical="center"/>
    </xf>
    <xf numFmtId="46" fontId="0" fillId="0" borderId="0" xfId="0" applyNumberFormat="1"/>
    <xf numFmtId="49" fontId="4" fillId="0" borderId="1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20" fontId="0" fillId="0" borderId="9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/>
    </xf>
    <xf numFmtId="20" fontId="0" fillId="0" borderId="6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9" fontId="0" fillId="5" borderId="3" xfId="0" applyNumberFormat="1" applyFill="1" applyBorder="1" applyAlignment="1">
      <alignment horizontal="center" vertical="center"/>
    </xf>
    <xf numFmtId="44" fontId="0" fillId="0" borderId="1" xfId="1" applyFont="1" applyBorder="1"/>
    <xf numFmtId="16" fontId="4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164" fontId="2" fillId="3" borderId="1" xfId="0" applyNumberFormat="1" applyFont="1" applyFill="1" applyBorder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  <xf numFmtId="20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6" fontId="4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20" fontId="4" fillId="0" borderId="1" xfId="0" applyNumberFormat="1" applyFont="1" applyBorder="1" applyAlignment="1">
      <alignment horizontal="left" vertical="center"/>
    </xf>
    <xf numFmtId="20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1" fillId="0" borderId="0" xfId="0" applyFont="1"/>
    <xf numFmtId="0" fontId="6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6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20" fontId="4" fillId="2" borderId="1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20" fontId="0" fillId="2" borderId="13" xfId="0" applyNumberFormat="1" applyFill="1" applyBorder="1" applyAlignment="1">
      <alignment horizontal="center" vertical="center" wrapText="1"/>
    </xf>
    <xf numFmtId="20" fontId="0" fillId="2" borderId="0" xfId="0" applyNumberFormat="1" applyFill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67EF-038C-415C-B7CE-0880CDAB7C96}">
  <dimension ref="A1:AI36"/>
  <sheetViews>
    <sheetView workbookViewId="0">
      <pane xSplit="1" topLeftCell="J1" activePane="topRight" state="frozen"/>
      <selection pane="topRight" activeCell="AE15" sqref="AE15"/>
    </sheetView>
  </sheetViews>
  <sheetFormatPr defaultRowHeight="15" x14ac:dyDescent="0.25"/>
  <cols>
    <col min="1" max="1" width="37.140625" bestFit="1" customWidth="1"/>
    <col min="3" max="3" width="9.7109375" bestFit="1" customWidth="1"/>
    <col min="4" max="4" width="5.5703125" bestFit="1" customWidth="1"/>
    <col min="5" max="5" width="12.5703125" bestFit="1" customWidth="1"/>
    <col min="6" max="6" width="8.7109375" bestFit="1" customWidth="1"/>
    <col min="7" max="7" width="12.5703125" bestFit="1" customWidth="1"/>
    <col min="8" max="8" width="5.5703125" bestFit="1" customWidth="1"/>
    <col min="9" max="9" width="7" bestFit="1" customWidth="1"/>
    <col min="10" max="10" width="5.5703125" bestFit="1" customWidth="1"/>
    <col min="11" max="11" width="7" bestFit="1" customWidth="1"/>
    <col min="12" max="12" width="5.5703125" bestFit="1" customWidth="1"/>
    <col min="13" max="13" width="7" bestFit="1" customWidth="1"/>
    <col min="14" max="14" width="5.5703125" bestFit="1" customWidth="1"/>
    <col min="15" max="15" width="6.42578125" bestFit="1" customWidth="1"/>
    <col min="16" max="16" width="5.5703125" bestFit="1" customWidth="1"/>
    <col min="17" max="17" width="6.42578125" bestFit="1" customWidth="1"/>
    <col min="18" max="18" width="5.5703125" bestFit="1" customWidth="1"/>
    <col min="19" max="19" width="6.42578125" bestFit="1" customWidth="1"/>
    <col min="20" max="20" width="5.5703125" customWidth="1"/>
    <col min="21" max="21" width="6.5703125" bestFit="1" customWidth="1"/>
    <col min="22" max="22" width="5.5703125" customWidth="1"/>
    <col min="23" max="23" width="6.5703125" bestFit="1" customWidth="1"/>
    <col min="24" max="24" width="5.5703125" customWidth="1"/>
    <col min="25" max="25" width="6.5703125" bestFit="1" customWidth="1"/>
    <col min="26" max="26" width="5.5703125" customWidth="1"/>
    <col min="27" max="27" width="6.5703125" bestFit="1" customWidth="1"/>
    <col min="28" max="28" width="5.5703125" customWidth="1"/>
    <col min="29" max="29" width="6.5703125" bestFit="1" customWidth="1"/>
    <col min="30" max="30" width="5.5703125" customWidth="1"/>
    <col min="31" max="31" width="10.42578125" customWidth="1"/>
  </cols>
  <sheetData>
    <row r="1" spans="1:3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2</v>
      </c>
      <c r="F1" s="4" t="s">
        <v>3</v>
      </c>
      <c r="G1" s="5" t="s">
        <v>2</v>
      </c>
      <c r="H1" s="4" t="s">
        <v>3</v>
      </c>
      <c r="I1" s="5" t="s">
        <v>2</v>
      </c>
      <c r="J1" s="4" t="s">
        <v>3</v>
      </c>
      <c r="K1" s="5" t="s">
        <v>2</v>
      </c>
      <c r="L1" s="4" t="s">
        <v>3</v>
      </c>
      <c r="M1" s="5" t="s">
        <v>2</v>
      </c>
      <c r="N1" s="4" t="s">
        <v>3</v>
      </c>
      <c r="O1" s="5" t="s">
        <v>2</v>
      </c>
      <c r="P1" s="4" t="s">
        <v>3</v>
      </c>
      <c r="Q1" s="5" t="s">
        <v>2</v>
      </c>
      <c r="R1" s="4" t="s">
        <v>3</v>
      </c>
      <c r="S1" s="5" t="s">
        <v>2</v>
      </c>
      <c r="T1" s="4" t="s">
        <v>3</v>
      </c>
      <c r="U1" s="5" t="s">
        <v>2</v>
      </c>
      <c r="V1" s="4" t="s">
        <v>3</v>
      </c>
      <c r="W1" s="5" t="s">
        <v>2</v>
      </c>
      <c r="X1" s="4" t="s">
        <v>3</v>
      </c>
      <c r="Y1" s="5" t="s">
        <v>2</v>
      </c>
      <c r="Z1" s="4" t="s">
        <v>3</v>
      </c>
      <c r="AA1" s="5" t="s">
        <v>2</v>
      </c>
      <c r="AB1" s="4" t="s">
        <v>3</v>
      </c>
      <c r="AC1" s="5" t="s">
        <v>2</v>
      </c>
      <c r="AD1" s="4" t="s">
        <v>3</v>
      </c>
      <c r="AE1" s="2" t="s">
        <v>1</v>
      </c>
      <c r="AG1" s="40"/>
    </row>
    <row r="2" spans="1:35" x14ac:dyDescent="0.25">
      <c r="A2" s="6" t="s">
        <v>4</v>
      </c>
      <c r="B2" s="13">
        <v>0</v>
      </c>
      <c r="C2" s="8" t="s">
        <v>111</v>
      </c>
      <c r="D2" s="9">
        <v>6.9444444444444441E-3</v>
      </c>
      <c r="E2" s="10">
        <v>45530</v>
      </c>
      <c r="F2" s="11">
        <v>2.0833333333333332E-2</v>
      </c>
      <c r="G2" s="10">
        <v>45531</v>
      </c>
      <c r="H2" s="9">
        <v>6.9444444444444441E-3</v>
      </c>
      <c r="I2" s="8" t="s">
        <v>113</v>
      </c>
      <c r="J2" s="12">
        <v>2.0833333333333332E-2</v>
      </c>
      <c r="K2" s="10">
        <v>45533</v>
      </c>
      <c r="L2" s="11">
        <v>2.0833333333333332E-2</v>
      </c>
      <c r="M2" s="10">
        <v>45534</v>
      </c>
      <c r="N2" s="12">
        <v>2.0833333333333332E-2</v>
      </c>
      <c r="O2" s="10">
        <v>45536</v>
      </c>
      <c r="P2" s="12">
        <v>4.1666666666666664E-2</v>
      </c>
      <c r="Q2" s="10">
        <v>45537</v>
      </c>
      <c r="R2" s="12">
        <v>2.7777777777777776E-2</v>
      </c>
      <c r="S2" s="10">
        <v>45539</v>
      </c>
      <c r="T2" s="12">
        <v>2.0833333333333332E-2</v>
      </c>
      <c r="U2" s="10">
        <v>45541</v>
      </c>
      <c r="V2" s="12">
        <v>2.0833333333333332E-2</v>
      </c>
      <c r="W2" s="10">
        <v>45544</v>
      </c>
      <c r="X2" s="12">
        <v>2.0833333333333332E-2</v>
      </c>
      <c r="Y2" s="10">
        <v>45545</v>
      </c>
      <c r="Z2" s="12">
        <v>2.0833333333333332E-2</v>
      </c>
      <c r="AA2" s="10">
        <v>45547</v>
      </c>
      <c r="AB2" s="12">
        <v>2.0833333333333332E-2</v>
      </c>
      <c r="AC2" s="10">
        <v>45548</v>
      </c>
      <c r="AD2" s="9">
        <v>8.3333333333333329E-2</v>
      </c>
      <c r="AE2" s="13">
        <f>SUM(F2-D2-H2+J2+L2+N2+P2+R2+T2+V2+X2+Z2+AB2-AD2)</f>
        <v>0.15972222222222227</v>
      </c>
      <c r="AG2" s="40"/>
    </row>
    <row r="3" spans="1:35" x14ac:dyDescent="0.25">
      <c r="A3" s="6" t="s">
        <v>5</v>
      </c>
      <c r="B3" s="7">
        <v>3.6013888888888888</v>
      </c>
      <c r="C3" s="8"/>
      <c r="D3" s="9"/>
      <c r="E3" s="10"/>
      <c r="F3" s="9"/>
      <c r="G3" s="10"/>
      <c r="H3" s="9"/>
      <c r="I3" s="10"/>
      <c r="J3" s="9"/>
      <c r="K3" s="10"/>
      <c r="L3" s="9"/>
      <c r="M3" s="10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7">
        <v>3.6013888888888888</v>
      </c>
    </row>
    <row r="4" spans="1:35" x14ac:dyDescent="0.25">
      <c r="A4" s="6" t="s">
        <v>6</v>
      </c>
      <c r="B4" s="13">
        <v>0</v>
      </c>
      <c r="C4" s="8"/>
      <c r="D4" s="9"/>
      <c r="E4" s="10"/>
      <c r="F4" s="11"/>
      <c r="G4" s="10"/>
      <c r="H4" s="11"/>
      <c r="I4" s="10"/>
      <c r="J4" s="11"/>
      <c r="K4" s="10"/>
      <c r="L4" s="12"/>
      <c r="M4" s="10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3">
        <v>0</v>
      </c>
      <c r="AG4" s="40"/>
    </row>
    <row r="5" spans="1:35" x14ac:dyDescent="0.25">
      <c r="A5" s="6" t="s">
        <v>7</v>
      </c>
      <c r="B5" s="7">
        <v>5.2777777777777778E-2</v>
      </c>
      <c r="C5" s="8" t="s">
        <v>111</v>
      </c>
      <c r="D5" s="11">
        <v>2.5000000000000001E-2</v>
      </c>
      <c r="E5" s="10">
        <v>45531</v>
      </c>
      <c r="F5" s="11">
        <v>2.9166666666666667E-2</v>
      </c>
      <c r="G5" s="10"/>
      <c r="H5" s="11"/>
      <c r="I5" s="10"/>
      <c r="J5" s="9"/>
      <c r="K5" s="10"/>
      <c r="L5" s="9"/>
      <c r="M5" s="10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3">
        <v>0</v>
      </c>
      <c r="AG5" s="40"/>
    </row>
    <row r="6" spans="1:35" x14ac:dyDescent="0.25">
      <c r="A6" s="6" t="s">
        <v>8</v>
      </c>
      <c r="B6" s="13">
        <v>0</v>
      </c>
      <c r="C6" s="8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3">
        <v>0</v>
      </c>
      <c r="AI6" s="40"/>
    </row>
    <row r="7" spans="1:35" x14ac:dyDescent="0.25">
      <c r="A7" s="6" t="s">
        <v>9</v>
      </c>
      <c r="B7" s="13">
        <v>0</v>
      </c>
      <c r="C7" s="8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3">
        <v>0</v>
      </c>
      <c r="AI7" s="40"/>
    </row>
    <row r="8" spans="1:35" x14ac:dyDescent="0.25">
      <c r="A8" s="6" t="s">
        <v>10</v>
      </c>
      <c r="B8" s="7">
        <v>0.36666666666666664</v>
      </c>
      <c r="C8" s="8" t="s">
        <v>125</v>
      </c>
      <c r="D8" s="11">
        <v>0.10833333333333334</v>
      </c>
      <c r="E8" s="10"/>
      <c r="F8" s="9"/>
      <c r="G8" s="10"/>
      <c r="H8" s="9"/>
      <c r="I8" s="10"/>
      <c r="J8" s="9"/>
      <c r="K8" s="10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7">
        <f>SUM(B8-D8)</f>
        <v>0.2583333333333333</v>
      </c>
      <c r="AI8" s="40"/>
    </row>
    <row r="9" spans="1:35" x14ac:dyDescent="0.25">
      <c r="A9" s="6" t="s">
        <v>11</v>
      </c>
      <c r="B9" s="13">
        <v>0</v>
      </c>
      <c r="C9" s="8" t="s">
        <v>119</v>
      </c>
      <c r="D9" s="9">
        <v>0.10625</v>
      </c>
      <c r="E9" s="10" t="s">
        <v>123</v>
      </c>
      <c r="F9" s="11">
        <v>0.10625</v>
      </c>
      <c r="G9" s="10" t="s">
        <v>123</v>
      </c>
      <c r="H9" s="11">
        <v>0.125</v>
      </c>
      <c r="I9" s="14"/>
      <c r="J9" s="11"/>
      <c r="K9" s="14"/>
      <c r="L9" s="11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3">
        <f>D9-F9+H9</f>
        <v>0.125</v>
      </c>
      <c r="AI9" s="40"/>
    </row>
    <row r="10" spans="1:35" x14ac:dyDescent="0.25">
      <c r="A10" s="6" t="s">
        <v>12</v>
      </c>
      <c r="B10" s="7">
        <v>0.31388888888888888</v>
      </c>
      <c r="C10" s="8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7"/>
      <c r="AI10" s="40"/>
    </row>
    <row r="11" spans="1:35" x14ac:dyDescent="0.25">
      <c r="A11" s="6" t="s">
        <v>13</v>
      </c>
      <c r="B11" s="7">
        <v>5.5555555555555552E-2</v>
      </c>
      <c r="C11" s="8" t="s">
        <v>119</v>
      </c>
      <c r="D11" s="9">
        <v>4.0972222222222222E-2</v>
      </c>
      <c r="E11" s="8" t="s">
        <v>118</v>
      </c>
      <c r="F11" s="11">
        <v>4.1666666666666664E-2</v>
      </c>
      <c r="G11" s="10">
        <v>45541</v>
      </c>
      <c r="H11" s="11">
        <v>4.1666666666666664E-2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7">
        <f>B11+D11-F11-H11</f>
        <v>1.3194444444444439E-2</v>
      </c>
    </row>
    <row r="12" spans="1:35" x14ac:dyDescent="0.25">
      <c r="A12" s="6" t="s">
        <v>14</v>
      </c>
      <c r="B12" s="13">
        <v>2.2222222222222223E-2</v>
      </c>
      <c r="C12" s="8" t="s">
        <v>130</v>
      </c>
      <c r="D12" s="9">
        <v>2.2222222222222223E-2</v>
      </c>
      <c r="E12" s="10"/>
      <c r="F12" s="9"/>
      <c r="G12" s="10"/>
      <c r="H12" s="9"/>
      <c r="I12" s="10"/>
      <c r="J12" s="9"/>
      <c r="K12" s="10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3">
        <f>B12-D12</f>
        <v>0</v>
      </c>
    </row>
    <row r="13" spans="1:35" x14ac:dyDescent="0.25">
      <c r="A13" s="6" t="s">
        <v>15</v>
      </c>
      <c r="B13" s="13">
        <v>0</v>
      </c>
      <c r="C13" s="8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7">
        <v>0</v>
      </c>
    </row>
    <row r="14" spans="1:35" x14ac:dyDescent="0.25">
      <c r="A14" s="6" t="s">
        <v>16</v>
      </c>
      <c r="B14" s="13">
        <v>0.68402777777777779</v>
      </c>
      <c r="C14" s="8" t="s">
        <v>111</v>
      </c>
      <c r="D14" s="12">
        <v>2.7777777777777776E-2</v>
      </c>
      <c r="E14" s="10">
        <v>45530</v>
      </c>
      <c r="F14" s="9">
        <v>1.6666666666666666E-2</v>
      </c>
      <c r="G14" s="8" t="s">
        <v>112</v>
      </c>
      <c r="H14" s="12">
        <v>2.0833333333333332E-2</v>
      </c>
      <c r="I14" s="10">
        <v>45533</v>
      </c>
      <c r="J14" s="11">
        <v>1.3888888888888888E-2</v>
      </c>
      <c r="K14" s="10">
        <v>45537</v>
      </c>
      <c r="L14" s="9">
        <v>1.2500000000000001E-2</v>
      </c>
      <c r="M14" s="10">
        <v>45534</v>
      </c>
      <c r="N14" s="9">
        <v>0.36666666666666664</v>
      </c>
      <c r="O14" s="43">
        <v>45538</v>
      </c>
      <c r="P14" s="9">
        <v>6.9444444444444441E-3</v>
      </c>
      <c r="Q14" s="43">
        <v>45539</v>
      </c>
      <c r="R14" s="11">
        <v>9.7222222222222224E-3</v>
      </c>
      <c r="S14" s="43">
        <v>45544</v>
      </c>
      <c r="T14" s="9">
        <v>1.8055555555555554E-2</v>
      </c>
      <c r="U14" s="43">
        <v>45545</v>
      </c>
      <c r="V14" s="9">
        <v>7.6388888888888886E-3</v>
      </c>
      <c r="W14" s="43">
        <v>45546</v>
      </c>
      <c r="X14" s="9">
        <v>1.3888888888888888E-2</v>
      </c>
      <c r="Y14" s="43">
        <v>45547</v>
      </c>
      <c r="Z14" s="9">
        <v>5.4166666666666669E-2</v>
      </c>
      <c r="AA14" s="43">
        <v>45548</v>
      </c>
      <c r="AB14" s="9">
        <v>1.8749999999999999E-2</v>
      </c>
      <c r="AC14" s="43">
        <v>45545</v>
      </c>
      <c r="AD14" s="11">
        <v>2.0833333333333332E-2</v>
      </c>
      <c r="AE14" s="13">
        <f>SUM(B14+D14-F14+H14+J14-L14-N14+P14+R14-T14-V14-Z14-X14-AB14+AD14)</f>
        <v>0.27569444444444452</v>
      </c>
    </row>
    <row r="15" spans="1:35" x14ac:dyDescent="0.25">
      <c r="A15" s="15" t="s">
        <v>17</v>
      </c>
      <c r="B15" s="13">
        <v>1.8055555555555554E-2</v>
      </c>
      <c r="C15" s="8"/>
      <c r="D15" s="12"/>
      <c r="E15" s="8"/>
      <c r="F15" s="12"/>
      <c r="G15" s="10"/>
      <c r="H15" s="12"/>
      <c r="I15" s="10"/>
      <c r="J15" s="12"/>
      <c r="K15" s="10"/>
      <c r="L15" s="12"/>
      <c r="M15" s="10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>
        <v>1.8055555555555554E-2</v>
      </c>
    </row>
    <row r="16" spans="1:35" x14ac:dyDescent="0.25">
      <c r="A16" s="6" t="s">
        <v>18</v>
      </c>
      <c r="B16" s="7">
        <v>0.33750000000000002</v>
      </c>
      <c r="C16" s="8"/>
      <c r="D16" s="9"/>
      <c r="E16" s="10"/>
      <c r="F16" s="9"/>
      <c r="G16" s="10"/>
      <c r="H16" s="9"/>
      <c r="I16" s="10"/>
      <c r="J16" s="9"/>
      <c r="K16" s="10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7">
        <v>0.33750000000000002</v>
      </c>
    </row>
    <row r="17" spans="1:31" x14ac:dyDescent="0.25">
      <c r="A17" s="6" t="s">
        <v>19</v>
      </c>
      <c r="B17" s="13">
        <v>6.9444444444444441E-3</v>
      </c>
      <c r="C17" s="8" t="s">
        <v>119</v>
      </c>
      <c r="D17" s="11">
        <v>6.9444444444444448E-2</v>
      </c>
      <c r="E17" s="10"/>
      <c r="F17" s="9"/>
      <c r="G17" s="10"/>
      <c r="H17" s="9"/>
      <c r="I17" s="10"/>
      <c r="J17" s="9"/>
      <c r="K17" s="10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3">
        <f>B17+D17</f>
        <v>7.6388888888888895E-2</v>
      </c>
    </row>
    <row r="18" spans="1:31" x14ac:dyDescent="0.25">
      <c r="A18" s="6" t="s">
        <v>20</v>
      </c>
      <c r="B18" s="13"/>
      <c r="C18" s="8"/>
      <c r="D18" s="9"/>
      <c r="E18" s="10"/>
      <c r="F18" s="9"/>
      <c r="G18" s="10"/>
      <c r="H18" s="9"/>
      <c r="I18" s="10"/>
      <c r="J18" s="9"/>
      <c r="K18" s="10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3"/>
    </row>
    <row r="19" spans="1:31" x14ac:dyDescent="0.25">
      <c r="A19" s="6" t="s">
        <v>21</v>
      </c>
      <c r="B19" s="13">
        <v>1.9444444444444445E-2</v>
      </c>
      <c r="C19" s="8" t="s">
        <v>118</v>
      </c>
      <c r="D19" s="11">
        <v>3.125E-2</v>
      </c>
      <c r="E19" s="10">
        <v>45539</v>
      </c>
      <c r="F19" s="11">
        <v>2.5694444444444443E-2</v>
      </c>
      <c r="G19" s="10">
        <v>45541</v>
      </c>
      <c r="H19" s="11">
        <v>0.29166666666666669</v>
      </c>
      <c r="I19" s="10">
        <v>45547</v>
      </c>
      <c r="J19" s="9">
        <v>0.36666666666666664</v>
      </c>
      <c r="K19" s="10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3">
        <f>B19+D19+F19+H19-J19</f>
        <v>1.3888888888889395E-3</v>
      </c>
    </row>
    <row r="20" spans="1:31" x14ac:dyDescent="0.25">
      <c r="A20" s="6" t="s">
        <v>22</v>
      </c>
      <c r="B20" s="13">
        <v>2.7777777777777779E-3</v>
      </c>
      <c r="C20" s="8"/>
      <c r="D20" s="12"/>
      <c r="E20" s="10"/>
      <c r="F20" s="12"/>
      <c r="G20" s="10"/>
      <c r="H20" s="12"/>
      <c r="I20" s="10"/>
      <c r="J20" s="12"/>
      <c r="K20" s="10"/>
      <c r="L20" s="12"/>
      <c r="M20" s="10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>
        <v>2.7777777777777779E-3</v>
      </c>
    </row>
    <row r="21" spans="1:31" x14ac:dyDescent="0.25">
      <c r="A21" s="6" t="s">
        <v>23</v>
      </c>
      <c r="B21" s="7"/>
      <c r="C21" s="8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3">
        <v>0</v>
      </c>
    </row>
    <row r="22" spans="1:31" x14ac:dyDescent="0.25">
      <c r="A22" s="6" t="s">
        <v>24</v>
      </c>
      <c r="B22" s="7">
        <v>0.12916666666666668</v>
      </c>
      <c r="C22" s="8" t="s">
        <v>116</v>
      </c>
      <c r="D22" s="11">
        <v>0.14166666666666666</v>
      </c>
      <c r="E22" s="10" t="s">
        <v>117</v>
      </c>
      <c r="F22" s="11">
        <v>3.4027777777777775E-2</v>
      </c>
      <c r="G22" s="10">
        <v>45546</v>
      </c>
      <c r="H22" s="9">
        <v>1.2500000000000001E-2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3">
        <v>2.9166666666666667E-2</v>
      </c>
    </row>
    <row r="23" spans="1:31" x14ac:dyDescent="0.25">
      <c r="A23" s="6" t="s">
        <v>25</v>
      </c>
      <c r="B23" s="7"/>
      <c r="C23" s="8"/>
      <c r="D23" s="12"/>
      <c r="E23" s="10"/>
      <c r="F23" s="9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3">
        <v>0</v>
      </c>
    </row>
    <row r="24" spans="1:31" x14ac:dyDescent="0.25">
      <c r="A24" s="6" t="s">
        <v>26</v>
      </c>
      <c r="B24" s="7"/>
      <c r="C24" s="8"/>
      <c r="D24" s="9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3">
        <v>0</v>
      </c>
    </row>
    <row r="25" spans="1:31" x14ac:dyDescent="0.25">
      <c r="A25" s="6" t="s">
        <v>27</v>
      </c>
      <c r="B25" s="13">
        <v>0.10277777777777777</v>
      </c>
      <c r="C25" s="8"/>
      <c r="D25" s="9"/>
      <c r="E25" s="10"/>
      <c r="F25" s="11"/>
      <c r="G25" s="16"/>
      <c r="H25" s="11"/>
      <c r="I25" s="10"/>
      <c r="J25" s="9"/>
      <c r="K25" s="10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3">
        <v>0.10277777777777777</v>
      </c>
    </row>
    <row r="26" spans="1:31" x14ac:dyDescent="0.25">
      <c r="A26" s="6" t="s">
        <v>28</v>
      </c>
      <c r="B26" s="7">
        <v>9.166666666666666E-2</v>
      </c>
      <c r="C26" s="8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7">
        <v>9.166666666666666E-2</v>
      </c>
    </row>
    <row r="27" spans="1:31" ht="15.75" thickBot="1" x14ac:dyDescent="0.3"/>
    <row r="28" spans="1:31" ht="15.75" thickBot="1" x14ac:dyDescent="0.3">
      <c r="A28" s="85" t="s">
        <v>126</v>
      </c>
      <c r="B28" s="86"/>
      <c r="C28" s="57">
        <v>1</v>
      </c>
    </row>
    <row r="29" spans="1:31" x14ac:dyDescent="0.25">
      <c r="A29" s="48" t="s">
        <v>14</v>
      </c>
      <c r="B29" s="51">
        <v>8.3333333333333329E-2</v>
      </c>
      <c r="C29" s="56">
        <v>0.16666666666666666</v>
      </c>
      <c r="F29" s="40"/>
    </row>
    <row r="30" spans="1:31" x14ac:dyDescent="0.25">
      <c r="A30" s="49" t="s">
        <v>15</v>
      </c>
      <c r="B30" s="52">
        <v>0.14583333333333334</v>
      </c>
      <c r="C30" s="54">
        <v>0.29166666666666669</v>
      </c>
      <c r="F30" s="40"/>
    </row>
    <row r="31" spans="1:31" x14ac:dyDescent="0.25">
      <c r="A31" s="49" t="s">
        <v>16</v>
      </c>
      <c r="B31" s="52">
        <v>0.13750000000000001</v>
      </c>
      <c r="C31" s="54">
        <v>0.27500000000000002</v>
      </c>
      <c r="F31" s="40"/>
    </row>
    <row r="32" spans="1:31" x14ac:dyDescent="0.25">
      <c r="A32" s="49" t="s">
        <v>127</v>
      </c>
      <c r="B32" s="52">
        <v>0.14583333333333334</v>
      </c>
      <c r="C32" s="54">
        <v>0.29166666666666669</v>
      </c>
      <c r="F32" s="40"/>
      <c r="G32" t="s">
        <v>115</v>
      </c>
    </row>
    <row r="33" spans="1:6" x14ac:dyDescent="0.25">
      <c r="A33" s="49" t="s">
        <v>20</v>
      </c>
      <c r="B33" s="52">
        <v>0.1111111111111111</v>
      </c>
      <c r="C33" s="54">
        <v>0.22222222222222221</v>
      </c>
      <c r="F33" s="40"/>
    </row>
    <row r="34" spans="1:6" ht="15.75" thickBot="1" x14ac:dyDescent="0.3">
      <c r="A34" s="50" t="s">
        <v>23</v>
      </c>
      <c r="B34" s="53">
        <v>0.14583333333333334</v>
      </c>
      <c r="C34" s="55">
        <v>0.29166666666666669</v>
      </c>
      <c r="F34" s="40"/>
    </row>
    <row r="35" spans="1:6" x14ac:dyDescent="0.25">
      <c r="F35" s="40"/>
    </row>
    <row r="36" spans="1:6" x14ac:dyDescent="0.25">
      <c r="F36" s="40"/>
    </row>
  </sheetData>
  <mergeCells count="1">
    <mergeCell ref="A28:B2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9D24-B112-4DE3-A253-45445C90F3AF}">
  <dimension ref="A1:R41"/>
  <sheetViews>
    <sheetView topLeftCell="A4" workbookViewId="0">
      <selection activeCell="A2" sqref="A2:M21"/>
    </sheetView>
  </sheetViews>
  <sheetFormatPr defaultRowHeight="15" x14ac:dyDescent="0.25"/>
  <cols>
    <col min="1" max="1" width="33.42578125" bestFit="1" customWidth="1"/>
    <col min="2" max="2" width="10.5703125" hidden="1" customWidth="1"/>
    <col min="3" max="3" width="6.7109375" hidden="1" customWidth="1"/>
    <col min="4" max="4" width="5.5703125" hidden="1" customWidth="1"/>
    <col min="5" max="5" width="7" hidden="1" customWidth="1"/>
    <col min="6" max="6" width="5.5703125" hidden="1" customWidth="1"/>
    <col min="7" max="7" width="6.42578125" hidden="1" customWidth="1"/>
    <col min="8" max="8" width="5.5703125" hidden="1" customWidth="1"/>
    <col min="9" max="9" width="6.42578125" hidden="1" customWidth="1"/>
    <col min="10" max="10" width="5.5703125" hidden="1" customWidth="1"/>
    <col min="11" max="11" width="6.5703125" hidden="1" customWidth="1"/>
    <col min="12" max="12" width="5.5703125" hidden="1" customWidth="1"/>
    <col min="13" max="13" width="9.85546875" customWidth="1"/>
  </cols>
  <sheetData>
    <row r="1" spans="1:18" x14ac:dyDescent="0.25">
      <c r="A1" s="17" t="s">
        <v>0</v>
      </c>
      <c r="B1" s="18" t="s">
        <v>1</v>
      </c>
      <c r="C1" s="5" t="s">
        <v>2</v>
      </c>
      <c r="D1" s="4" t="s">
        <v>3</v>
      </c>
      <c r="E1" s="5" t="s">
        <v>2</v>
      </c>
      <c r="F1" s="4" t="s">
        <v>3</v>
      </c>
      <c r="G1" s="5" t="s">
        <v>2</v>
      </c>
      <c r="H1" s="4" t="s">
        <v>3</v>
      </c>
      <c r="I1" s="5" t="s">
        <v>2</v>
      </c>
      <c r="J1" s="4" t="s">
        <v>3</v>
      </c>
      <c r="K1" s="4"/>
      <c r="L1" s="4"/>
      <c r="M1" s="18" t="s">
        <v>1</v>
      </c>
    </row>
    <row r="2" spans="1:18" ht="15.75" x14ac:dyDescent="0.25">
      <c r="A2" s="19" t="s">
        <v>29</v>
      </c>
      <c r="B2" s="20">
        <v>0.33680555555555558</v>
      </c>
      <c r="C2" s="10">
        <v>45532</v>
      </c>
      <c r="D2" s="11">
        <v>3.125E-2</v>
      </c>
      <c r="E2" s="10">
        <v>45534</v>
      </c>
      <c r="F2" s="11">
        <v>0.10416666666666667</v>
      </c>
      <c r="G2" s="10"/>
      <c r="H2" s="9"/>
      <c r="I2" s="14"/>
      <c r="J2" s="14"/>
      <c r="K2" s="14"/>
      <c r="L2" s="14"/>
      <c r="M2" s="20">
        <f>SUM(B2+D2+F2)</f>
        <v>0.47222222222222227</v>
      </c>
    </row>
    <row r="3" spans="1:18" ht="15.75" x14ac:dyDescent="0.25">
      <c r="A3" s="21" t="s">
        <v>30</v>
      </c>
      <c r="B3" s="22">
        <v>0.36527777777777776</v>
      </c>
      <c r="C3" s="10">
        <v>45532</v>
      </c>
      <c r="D3" s="12">
        <v>3.125E-2</v>
      </c>
      <c r="E3" s="10">
        <v>45534</v>
      </c>
      <c r="F3" s="11">
        <v>9.7222222222222224E-2</v>
      </c>
      <c r="G3" s="10"/>
      <c r="H3" s="9"/>
      <c r="I3" s="10"/>
      <c r="J3" s="12"/>
      <c r="K3" s="12"/>
      <c r="L3" s="12"/>
      <c r="M3" s="20">
        <f>SUM(B3+D3+F3)</f>
        <v>0.49374999999999997</v>
      </c>
    </row>
    <row r="4" spans="1:18" ht="15.75" x14ac:dyDescent="0.25">
      <c r="A4" s="21" t="s">
        <v>31</v>
      </c>
      <c r="B4" s="23">
        <v>1.8055555555555554E-2</v>
      </c>
      <c r="C4" s="10">
        <v>45532</v>
      </c>
      <c r="D4" s="11">
        <v>3.125E-2</v>
      </c>
      <c r="E4" s="10">
        <v>45534</v>
      </c>
      <c r="F4" s="11">
        <v>0.10416666666666667</v>
      </c>
      <c r="G4" s="10"/>
      <c r="H4" s="9"/>
      <c r="I4" s="10"/>
      <c r="J4" s="12"/>
      <c r="K4" s="12"/>
      <c r="L4" s="12"/>
      <c r="M4" s="22">
        <v>0.11736111111111111</v>
      </c>
    </row>
    <row r="5" spans="1:18" ht="15.75" x14ac:dyDescent="0.25">
      <c r="A5" s="21" t="s">
        <v>32</v>
      </c>
      <c r="B5" s="20">
        <v>0.12638888888888888</v>
      </c>
      <c r="C5" s="10"/>
      <c r="D5" s="11"/>
      <c r="E5" s="10">
        <v>45534</v>
      </c>
      <c r="F5" s="11">
        <v>4.1666666666666664E-2</v>
      </c>
      <c r="G5" s="10"/>
      <c r="H5" s="9"/>
      <c r="I5" s="10"/>
      <c r="J5" s="9"/>
      <c r="K5" s="9"/>
      <c r="L5" s="9"/>
      <c r="M5" s="20">
        <f>B5+F5</f>
        <v>0.16805555555555554</v>
      </c>
    </row>
    <row r="6" spans="1:18" ht="15.75" x14ac:dyDescent="0.25">
      <c r="A6" s="21" t="s">
        <v>33</v>
      </c>
      <c r="B6" s="20">
        <v>0.18472222222222223</v>
      </c>
      <c r="C6" s="10">
        <v>45532</v>
      </c>
      <c r="D6" s="11">
        <v>2.7777777777777776E-2</v>
      </c>
      <c r="E6" s="10">
        <v>45534</v>
      </c>
      <c r="F6" s="11">
        <v>0.10416666666666667</v>
      </c>
      <c r="G6" s="10"/>
      <c r="H6" s="9"/>
      <c r="I6" s="14"/>
      <c r="J6" s="14"/>
      <c r="K6" s="14"/>
      <c r="L6" s="14"/>
      <c r="M6" s="20">
        <f t="shared" ref="M6:M9" si="0">B6+F6</f>
        <v>0.28888888888888892</v>
      </c>
    </row>
    <row r="7" spans="1:18" ht="15.75" x14ac:dyDescent="0.25">
      <c r="A7" s="21" t="s">
        <v>34</v>
      </c>
      <c r="B7" s="20">
        <v>0.13472222222222222</v>
      </c>
      <c r="C7" s="10"/>
      <c r="D7" s="11"/>
      <c r="E7" s="10">
        <v>45534</v>
      </c>
      <c r="F7" s="11">
        <v>0.10416666666666667</v>
      </c>
      <c r="G7" s="10"/>
      <c r="H7" s="9"/>
      <c r="I7" s="10"/>
      <c r="J7" s="9"/>
      <c r="K7" s="9"/>
      <c r="L7" s="9"/>
      <c r="M7" s="20">
        <f t="shared" si="0"/>
        <v>0.23888888888888887</v>
      </c>
    </row>
    <row r="8" spans="1:18" ht="15.75" x14ac:dyDescent="0.25">
      <c r="A8" s="21" t="s">
        <v>35</v>
      </c>
      <c r="B8" s="20">
        <v>0.19027777777777777</v>
      </c>
      <c r="C8" s="10">
        <v>45532</v>
      </c>
      <c r="D8" s="11">
        <v>0.16666666666666666</v>
      </c>
      <c r="E8" s="10">
        <v>45534</v>
      </c>
      <c r="F8" s="11">
        <v>0.1875</v>
      </c>
      <c r="G8" s="14"/>
      <c r="H8" s="24"/>
      <c r="I8" s="14"/>
      <c r="J8" s="14"/>
      <c r="K8" s="14"/>
      <c r="L8" s="14"/>
      <c r="M8" s="20">
        <f t="shared" si="0"/>
        <v>0.37777777777777777</v>
      </c>
    </row>
    <row r="9" spans="1:18" ht="15.75" x14ac:dyDescent="0.25">
      <c r="A9" s="21" t="s">
        <v>36</v>
      </c>
      <c r="B9" s="20">
        <v>0.14583333333333334</v>
      </c>
      <c r="C9" s="10">
        <v>45532</v>
      </c>
      <c r="D9" s="11">
        <v>1.6666666666666666E-2</v>
      </c>
      <c r="E9" s="10">
        <v>45534</v>
      </c>
      <c r="F9" s="11">
        <v>0.10416666666666667</v>
      </c>
      <c r="G9" s="10"/>
      <c r="H9" s="9"/>
      <c r="I9" s="10"/>
      <c r="J9" s="9"/>
      <c r="K9" s="9"/>
      <c r="L9" s="9"/>
      <c r="M9" s="20">
        <f t="shared" si="0"/>
        <v>0.25</v>
      </c>
    </row>
    <row r="10" spans="1:18" ht="15.75" x14ac:dyDescent="0.25">
      <c r="A10" s="21" t="s">
        <v>37</v>
      </c>
      <c r="B10" s="23">
        <v>2.0833333333333333E-3</v>
      </c>
      <c r="C10" s="10">
        <v>45532</v>
      </c>
      <c r="D10" s="11">
        <v>2.1527777777777778E-2</v>
      </c>
      <c r="E10" s="10">
        <v>45534</v>
      </c>
      <c r="F10" s="11">
        <v>0.10416666666666667</v>
      </c>
      <c r="G10" s="10"/>
      <c r="H10" s="9"/>
      <c r="I10" s="14"/>
      <c r="J10" s="14"/>
      <c r="K10" s="14"/>
      <c r="L10" s="14"/>
      <c r="M10" s="22">
        <v>0.12361111111111112</v>
      </c>
    </row>
    <row r="11" spans="1:18" ht="15.75" x14ac:dyDescent="0.25">
      <c r="A11" s="21" t="s">
        <v>38</v>
      </c>
      <c r="B11" s="22">
        <v>0.15347222222222223</v>
      </c>
      <c r="C11" s="10">
        <v>45532</v>
      </c>
      <c r="D11" s="11">
        <v>1.5277777777777777E-2</v>
      </c>
      <c r="E11" s="10">
        <v>45534</v>
      </c>
      <c r="F11" s="11">
        <v>0.10416666666666667</v>
      </c>
      <c r="G11" s="10"/>
      <c r="H11" s="12"/>
      <c r="I11" s="14"/>
      <c r="J11" s="14"/>
      <c r="K11" s="14"/>
      <c r="L11" s="14"/>
      <c r="M11" s="20">
        <f>SUM(B11+D11+F11)</f>
        <v>0.2729166666666667</v>
      </c>
      <c r="R11" s="40"/>
    </row>
    <row r="12" spans="1:18" ht="15.75" x14ac:dyDescent="0.25">
      <c r="A12" s="21" t="s">
        <v>39</v>
      </c>
      <c r="B12" s="20">
        <v>0.11458333333333333</v>
      </c>
      <c r="C12" s="10">
        <v>45532</v>
      </c>
      <c r="D12" s="11">
        <v>1.6666666666666666E-2</v>
      </c>
      <c r="E12" s="10">
        <v>45534</v>
      </c>
      <c r="F12" s="11">
        <v>0.10416666666666667</v>
      </c>
      <c r="G12" s="10"/>
      <c r="H12" s="9"/>
      <c r="I12" s="14"/>
      <c r="J12" s="14"/>
      <c r="K12" s="14"/>
      <c r="L12" s="14"/>
      <c r="M12" s="20">
        <f t="shared" ref="M12:M15" si="1">SUM(B12+D12+F12)</f>
        <v>0.23541666666666666</v>
      </c>
      <c r="R12" s="40"/>
    </row>
    <row r="13" spans="1:18" ht="15.75" x14ac:dyDescent="0.25">
      <c r="A13" s="21" t="s">
        <v>40</v>
      </c>
      <c r="B13" s="20">
        <v>0.26458333333333334</v>
      </c>
      <c r="C13" s="10">
        <v>45532</v>
      </c>
      <c r="D13" s="11">
        <v>3.125E-2</v>
      </c>
      <c r="E13" s="10">
        <v>45534</v>
      </c>
      <c r="F13" s="11">
        <v>0.10416666666666667</v>
      </c>
      <c r="G13" s="10"/>
      <c r="H13" s="9"/>
      <c r="I13" s="14"/>
      <c r="J13" s="14"/>
      <c r="K13" s="14"/>
      <c r="L13" s="14"/>
      <c r="M13" s="20">
        <f t="shared" si="1"/>
        <v>0.4</v>
      </c>
    </row>
    <row r="14" spans="1:18" ht="15.75" x14ac:dyDescent="0.25">
      <c r="A14" s="21" t="s">
        <v>41</v>
      </c>
      <c r="B14" s="20">
        <v>0.45694444444444443</v>
      </c>
      <c r="C14" s="10">
        <v>45532</v>
      </c>
      <c r="D14" s="11">
        <v>5.2083333333333336E-2</v>
      </c>
      <c r="E14" s="10">
        <v>45534</v>
      </c>
      <c r="F14" s="11">
        <v>0.10416666666666667</v>
      </c>
      <c r="G14" s="10"/>
      <c r="H14" s="11"/>
      <c r="I14" s="10"/>
      <c r="J14" s="9"/>
      <c r="K14" s="9"/>
      <c r="L14" s="9"/>
      <c r="M14" s="20">
        <f t="shared" si="1"/>
        <v>0.61319444444444438</v>
      </c>
    </row>
    <row r="15" spans="1:18" ht="15.75" x14ac:dyDescent="0.25">
      <c r="A15" s="21" t="s">
        <v>42</v>
      </c>
      <c r="B15" s="20">
        <v>0.18472222222222223</v>
      </c>
      <c r="C15" s="10">
        <v>45532</v>
      </c>
      <c r="D15" s="11">
        <v>2.0833333333333332E-2</v>
      </c>
      <c r="E15" s="10">
        <v>45534</v>
      </c>
      <c r="F15" s="11">
        <v>0.10416666666666667</v>
      </c>
      <c r="G15" s="10"/>
      <c r="H15" s="9"/>
      <c r="I15" s="14"/>
      <c r="J15" s="14"/>
      <c r="K15" s="14"/>
      <c r="L15" s="14"/>
      <c r="M15" s="20">
        <f t="shared" si="1"/>
        <v>0.30972222222222223</v>
      </c>
    </row>
    <row r="16" spans="1:18" ht="15.75" x14ac:dyDescent="0.25">
      <c r="A16" s="21" t="s">
        <v>43</v>
      </c>
      <c r="B16" s="23">
        <v>0.52222222222222225</v>
      </c>
      <c r="C16" s="10">
        <v>45532</v>
      </c>
      <c r="D16" s="11">
        <v>1.3888888888888888E-2</v>
      </c>
      <c r="E16" s="10">
        <v>45534</v>
      </c>
      <c r="F16" s="11">
        <v>0.15625</v>
      </c>
      <c r="G16" s="10">
        <v>45541</v>
      </c>
      <c r="H16" s="9">
        <v>0.27083333333333331</v>
      </c>
      <c r="I16" s="10"/>
      <c r="J16" s="12"/>
      <c r="K16" s="12"/>
      <c r="L16" s="12"/>
      <c r="M16" s="23">
        <f>SUM(B16-D16-F16-H16)</f>
        <v>8.12500000000001E-2</v>
      </c>
    </row>
    <row r="17" spans="1:13" ht="15.75" x14ac:dyDescent="0.25">
      <c r="A17" s="21" t="s">
        <v>44</v>
      </c>
      <c r="B17" s="22">
        <v>0.20347222222222222</v>
      </c>
      <c r="C17" s="10">
        <v>45532</v>
      </c>
      <c r="D17" s="11">
        <v>3.125E-2</v>
      </c>
      <c r="E17" s="10">
        <v>45534</v>
      </c>
      <c r="F17" s="11">
        <v>0.10416666666666667</v>
      </c>
      <c r="G17" s="10"/>
      <c r="H17" s="9"/>
      <c r="I17" s="10"/>
      <c r="J17" s="12"/>
      <c r="K17" s="12"/>
      <c r="L17" s="12"/>
      <c r="M17" s="20">
        <f>SUM(B17+D17+F17)</f>
        <v>0.33888888888888891</v>
      </c>
    </row>
    <row r="18" spans="1:13" ht="15.75" x14ac:dyDescent="0.25">
      <c r="A18" s="21" t="s">
        <v>45</v>
      </c>
      <c r="B18" s="22">
        <v>5.347222222222222E-2</v>
      </c>
      <c r="C18" s="10">
        <v>45532</v>
      </c>
      <c r="D18" s="11">
        <v>3.125E-2</v>
      </c>
      <c r="E18" s="10">
        <v>45534</v>
      </c>
      <c r="F18" s="11">
        <v>0.10416666666666667</v>
      </c>
      <c r="G18" s="10"/>
      <c r="H18" s="9"/>
      <c r="I18" s="10"/>
      <c r="J18" s="9"/>
      <c r="K18" s="9"/>
      <c r="L18" s="9"/>
      <c r="M18" s="20">
        <f>SUM(B18+D18+F18)</f>
        <v>0.18888888888888888</v>
      </c>
    </row>
    <row r="19" spans="1:13" ht="15.75" x14ac:dyDescent="0.25">
      <c r="A19" s="21" t="s">
        <v>46</v>
      </c>
      <c r="B19" s="20">
        <v>7.9166666666666663E-2</v>
      </c>
      <c r="C19" s="10">
        <v>45532</v>
      </c>
      <c r="D19" s="11">
        <v>2.0833333333333332E-2</v>
      </c>
      <c r="E19" s="10">
        <v>45534</v>
      </c>
      <c r="F19" s="11">
        <v>0.10416666666666667</v>
      </c>
      <c r="G19" s="10">
        <v>45551</v>
      </c>
      <c r="H19" s="9">
        <v>9.7222222222222224E-2</v>
      </c>
      <c r="I19" s="10">
        <v>45552</v>
      </c>
      <c r="J19" s="9">
        <v>3.125E-2</v>
      </c>
      <c r="K19" s="43">
        <v>45553</v>
      </c>
      <c r="L19" s="9">
        <v>6.9444444444444448E-2</v>
      </c>
      <c r="M19" s="20">
        <f>SUM(B19+D19+F19-H19-J19-L19)</f>
        <v>6.2499999999999917E-3</v>
      </c>
    </row>
    <row r="20" spans="1:13" ht="15.75" x14ac:dyDescent="0.25">
      <c r="A20" s="21" t="s">
        <v>47</v>
      </c>
      <c r="B20" s="20">
        <v>0.1076388888888889</v>
      </c>
      <c r="C20" s="10">
        <v>45532</v>
      </c>
      <c r="D20" s="11">
        <v>3.125E-2</v>
      </c>
      <c r="E20" s="10">
        <v>45534</v>
      </c>
      <c r="F20" s="11">
        <v>0.10416666666666667</v>
      </c>
      <c r="G20" s="10"/>
      <c r="H20" s="9"/>
      <c r="I20" s="10"/>
      <c r="J20" s="12"/>
      <c r="K20" s="12"/>
      <c r="L20" s="12"/>
      <c r="M20" s="20">
        <f>SUM(B20+D20+F20)</f>
        <v>0.24305555555555558</v>
      </c>
    </row>
    <row r="21" spans="1:13" ht="15.75" x14ac:dyDescent="0.25">
      <c r="A21" s="21" t="s">
        <v>48</v>
      </c>
      <c r="B21" s="20">
        <v>0.31388888888888888</v>
      </c>
      <c r="C21" s="10">
        <v>45532</v>
      </c>
      <c r="D21" s="11">
        <v>3.125E-2</v>
      </c>
      <c r="E21" s="10">
        <v>45534</v>
      </c>
      <c r="F21" s="11">
        <v>0.10416666666666667</v>
      </c>
      <c r="G21" s="10"/>
      <c r="H21" s="9"/>
      <c r="I21" s="14"/>
      <c r="J21" s="14"/>
      <c r="K21" s="14"/>
      <c r="L21" s="14"/>
      <c r="M21" s="20">
        <f>SUM(B21+D21+F21)</f>
        <v>0.44930555555555557</v>
      </c>
    </row>
    <row r="23" spans="1:13" x14ac:dyDescent="0.25">
      <c r="A23" s="21" t="s">
        <v>29</v>
      </c>
      <c r="B23" s="58">
        <v>114.66</v>
      </c>
    </row>
    <row r="24" spans="1:13" x14ac:dyDescent="0.25">
      <c r="A24" s="21" t="s">
        <v>30</v>
      </c>
      <c r="B24" s="58">
        <v>119.57</v>
      </c>
    </row>
    <row r="25" spans="1:13" x14ac:dyDescent="0.25">
      <c r="A25" s="21" t="s">
        <v>31</v>
      </c>
      <c r="B25" s="58">
        <v>103.19</v>
      </c>
    </row>
    <row r="26" spans="1:13" x14ac:dyDescent="0.25">
      <c r="A26" s="21" t="s">
        <v>32</v>
      </c>
      <c r="B26" s="58">
        <v>134.38</v>
      </c>
    </row>
    <row r="27" spans="1:13" x14ac:dyDescent="0.25">
      <c r="A27" s="21" t="s">
        <v>33</v>
      </c>
      <c r="B27" s="58">
        <v>103.19</v>
      </c>
    </row>
    <row r="28" spans="1:13" x14ac:dyDescent="0.25">
      <c r="A28" s="21" t="s">
        <v>34</v>
      </c>
      <c r="B28" s="58">
        <v>103.19</v>
      </c>
    </row>
    <row r="29" spans="1:13" x14ac:dyDescent="0.25">
      <c r="A29" s="21" t="s">
        <v>35</v>
      </c>
      <c r="B29" s="58">
        <v>0</v>
      </c>
    </row>
    <row r="30" spans="1:13" x14ac:dyDescent="0.25">
      <c r="A30" s="21" t="s">
        <v>36</v>
      </c>
      <c r="B30" s="58">
        <v>103.19</v>
      </c>
    </row>
    <row r="31" spans="1:13" x14ac:dyDescent="0.25">
      <c r="A31" s="21" t="s">
        <v>37</v>
      </c>
      <c r="B31" s="58">
        <v>103.19</v>
      </c>
    </row>
    <row r="32" spans="1:13" x14ac:dyDescent="0.25">
      <c r="A32" s="21" t="s">
        <v>38</v>
      </c>
      <c r="B32" s="58">
        <v>0</v>
      </c>
    </row>
    <row r="33" spans="1:13" x14ac:dyDescent="0.25">
      <c r="A33" s="21" t="s">
        <v>39</v>
      </c>
      <c r="B33" s="58">
        <v>103.19</v>
      </c>
      <c r="M33" s="40">
        <v>0.15625</v>
      </c>
    </row>
    <row r="34" spans="1:13" x14ac:dyDescent="0.25">
      <c r="A34" s="21" t="s">
        <v>40</v>
      </c>
      <c r="B34" s="58">
        <v>103.19</v>
      </c>
      <c r="M34" s="40">
        <v>0.15625</v>
      </c>
    </row>
    <row r="35" spans="1:13" x14ac:dyDescent="0.25">
      <c r="A35" s="21" t="s">
        <v>41</v>
      </c>
      <c r="B35" s="58">
        <v>198.04</v>
      </c>
    </row>
    <row r="36" spans="1:13" x14ac:dyDescent="0.25">
      <c r="A36" s="21" t="s">
        <v>42</v>
      </c>
      <c r="B36" s="58">
        <v>118.5</v>
      </c>
    </row>
    <row r="37" spans="1:13" x14ac:dyDescent="0.25">
      <c r="A37" s="21" t="s">
        <v>44</v>
      </c>
      <c r="B37" s="58">
        <v>103.19</v>
      </c>
    </row>
    <row r="38" spans="1:13" x14ac:dyDescent="0.25">
      <c r="A38" s="21" t="s">
        <v>45</v>
      </c>
      <c r="B38" s="58">
        <v>131.04</v>
      </c>
    </row>
    <row r="39" spans="1:13" x14ac:dyDescent="0.25">
      <c r="A39" s="21" t="s">
        <v>46</v>
      </c>
      <c r="B39" s="58">
        <v>103.19</v>
      </c>
    </row>
    <row r="40" spans="1:13" x14ac:dyDescent="0.25">
      <c r="A40" s="21" t="s">
        <v>47</v>
      </c>
      <c r="B40" s="58">
        <v>103.19</v>
      </c>
    </row>
    <row r="41" spans="1:13" x14ac:dyDescent="0.25">
      <c r="A41" s="21" t="s">
        <v>48</v>
      </c>
      <c r="B41" s="58">
        <v>103.19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EB1A-FC64-4574-96FD-EE4E427C9A47}">
  <dimension ref="A1:AX20"/>
  <sheetViews>
    <sheetView workbookViewId="0">
      <pane xSplit="1" topLeftCell="Z1" activePane="topRight" state="frozen"/>
      <selection pane="topRight" activeCell="AU18" sqref="AU18"/>
    </sheetView>
  </sheetViews>
  <sheetFormatPr defaultRowHeight="15" x14ac:dyDescent="0.25"/>
  <cols>
    <col min="1" max="1" width="28.5703125" customWidth="1"/>
    <col min="3" max="3" width="7" bestFit="1" customWidth="1"/>
    <col min="4" max="4" width="5.5703125" bestFit="1" customWidth="1"/>
    <col min="5" max="5" width="7" bestFit="1" customWidth="1"/>
    <col min="6" max="6" width="5.5703125" bestFit="1" customWidth="1"/>
    <col min="7" max="7" width="7" bestFit="1" customWidth="1"/>
    <col min="8" max="8" width="5.5703125" bestFit="1" customWidth="1"/>
    <col min="9" max="9" width="7" bestFit="1" customWidth="1"/>
    <col min="10" max="10" width="5.5703125" bestFit="1" customWidth="1"/>
    <col min="11" max="11" width="7" bestFit="1" customWidth="1"/>
    <col min="12" max="12" width="5.5703125" bestFit="1" customWidth="1"/>
    <col min="13" max="13" width="7" bestFit="1" customWidth="1"/>
    <col min="14" max="14" width="5.5703125" bestFit="1" customWidth="1"/>
    <col min="15" max="15" width="7" bestFit="1" customWidth="1"/>
    <col min="16" max="16" width="5.5703125" customWidth="1"/>
    <col min="17" max="17" width="7" bestFit="1" customWidth="1"/>
    <col min="18" max="18" width="5.5703125" bestFit="1" customWidth="1"/>
    <col min="19" max="19" width="6.5703125" bestFit="1" customWidth="1"/>
    <col min="20" max="20" width="5.5703125" customWidth="1"/>
    <col min="21" max="21" width="6.42578125" bestFit="1" customWidth="1"/>
    <col min="22" max="22" width="5.5703125" customWidth="1"/>
    <col min="23" max="23" width="6.42578125" bestFit="1" customWidth="1"/>
    <col min="24" max="24" width="5.85546875" customWidth="1"/>
    <col min="25" max="25" width="6.5703125" bestFit="1" customWidth="1"/>
    <col min="26" max="26" width="5.5703125" customWidth="1"/>
    <col min="27" max="27" width="12.7109375" bestFit="1" customWidth="1"/>
    <col min="28" max="28" width="5.5703125" customWidth="1"/>
    <col min="29" max="29" width="6.42578125" bestFit="1" customWidth="1"/>
    <col min="30" max="30" width="5.5703125" customWidth="1"/>
    <col min="31" max="31" width="6.5703125" bestFit="1" customWidth="1"/>
    <col min="32" max="32" width="5.5703125" bestFit="1" customWidth="1"/>
    <col min="33" max="33" width="6.42578125" bestFit="1" customWidth="1"/>
    <col min="34" max="34" width="5.5703125" customWidth="1"/>
    <col min="35" max="35" width="6.42578125" bestFit="1" customWidth="1"/>
    <col min="36" max="36" width="5.5703125" customWidth="1"/>
    <col min="37" max="37" width="6.42578125" bestFit="1" customWidth="1"/>
    <col min="38" max="38" width="5.5703125" customWidth="1"/>
    <col min="39" max="39" width="6.5703125" bestFit="1" customWidth="1"/>
    <col min="40" max="40" width="5.5703125" customWidth="1"/>
    <col min="41" max="41" width="6.42578125" bestFit="1" customWidth="1"/>
    <col min="42" max="42" width="5.5703125" customWidth="1"/>
    <col min="43" max="43" width="6.42578125" bestFit="1" customWidth="1"/>
    <col min="44" max="44" width="5.5703125" customWidth="1"/>
    <col min="45" max="45" width="6.42578125" bestFit="1" customWidth="1"/>
    <col min="46" max="46" width="5.5703125" customWidth="1"/>
    <col min="47" max="47" width="9.140625" bestFit="1" customWidth="1"/>
    <col min="48" max="48" width="17.85546875" customWidth="1"/>
  </cols>
  <sheetData>
    <row r="1" spans="1:50" x14ac:dyDescent="0.25">
      <c r="A1" s="1" t="s">
        <v>49</v>
      </c>
      <c r="B1" s="2" t="s">
        <v>1</v>
      </c>
      <c r="C1" s="5" t="s">
        <v>2</v>
      </c>
      <c r="D1" s="4" t="s">
        <v>3</v>
      </c>
      <c r="E1" s="5" t="s">
        <v>2</v>
      </c>
      <c r="F1" s="4" t="s">
        <v>3</v>
      </c>
      <c r="G1" s="5" t="s">
        <v>2</v>
      </c>
      <c r="H1" s="4" t="s">
        <v>3</v>
      </c>
      <c r="I1" s="5" t="s">
        <v>2</v>
      </c>
      <c r="J1" s="4" t="s">
        <v>3</v>
      </c>
      <c r="K1" s="5" t="s">
        <v>2</v>
      </c>
      <c r="L1" s="4" t="s">
        <v>3</v>
      </c>
      <c r="M1" s="5" t="s">
        <v>2</v>
      </c>
      <c r="N1" s="4" t="s">
        <v>3</v>
      </c>
      <c r="O1" s="5" t="s">
        <v>2</v>
      </c>
      <c r="P1" s="4" t="s">
        <v>3</v>
      </c>
      <c r="Q1" s="5" t="s">
        <v>2</v>
      </c>
      <c r="R1" s="4" t="s">
        <v>3</v>
      </c>
      <c r="S1" s="5" t="s">
        <v>2</v>
      </c>
      <c r="T1" s="4" t="s">
        <v>3</v>
      </c>
      <c r="U1" s="5" t="s">
        <v>2</v>
      </c>
      <c r="V1" s="4" t="s">
        <v>3</v>
      </c>
      <c r="W1" s="5" t="s">
        <v>2</v>
      </c>
      <c r="X1" s="4" t="s">
        <v>3</v>
      </c>
      <c r="Y1" s="5" t="s">
        <v>2</v>
      </c>
      <c r="Z1" s="4" t="s">
        <v>3</v>
      </c>
      <c r="AA1" s="5" t="s">
        <v>2</v>
      </c>
      <c r="AB1" s="4" t="s">
        <v>3</v>
      </c>
      <c r="AC1" s="5" t="s">
        <v>2</v>
      </c>
      <c r="AD1" s="4" t="s">
        <v>3</v>
      </c>
      <c r="AE1" s="5" t="s">
        <v>2</v>
      </c>
      <c r="AF1" s="4" t="s">
        <v>3</v>
      </c>
      <c r="AG1" s="5" t="s">
        <v>2</v>
      </c>
      <c r="AH1" s="4" t="s">
        <v>3</v>
      </c>
      <c r="AI1" s="5" t="s">
        <v>2</v>
      </c>
      <c r="AJ1" s="4" t="s">
        <v>3</v>
      </c>
      <c r="AK1" s="5" t="s">
        <v>2</v>
      </c>
      <c r="AL1" s="4" t="s">
        <v>3</v>
      </c>
      <c r="AM1" s="5" t="s">
        <v>2</v>
      </c>
      <c r="AN1" s="4" t="s">
        <v>3</v>
      </c>
      <c r="AO1" s="5" t="s">
        <v>2</v>
      </c>
      <c r="AP1" s="4" t="s">
        <v>3</v>
      </c>
      <c r="AQ1" s="5" t="s">
        <v>2</v>
      </c>
      <c r="AR1" s="4" t="s">
        <v>3</v>
      </c>
      <c r="AS1" s="5" t="s">
        <v>2</v>
      </c>
      <c r="AT1" s="4" t="s">
        <v>3</v>
      </c>
      <c r="AU1" s="2" t="s">
        <v>1</v>
      </c>
    </row>
    <row r="2" spans="1:50" x14ac:dyDescent="0.25">
      <c r="A2" s="21" t="s">
        <v>50</v>
      </c>
      <c r="B2" s="7">
        <v>3.4763888888888888</v>
      </c>
      <c r="C2" s="10">
        <v>45530</v>
      </c>
      <c r="D2" s="9">
        <v>9.7222222222222224E-2</v>
      </c>
      <c r="E2" s="10">
        <v>45531</v>
      </c>
      <c r="F2" s="9">
        <v>4.5138888888888888E-2</v>
      </c>
      <c r="G2" s="10">
        <v>45532</v>
      </c>
      <c r="H2" s="9">
        <v>8.611111111111111E-2</v>
      </c>
      <c r="I2" s="10"/>
      <c r="J2" s="9"/>
      <c r="K2" s="10"/>
      <c r="L2" s="9"/>
      <c r="M2" s="10">
        <v>45534</v>
      </c>
      <c r="N2" s="11">
        <v>0.1875</v>
      </c>
      <c r="O2" s="43">
        <v>45534</v>
      </c>
      <c r="P2" s="9">
        <v>2.5694444444444443E-2</v>
      </c>
      <c r="Q2" s="43">
        <v>45537</v>
      </c>
      <c r="R2" s="9">
        <v>4.027777777777778E-2</v>
      </c>
      <c r="S2" s="43"/>
      <c r="T2" s="9"/>
      <c r="U2" s="43">
        <v>45540</v>
      </c>
      <c r="V2" s="9">
        <v>4.027777777777778E-2</v>
      </c>
      <c r="W2" s="9"/>
      <c r="X2" s="9"/>
      <c r="Y2" s="43"/>
      <c r="Z2" s="11"/>
      <c r="AA2" s="45" t="s">
        <v>125</v>
      </c>
      <c r="AB2" s="11">
        <v>0.29166666666666669</v>
      </c>
      <c r="AC2" s="43">
        <v>45544</v>
      </c>
      <c r="AD2" s="9">
        <v>4.8611111111111112E-2</v>
      </c>
      <c r="AE2" s="43">
        <v>45545</v>
      </c>
      <c r="AF2" s="11">
        <v>6.25E-2</v>
      </c>
      <c r="AG2" s="43">
        <v>45546</v>
      </c>
      <c r="AH2" s="9">
        <v>1.6666666666666666E-2</v>
      </c>
      <c r="AI2" s="9"/>
      <c r="AJ2" s="9"/>
      <c r="AK2" s="43">
        <v>45548</v>
      </c>
      <c r="AL2" s="9">
        <v>4.0972222222222222E-2</v>
      </c>
      <c r="AM2" s="43">
        <v>45551</v>
      </c>
      <c r="AN2" s="11">
        <v>0.1875</v>
      </c>
      <c r="AO2" s="43">
        <v>45551</v>
      </c>
      <c r="AP2" s="9">
        <v>4.5138888888888888E-2</v>
      </c>
      <c r="AQ2" s="9"/>
      <c r="AR2" s="9"/>
      <c r="AS2" s="43">
        <v>45553</v>
      </c>
      <c r="AT2" s="9">
        <v>6.3194444444444442E-2</v>
      </c>
      <c r="AU2" s="7">
        <f>SUM(B2+D2+F2+H2+L2-N2+P2+R2-AB2+V2+AD2-AF2+AH2+AL2-AN2+AP2+AT2)</f>
        <v>3.2965277777777784</v>
      </c>
      <c r="AW2" s="40">
        <v>0.10416666666666667</v>
      </c>
    </row>
    <row r="3" spans="1:50" x14ac:dyDescent="0.25">
      <c r="A3" s="21" t="s">
        <v>51</v>
      </c>
      <c r="B3" s="7">
        <v>1.21875</v>
      </c>
      <c r="C3" s="10">
        <v>45530</v>
      </c>
      <c r="D3" s="9">
        <v>9.0277777777777776E-2</v>
      </c>
      <c r="E3" s="10"/>
      <c r="F3" s="11"/>
      <c r="G3" s="10"/>
      <c r="H3" s="9"/>
      <c r="I3" s="10"/>
      <c r="J3" s="9"/>
      <c r="K3" s="10">
        <v>45533</v>
      </c>
      <c r="L3" s="9">
        <v>4.3749999999999997E-2</v>
      </c>
      <c r="M3" s="10">
        <v>45534</v>
      </c>
      <c r="N3" s="11">
        <v>0.1875</v>
      </c>
      <c r="O3" s="43">
        <v>45534</v>
      </c>
      <c r="P3" s="9"/>
      <c r="Q3" s="43"/>
      <c r="R3" s="9"/>
      <c r="S3" s="43">
        <v>45539</v>
      </c>
      <c r="T3" s="11">
        <v>0.1875</v>
      </c>
      <c r="U3" s="43">
        <v>45540</v>
      </c>
      <c r="V3" s="11">
        <v>0.1875</v>
      </c>
      <c r="W3" s="43">
        <v>45540</v>
      </c>
      <c r="X3" s="11">
        <v>0.125</v>
      </c>
      <c r="Y3" s="25"/>
      <c r="Z3" s="9"/>
      <c r="AA3" s="45" t="s">
        <v>125</v>
      </c>
      <c r="AB3" s="11">
        <v>0.29166666666666669</v>
      </c>
      <c r="AC3" s="25"/>
      <c r="AD3" s="9"/>
      <c r="AE3" s="25"/>
      <c r="AF3" s="25"/>
      <c r="AG3" s="25"/>
      <c r="AH3" s="9"/>
      <c r="AI3" s="43">
        <v>45547</v>
      </c>
      <c r="AJ3" s="9">
        <v>2.4305555555555556E-2</v>
      </c>
      <c r="AK3" s="43">
        <v>45548</v>
      </c>
      <c r="AL3" s="9">
        <v>5.6944444444444443E-2</v>
      </c>
      <c r="AM3" s="9"/>
      <c r="AN3" s="11"/>
      <c r="AO3" s="11"/>
      <c r="AP3" s="9"/>
      <c r="AQ3" s="43">
        <v>45552</v>
      </c>
      <c r="AR3" s="11">
        <v>6.25E-2</v>
      </c>
      <c r="AS3" s="46">
        <v>45553</v>
      </c>
      <c r="AT3" s="9">
        <v>1.4583333333333334E-2</v>
      </c>
      <c r="AU3" s="7">
        <f>SUM(B3+D3+F3+H3+L3-N3+P3+R3-AB3+V3+AD3-AF3+AH3+AJ3+AL3-AR3+AT3)</f>
        <v>1.0944444444444443</v>
      </c>
      <c r="AW3" s="40">
        <f>AW2*50%</f>
        <v>5.2083333333333336E-2</v>
      </c>
      <c r="AX3" s="40">
        <v>0.125</v>
      </c>
    </row>
    <row r="4" spans="1:50" x14ac:dyDescent="0.25">
      <c r="A4" s="21" t="s">
        <v>52</v>
      </c>
      <c r="B4" s="7">
        <v>3.1020833333333333</v>
      </c>
      <c r="C4" s="10">
        <v>45530</v>
      </c>
      <c r="D4" s="9"/>
      <c r="E4" s="10"/>
      <c r="F4" s="11"/>
      <c r="G4" s="10">
        <v>45532</v>
      </c>
      <c r="H4" s="11">
        <v>0.1875</v>
      </c>
      <c r="I4" s="10">
        <v>45532</v>
      </c>
      <c r="J4" s="9">
        <v>7.3611111111111113E-2</v>
      </c>
      <c r="K4" s="10"/>
      <c r="L4" s="9"/>
      <c r="M4" s="10">
        <v>45534</v>
      </c>
      <c r="N4" s="11">
        <v>0.1875</v>
      </c>
      <c r="O4" s="43">
        <v>45534</v>
      </c>
      <c r="P4" s="9"/>
      <c r="Q4" s="43"/>
      <c r="R4" s="9"/>
      <c r="S4" s="43">
        <v>45539</v>
      </c>
      <c r="T4" s="11">
        <v>0.1875</v>
      </c>
      <c r="U4" s="43">
        <v>45540</v>
      </c>
      <c r="V4" s="9">
        <v>4.027777777777778E-2</v>
      </c>
      <c r="W4" s="9"/>
      <c r="X4" s="9"/>
      <c r="Y4" s="43"/>
      <c r="Z4" s="11"/>
      <c r="AA4" s="25"/>
      <c r="AB4" s="11"/>
      <c r="AC4" s="25"/>
      <c r="AD4" s="9"/>
      <c r="AE4" s="25"/>
      <c r="AF4" s="25"/>
      <c r="AG4" s="25"/>
      <c r="AH4" s="9"/>
      <c r="AI4" s="9"/>
      <c r="AJ4" s="9"/>
      <c r="AK4" s="43">
        <v>45548</v>
      </c>
      <c r="AL4" s="9">
        <v>4.1666666666666664E-2</v>
      </c>
      <c r="AM4" s="43">
        <v>45551</v>
      </c>
      <c r="AN4" s="11">
        <v>0.1875</v>
      </c>
      <c r="AO4" s="11"/>
      <c r="AP4" s="9"/>
      <c r="AQ4" s="9"/>
      <c r="AR4" s="11"/>
      <c r="AS4" s="11"/>
      <c r="AT4" s="11"/>
      <c r="AU4" s="7">
        <f>SUM(B4+D4+F4+H4+L4-N4+P4+R4-AB4+V4+AD4-AF4+AH4+AJ4+AL4-AN4)</f>
        <v>2.9965277777777777</v>
      </c>
      <c r="AX4" s="40">
        <f>AX3*50%</f>
        <v>6.25E-2</v>
      </c>
    </row>
    <row r="5" spans="1:50" x14ac:dyDescent="0.25">
      <c r="A5" s="21" t="s">
        <v>53</v>
      </c>
      <c r="B5" s="7">
        <v>0.97291666666666665</v>
      </c>
      <c r="C5" s="10">
        <v>45530</v>
      </c>
      <c r="D5" s="9">
        <v>0.13541666666666666</v>
      </c>
      <c r="E5" s="10"/>
      <c r="F5" s="11"/>
      <c r="G5" s="10"/>
      <c r="H5" s="9"/>
      <c r="I5" s="10"/>
      <c r="J5" s="9"/>
      <c r="K5" s="10">
        <v>45533</v>
      </c>
      <c r="L5" s="9">
        <v>4.3749999999999997E-2</v>
      </c>
      <c r="M5" s="10">
        <v>45534</v>
      </c>
      <c r="N5" s="11">
        <v>0.1875</v>
      </c>
      <c r="O5" s="43">
        <v>45534</v>
      </c>
      <c r="P5" s="9"/>
      <c r="Q5" s="43">
        <v>45537</v>
      </c>
      <c r="R5" s="11">
        <v>6.25E-2</v>
      </c>
      <c r="S5" s="43">
        <v>45539</v>
      </c>
      <c r="T5" s="11">
        <v>0.1875</v>
      </c>
      <c r="U5" s="43">
        <v>45540</v>
      </c>
      <c r="V5" s="11">
        <v>0.1875</v>
      </c>
      <c r="W5" s="43">
        <v>45540</v>
      </c>
      <c r="X5" s="11">
        <v>0.125</v>
      </c>
      <c r="Y5" s="25"/>
      <c r="Z5" s="9"/>
      <c r="AA5" s="45" t="s">
        <v>125</v>
      </c>
      <c r="AB5" s="11">
        <v>0.33333333333333331</v>
      </c>
      <c r="AC5" s="25"/>
      <c r="AD5" s="9"/>
      <c r="AE5" s="43">
        <v>45545</v>
      </c>
      <c r="AF5" s="9">
        <v>0.13333333333333333</v>
      </c>
      <c r="AG5" s="25"/>
      <c r="AH5" s="9"/>
      <c r="AI5" s="43">
        <v>45547</v>
      </c>
      <c r="AJ5" s="9">
        <v>1.7361111111111112E-2</v>
      </c>
      <c r="AK5" s="43">
        <v>45548</v>
      </c>
      <c r="AL5" s="9">
        <v>5.6250000000000001E-2</v>
      </c>
      <c r="AM5" s="9"/>
      <c r="AN5" s="11"/>
      <c r="AO5" s="11"/>
      <c r="AP5" s="9"/>
      <c r="AQ5" s="43">
        <v>45552</v>
      </c>
      <c r="AR5" s="11">
        <v>6.25E-2</v>
      </c>
      <c r="AS5" s="11"/>
      <c r="AT5" s="11"/>
      <c r="AU5" s="7">
        <f>SUM(B5+D5+F5+H5+L5-N5+P5+R5-AB5+V5+AD5-AF5+AH5+AJ5+AL5-AR5)</f>
        <v>0.75902777777777797</v>
      </c>
    </row>
    <row r="6" spans="1:50" x14ac:dyDescent="0.25">
      <c r="A6" s="21" t="s">
        <v>54</v>
      </c>
      <c r="B6" s="7">
        <v>3.3819444444444446</v>
      </c>
      <c r="C6" s="10">
        <v>45530</v>
      </c>
      <c r="D6" s="9">
        <v>9.7222222222222224E-2</v>
      </c>
      <c r="E6" s="10">
        <v>45531</v>
      </c>
      <c r="F6" s="9">
        <v>4.5138888888888888E-2</v>
      </c>
      <c r="G6" s="10">
        <v>45532</v>
      </c>
      <c r="H6" s="9">
        <v>8.611111111111111E-2</v>
      </c>
      <c r="I6" s="10"/>
      <c r="J6" s="9"/>
      <c r="K6" s="10"/>
      <c r="L6" s="9"/>
      <c r="M6" s="10">
        <v>45534</v>
      </c>
      <c r="N6" s="11">
        <v>0.1875</v>
      </c>
      <c r="O6" s="43">
        <v>45534</v>
      </c>
      <c r="P6" s="9">
        <v>2.6388888888888889E-2</v>
      </c>
      <c r="Q6" s="43">
        <v>45537</v>
      </c>
      <c r="R6" s="9">
        <v>4.027777777777778E-2</v>
      </c>
      <c r="S6" s="43"/>
      <c r="T6" s="9"/>
      <c r="U6" s="43">
        <v>45540</v>
      </c>
      <c r="V6" s="9">
        <v>4.027777777777778E-2</v>
      </c>
      <c r="W6" s="9"/>
      <c r="X6" s="9"/>
      <c r="Y6" s="25"/>
      <c r="Z6" s="9"/>
      <c r="AA6" s="45" t="s">
        <v>125</v>
      </c>
      <c r="AB6" s="11">
        <v>0.29166666666666669</v>
      </c>
      <c r="AC6" s="43">
        <v>45544</v>
      </c>
      <c r="AD6" s="9">
        <v>4.8611111111111112E-2</v>
      </c>
      <c r="AE6" s="43">
        <v>45545</v>
      </c>
      <c r="AF6" s="11">
        <v>6.25E-2</v>
      </c>
      <c r="AG6" s="43">
        <v>45546</v>
      </c>
      <c r="AH6" s="9">
        <v>1.7361111111111112E-2</v>
      </c>
      <c r="AI6" s="9"/>
      <c r="AJ6" s="9"/>
      <c r="AK6" s="43">
        <v>45548</v>
      </c>
      <c r="AL6" s="9">
        <v>4.1666666666666664E-2</v>
      </c>
      <c r="AM6" s="43">
        <v>45551</v>
      </c>
      <c r="AN6" s="11">
        <v>0.1875</v>
      </c>
      <c r="AO6" s="43">
        <v>45551</v>
      </c>
      <c r="AP6" s="9">
        <v>4.583333333333333E-2</v>
      </c>
      <c r="AQ6" s="9"/>
      <c r="AR6" s="11"/>
      <c r="AS6" s="43">
        <v>45553</v>
      </c>
      <c r="AT6" s="9">
        <v>6.3194444444444442E-2</v>
      </c>
      <c r="AU6" s="7">
        <f>SUM(B6+D6+F6+H6+L6-N6+P6+R6-AB6+V6+AD6-AF6+AH6+AJ6+AL6-AN6+AP6+AT6)</f>
        <v>3.204861111111112</v>
      </c>
      <c r="AW6" s="40">
        <v>0.1875</v>
      </c>
    </row>
    <row r="7" spans="1:50" x14ac:dyDescent="0.25">
      <c r="A7" s="21" t="s">
        <v>55</v>
      </c>
      <c r="B7" s="7">
        <v>3.0854166666666667</v>
      </c>
      <c r="C7" s="10">
        <v>45530</v>
      </c>
      <c r="D7" s="9">
        <v>9.7222222222222224E-2</v>
      </c>
      <c r="E7" s="10">
        <v>45531</v>
      </c>
      <c r="F7" s="9">
        <v>4.5138888888888888E-2</v>
      </c>
      <c r="G7" s="10">
        <v>45532</v>
      </c>
      <c r="H7" s="9">
        <v>8.611111111111111E-2</v>
      </c>
      <c r="I7" s="10"/>
      <c r="J7" s="9"/>
      <c r="K7" s="10"/>
      <c r="L7" s="9"/>
      <c r="M7" s="10">
        <v>45534</v>
      </c>
      <c r="N7" s="11"/>
      <c r="O7" s="43">
        <v>45534</v>
      </c>
      <c r="P7" s="9">
        <v>2.6388888888888889E-2</v>
      </c>
      <c r="Q7" s="43">
        <v>45537</v>
      </c>
      <c r="R7" s="9">
        <v>4.2361111111111113E-2</v>
      </c>
      <c r="S7" s="43"/>
      <c r="T7" s="9"/>
      <c r="U7" s="43">
        <v>45540</v>
      </c>
      <c r="V7" s="9">
        <v>4.027777777777778E-2</v>
      </c>
      <c r="W7" s="9"/>
      <c r="X7" s="9"/>
      <c r="Y7" s="45"/>
      <c r="Z7" s="41"/>
      <c r="AA7" s="45" t="s">
        <v>125</v>
      </c>
      <c r="AB7" s="11">
        <v>0.29166666666666669</v>
      </c>
      <c r="AC7" s="43">
        <v>45544</v>
      </c>
      <c r="AD7" s="9">
        <v>4.8611111111111112E-2</v>
      </c>
      <c r="AE7" s="43">
        <v>45545</v>
      </c>
      <c r="AF7" s="11">
        <v>6.25E-2</v>
      </c>
      <c r="AG7" s="43">
        <v>45546</v>
      </c>
      <c r="AH7" s="9">
        <v>1.7361111111111112E-2</v>
      </c>
      <c r="AI7" s="9"/>
      <c r="AJ7" s="9"/>
      <c r="AK7" s="43">
        <v>45548</v>
      </c>
      <c r="AL7" s="9">
        <v>0.12361111111111112</v>
      </c>
      <c r="AM7" s="43">
        <v>45551</v>
      </c>
      <c r="AN7" s="11">
        <v>0.1875</v>
      </c>
      <c r="AO7" s="43">
        <v>45551</v>
      </c>
      <c r="AP7" s="9">
        <v>4.583333333333333E-2</v>
      </c>
      <c r="AQ7" s="9"/>
      <c r="AR7" s="11"/>
      <c r="AS7" s="43">
        <v>45553</v>
      </c>
      <c r="AT7" s="9">
        <v>6.3194444444444442E-2</v>
      </c>
      <c r="AU7" s="7">
        <f>SUM(B7+D7+F7+H7+L7-N7+P7+R7-AB7+V7+AD7-AF7+AH7+AJ7+AL7-AN7+AP7+AT7)</f>
        <v>3.1798611111111117</v>
      </c>
      <c r="AW7" s="40">
        <v>7.1527777777777773E-2</v>
      </c>
    </row>
    <row r="8" spans="1:50" x14ac:dyDescent="0.25">
      <c r="A8" s="21" t="s">
        <v>56</v>
      </c>
      <c r="B8" s="7">
        <v>2.8833333333333333</v>
      </c>
      <c r="C8" s="10">
        <v>45530</v>
      </c>
      <c r="D8" s="9">
        <v>8.9583333333333334E-2</v>
      </c>
      <c r="E8" s="10"/>
      <c r="F8" s="9"/>
      <c r="G8" s="10">
        <v>45532</v>
      </c>
      <c r="H8" s="11">
        <v>0.1875</v>
      </c>
      <c r="I8" s="10">
        <v>45532</v>
      </c>
      <c r="J8" s="9">
        <v>7.6388888888888895E-2</v>
      </c>
      <c r="K8" s="10"/>
      <c r="L8" s="9"/>
      <c r="M8" s="10">
        <v>45534</v>
      </c>
      <c r="N8" s="41" t="s">
        <v>114</v>
      </c>
      <c r="O8" s="43">
        <v>45534</v>
      </c>
      <c r="P8" s="26"/>
      <c r="Q8" s="43">
        <v>45537</v>
      </c>
      <c r="R8" s="41" t="s">
        <v>120</v>
      </c>
      <c r="S8" s="45" t="s">
        <v>121</v>
      </c>
      <c r="T8" s="26" t="s">
        <v>122</v>
      </c>
      <c r="U8" s="45" t="s">
        <v>121</v>
      </c>
      <c r="V8" s="41" t="s">
        <v>114</v>
      </c>
      <c r="W8" s="41"/>
      <c r="X8" s="41"/>
      <c r="Y8" s="45" t="s">
        <v>125</v>
      </c>
      <c r="Z8" s="41" t="s">
        <v>114</v>
      </c>
      <c r="AA8" s="45" t="s">
        <v>125</v>
      </c>
      <c r="AB8" s="11">
        <v>0.33333333333333331</v>
      </c>
      <c r="AC8" s="25"/>
      <c r="AD8" s="9"/>
      <c r="AE8" s="25"/>
      <c r="AF8" s="25"/>
      <c r="AG8" s="43"/>
      <c r="AH8" s="9"/>
      <c r="AI8" s="43"/>
      <c r="AJ8" s="9"/>
      <c r="AK8" s="43"/>
      <c r="AL8" s="9"/>
      <c r="AM8" s="9"/>
      <c r="AN8" s="11"/>
      <c r="AO8" s="11"/>
      <c r="AP8" s="9"/>
      <c r="AQ8" s="43">
        <v>45552</v>
      </c>
      <c r="AR8" s="11">
        <v>6.25E-2</v>
      </c>
      <c r="AS8" s="11"/>
      <c r="AT8" s="9"/>
      <c r="AU8" s="7">
        <f>SUM(B8+D8+F8+H8+L8-N8+P8+R8-AB8+V8+AD8-AF8+AH8+AJ8+AL8-AR8)</f>
        <v>2.8270833333333329</v>
      </c>
      <c r="AV8" s="44"/>
      <c r="AW8" s="40">
        <f>AW6-AW7</f>
        <v>0.11597222222222223</v>
      </c>
    </row>
    <row r="9" spans="1:50" x14ac:dyDescent="0.25">
      <c r="A9" s="21" t="s">
        <v>56</v>
      </c>
      <c r="B9" s="7">
        <v>0</v>
      </c>
      <c r="C9" s="10"/>
      <c r="D9" s="9"/>
      <c r="E9" s="10"/>
      <c r="F9" s="9"/>
      <c r="G9" s="10"/>
      <c r="H9" s="11"/>
      <c r="I9" s="10"/>
      <c r="J9" s="9"/>
      <c r="K9" s="10"/>
      <c r="L9" s="9"/>
      <c r="M9" s="10"/>
      <c r="N9" s="41"/>
      <c r="O9" s="43"/>
      <c r="P9" s="26"/>
      <c r="Q9" s="43"/>
      <c r="R9" s="41"/>
      <c r="S9" s="45"/>
      <c r="T9" s="26"/>
      <c r="U9" s="45"/>
      <c r="V9" s="41"/>
      <c r="W9" s="41"/>
      <c r="X9" s="41"/>
      <c r="Y9" s="45"/>
      <c r="Z9" s="41"/>
      <c r="AA9" s="45"/>
      <c r="AB9" s="11"/>
      <c r="AC9" s="25"/>
      <c r="AD9" s="9"/>
      <c r="AE9" s="25"/>
      <c r="AF9" s="25"/>
      <c r="AG9" s="43">
        <v>45546</v>
      </c>
      <c r="AH9" s="9">
        <v>0.1736111111111111</v>
      </c>
      <c r="AI9" s="43">
        <v>45547</v>
      </c>
      <c r="AJ9" s="9">
        <v>0.375</v>
      </c>
      <c r="AK9" s="43">
        <v>45548</v>
      </c>
      <c r="AL9" s="9">
        <v>0.33333333333333331</v>
      </c>
      <c r="AM9" s="9"/>
      <c r="AN9" s="11"/>
      <c r="AO9" s="11"/>
      <c r="AP9" s="9"/>
      <c r="AQ9" s="43"/>
      <c r="AR9" s="11"/>
      <c r="AS9" s="11"/>
      <c r="AT9" s="9"/>
      <c r="AU9" s="7">
        <f>AH9+AJ9+AL9</f>
        <v>0.88194444444444442</v>
      </c>
      <c r="AV9" s="44"/>
      <c r="AW9" s="40"/>
    </row>
    <row r="10" spans="1:50" x14ac:dyDescent="0.25">
      <c r="A10" s="75" t="s">
        <v>131</v>
      </c>
      <c r="B10" s="76"/>
      <c r="C10" s="77"/>
      <c r="D10" s="78"/>
      <c r="E10" s="77"/>
      <c r="F10" s="78"/>
      <c r="G10" s="77"/>
      <c r="H10" s="79"/>
      <c r="I10" s="77"/>
      <c r="J10" s="78"/>
      <c r="K10" s="77"/>
      <c r="L10" s="78"/>
      <c r="M10" s="77"/>
      <c r="N10" s="80"/>
      <c r="O10" s="81"/>
      <c r="P10" s="82"/>
      <c r="Q10" s="81"/>
      <c r="R10" s="80"/>
      <c r="S10" s="83"/>
      <c r="T10" s="82"/>
      <c r="U10" s="83"/>
      <c r="V10" s="80"/>
      <c r="W10" s="80"/>
      <c r="X10" s="80"/>
      <c r="Y10" s="83"/>
      <c r="Z10" s="80"/>
      <c r="AA10" s="83"/>
      <c r="AB10" s="79"/>
      <c r="AC10" s="84"/>
      <c r="AD10" s="78"/>
      <c r="AE10" s="84"/>
      <c r="AF10" s="84"/>
      <c r="AG10" s="81"/>
      <c r="AH10" s="78"/>
      <c r="AI10" s="81"/>
      <c r="AJ10" s="78"/>
      <c r="AK10" s="81"/>
      <c r="AL10" s="78"/>
      <c r="AM10" s="78"/>
      <c r="AN10" s="79"/>
      <c r="AO10" s="79"/>
      <c r="AP10" s="78"/>
      <c r="AQ10" s="81"/>
      <c r="AR10" s="79"/>
      <c r="AS10" s="79"/>
      <c r="AT10" s="78"/>
      <c r="AU10" s="76">
        <f>AU8+AU9</f>
        <v>3.7090277777777771</v>
      </c>
      <c r="AV10" s="44"/>
      <c r="AW10" s="40"/>
    </row>
    <row r="11" spans="1:50" s="72" customFormat="1" ht="15" customHeight="1" x14ac:dyDescent="0.25">
      <c r="A11" s="39" t="s">
        <v>57</v>
      </c>
      <c r="B11" s="62">
        <v>0.16666666666666666</v>
      </c>
      <c r="C11" s="63">
        <v>45530</v>
      </c>
      <c r="D11" s="64">
        <v>8.3333333333333329E-2</v>
      </c>
      <c r="E11" s="63"/>
      <c r="F11" s="64"/>
      <c r="G11" s="63"/>
      <c r="H11" s="64"/>
      <c r="I11" s="63"/>
      <c r="J11" s="65"/>
      <c r="K11" s="63">
        <v>45533</v>
      </c>
      <c r="L11" s="64">
        <v>4.3749999999999997E-2</v>
      </c>
      <c r="M11" s="63">
        <v>45534</v>
      </c>
      <c r="N11" s="66" t="s">
        <v>114</v>
      </c>
      <c r="O11" s="67">
        <v>45534</v>
      </c>
      <c r="P11" s="68"/>
      <c r="Q11" s="67">
        <v>45537</v>
      </c>
      <c r="R11" s="66" t="s">
        <v>120</v>
      </c>
      <c r="S11" s="67">
        <v>45539</v>
      </c>
      <c r="T11" s="66" t="s">
        <v>114</v>
      </c>
      <c r="U11" s="69" t="s">
        <v>124</v>
      </c>
      <c r="V11" s="66" t="s">
        <v>114</v>
      </c>
      <c r="W11" s="69" t="s">
        <v>124</v>
      </c>
      <c r="X11" s="66" t="s">
        <v>114</v>
      </c>
      <c r="Y11" s="70"/>
      <c r="Z11" s="64"/>
      <c r="AA11" s="67"/>
      <c r="AB11" s="71"/>
      <c r="AC11" s="70"/>
      <c r="AD11" s="64"/>
      <c r="AE11" s="70"/>
      <c r="AF11" s="70"/>
      <c r="AG11" s="70"/>
      <c r="AH11" s="64"/>
      <c r="AI11" s="43">
        <v>45547</v>
      </c>
      <c r="AJ11" s="64">
        <v>1.7361111111111112E-2</v>
      </c>
      <c r="AK11" s="43">
        <v>45548</v>
      </c>
      <c r="AL11" s="64">
        <v>5.5555555555555552E-2</v>
      </c>
      <c r="AM11" s="64"/>
      <c r="AN11" s="71"/>
      <c r="AO11" s="71"/>
      <c r="AP11" s="64"/>
      <c r="AQ11" s="43">
        <v>45552</v>
      </c>
      <c r="AR11" s="71">
        <v>6.25E-2</v>
      </c>
      <c r="AS11" s="71"/>
      <c r="AT11" s="64"/>
      <c r="AU11" s="13">
        <v>0.40625</v>
      </c>
      <c r="AV11" s="87" t="s">
        <v>129</v>
      </c>
      <c r="AW11" s="88"/>
    </row>
    <row r="12" spans="1:50" x14ac:dyDescent="0.25">
      <c r="A12" s="21" t="s">
        <v>58</v>
      </c>
      <c r="B12" s="7">
        <v>3.8006944444444444</v>
      </c>
      <c r="C12" s="10">
        <v>45530</v>
      </c>
      <c r="D12" s="9">
        <v>9.7222222222222224E-2</v>
      </c>
      <c r="E12" s="10">
        <v>45531</v>
      </c>
      <c r="F12" s="9">
        <v>4.5138888888888888E-2</v>
      </c>
      <c r="G12" s="10"/>
      <c r="H12" s="9"/>
      <c r="I12" s="10"/>
      <c r="J12" s="9"/>
      <c r="K12" s="10"/>
      <c r="L12" s="9"/>
      <c r="M12" s="10">
        <v>45534</v>
      </c>
      <c r="N12" s="11"/>
      <c r="O12" s="43">
        <v>45534</v>
      </c>
      <c r="P12" s="9">
        <v>4.5138888888888888E-2</v>
      </c>
      <c r="Q12" s="43">
        <v>45537</v>
      </c>
      <c r="R12" s="9">
        <v>4.2361111111111113E-2</v>
      </c>
      <c r="S12" s="43"/>
      <c r="T12" s="9"/>
      <c r="U12" s="43">
        <v>45540</v>
      </c>
      <c r="V12" s="9">
        <v>4.027777777777778E-2</v>
      </c>
      <c r="W12" s="9"/>
      <c r="X12" s="9"/>
      <c r="Y12" s="43"/>
      <c r="Z12" s="11"/>
      <c r="AA12" s="25"/>
      <c r="AB12" s="11"/>
      <c r="AC12" s="25"/>
      <c r="AD12" s="9"/>
      <c r="AE12" s="25"/>
      <c r="AF12" s="25"/>
      <c r="AG12" s="25"/>
      <c r="AH12" s="9"/>
      <c r="AI12" s="43">
        <v>45547</v>
      </c>
      <c r="AJ12" s="9">
        <v>0.05</v>
      </c>
      <c r="AK12" s="89">
        <v>45548</v>
      </c>
      <c r="AL12" s="9">
        <v>0.16666666666666666</v>
      </c>
      <c r="AM12" s="9"/>
      <c r="AN12" s="11"/>
      <c r="AO12" s="43">
        <v>45551</v>
      </c>
      <c r="AP12" s="9">
        <v>4.583333333333333E-2</v>
      </c>
      <c r="AQ12" s="9"/>
      <c r="AR12" s="11"/>
      <c r="AS12" s="43">
        <v>45553</v>
      </c>
      <c r="AT12" s="9">
        <v>6.1111111111111109E-2</v>
      </c>
      <c r="AU12" s="7">
        <f>SUM(B12+D12+F12+H12+L12-N12+P12+R12+V12+AJ12+AP12+AT12)</f>
        <v>4.2277777777777779</v>
      </c>
      <c r="AV12" s="40"/>
    </row>
    <row r="13" spans="1:50" x14ac:dyDescent="0.25">
      <c r="A13" s="21" t="s">
        <v>59</v>
      </c>
      <c r="B13" s="7">
        <v>0.98611111111111116</v>
      </c>
      <c r="C13" s="10">
        <v>45530</v>
      </c>
      <c r="D13" s="9">
        <v>8.3333333333333329E-2</v>
      </c>
      <c r="E13" s="10"/>
      <c r="F13" s="9"/>
      <c r="G13" s="10"/>
      <c r="H13" s="9"/>
      <c r="I13" s="10"/>
      <c r="J13" s="24"/>
      <c r="K13" s="10">
        <v>45533</v>
      </c>
      <c r="L13" s="9">
        <v>0.14791666666666667</v>
      </c>
      <c r="M13" s="10">
        <v>45534</v>
      </c>
      <c r="N13" s="11">
        <v>0.1875</v>
      </c>
      <c r="O13" s="43">
        <v>45534</v>
      </c>
      <c r="P13" s="9"/>
      <c r="Q13" s="43">
        <v>45537</v>
      </c>
      <c r="R13" s="11">
        <v>6.25E-2</v>
      </c>
      <c r="S13" s="43">
        <v>45539</v>
      </c>
      <c r="T13" s="11">
        <v>0.1875</v>
      </c>
      <c r="U13" s="43">
        <v>45540</v>
      </c>
      <c r="V13" s="11">
        <v>0.1875</v>
      </c>
      <c r="W13" s="43">
        <v>45540</v>
      </c>
      <c r="X13" s="11">
        <v>0.125</v>
      </c>
      <c r="Y13" s="43">
        <v>45541</v>
      </c>
      <c r="Z13" s="11">
        <v>0.1875</v>
      </c>
      <c r="AA13" s="45" t="s">
        <v>125</v>
      </c>
      <c r="AB13" s="11">
        <v>0.33333333333333331</v>
      </c>
      <c r="AC13" s="25"/>
      <c r="AD13" s="9"/>
      <c r="AE13" s="25"/>
      <c r="AF13" s="25"/>
      <c r="AG13" s="25"/>
      <c r="AH13" s="9"/>
      <c r="AI13" s="43">
        <v>45547</v>
      </c>
      <c r="AJ13" s="9">
        <v>1.7361111111111112E-2</v>
      </c>
      <c r="AK13" s="43">
        <v>45548</v>
      </c>
      <c r="AL13" s="9">
        <v>5.9722222222222225E-2</v>
      </c>
      <c r="AM13" s="9"/>
      <c r="AN13" s="11"/>
      <c r="AO13" s="11"/>
      <c r="AP13" s="9"/>
      <c r="AQ13" s="43">
        <v>45552</v>
      </c>
      <c r="AR13" s="11">
        <v>6.25E-2</v>
      </c>
      <c r="AS13" s="11"/>
      <c r="AT13" s="9"/>
      <c r="AU13" s="13">
        <v>0.10138888888888889</v>
      </c>
      <c r="AV13" s="40"/>
    </row>
    <row r="14" spans="1:50" x14ac:dyDescent="0.25">
      <c r="A14" s="21" t="s">
        <v>60</v>
      </c>
      <c r="B14" s="7">
        <v>2.9645833333333331</v>
      </c>
      <c r="C14" s="10">
        <v>45530</v>
      </c>
      <c r="D14" s="9"/>
      <c r="E14" s="10"/>
      <c r="F14" s="11"/>
      <c r="G14" s="10"/>
      <c r="H14" s="11"/>
      <c r="I14" s="10"/>
      <c r="J14" s="9"/>
      <c r="K14" s="10"/>
      <c r="L14" s="9"/>
      <c r="M14" s="10">
        <v>45534</v>
      </c>
      <c r="N14" s="11">
        <v>0.1875</v>
      </c>
      <c r="O14" s="43">
        <v>45534</v>
      </c>
      <c r="P14" s="9"/>
      <c r="Q14" s="43"/>
      <c r="R14" s="9"/>
      <c r="S14" s="43">
        <v>45539</v>
      </c>
      <c r="T14" s="11">
        <v>0.1875</v>
      </c>
      <c r="U14" s="43">
        <v>45540</v>
      </c>
      <c r="V14" s="11">
        <v>0.1875</v>
      </c>
      <c r="W14" s="46">
        <v>45540</v>
      </c>
      <c r="X14" s="11">
        <v>0.125</v>
      </c>
      <c r="Y14" s="43">
        <v>45541</v>
      </c>
      <c r="Z14" s="11">
        <v>0.1875</v>
      </c>
      <c r="AA14" s="45" t="s">
        <v>125</v>
      </c>
      <c r="AB14" s="11">
        <v>0.33333333333333331</v>
      </c>
      <c r="AC14" s="25"/>
      <c r="AD14" s="9"/>
      <c r="AE14" s="43">
        <v>45545</v>
      </c>
      <c r="AF14" s="11">
        <v>6.25E-2</v>
      </c>
      <c r="AG14" s="43">
        <v>45546</v>
      </c>
      <c r="AH14" s="9">
        <v>8.5416666666666669E-2</v>
      </c>
      <c r="AI14" s="9"/>
      <c r="AJ14" s="9"/>
      <c r="AK14" s="9"/>
      <c r="AL14" s="9"/>
      <c r="AM14" s="9"/>
      <c r="AN14" s="11"/>
      <c r="AO14" s="43">
        <v>45551</v>
      </c>
      <c r="AP14" s="9">
        <v>0.375</v>
      </c>
      <c r="AQ14" s="9"/>
      <c r="AR14" s="9"/>
      <c r="AS14" s="43">
        <v>45553</v>
      </c>
      <c r="AT14" s="9">
        <v>0.375</v>
      </c>
      <c r="AU14" s="7">
        <f>SUM(B14+D14+F14+H14+L14-N14+P14-R14-T14-V14-Z14-AB14-X14-AF14+AP14+AT14+AH14)</f>
        <v>2.5291666666666663</v>
      </c>
      <c r="AV14" s="40"/>
    </row>
    <row r="15" spans="1:50" x14ac:dyDescent="0.25">
      <c r="A15" s="21" t="s">
        <v>61</v>
      </c>
      <c r="B15" s="7">
        <v>3.4527777777777779</v>
      </c>
      <c r="C15" s="10">
        <v>45530</v>
      </c>
      <c r="D15" s="9">
        <v>9.7222222222222224E-2</v>
      </c>
      <c r="E15" s="10">
        <v>45531</v>
      </c>
      <c r="F15" s="9">
        <v>4.5138888888888888E-2</v>
      </c>
      <c r="G15" s="10">
        <v>45532</v>
      </c>
      <c r="H15" s="11">
        <v>0.1875</v>
      </c>
      <c r="I15" s="10">
        <v>45532</v>
      </c>
      <c r="J15" s="9">
        <v>8.6805555555555552E-2</v>
      </c>
      <c r="K15" s="10"/>
      <c r="L15" s="9"/>
      <c r="M15" s="10">
        <v>45534</v>
      </c>
      <c r="N15" s="11">
        <v>0.1875</v>
      </c>
      <c r="O15" s="43">
        <v>45534</v>
      </c>
      <c r="P15" s="9">
        <v>2.6388888888888889E-2</v>
      </c>
      <c r="Q15" s="43">
        <v>45537</v>
      </c>
      <c r="R15" s="9">
        <v>4.2361111111111113E-2</v>
      </c>
      <c r="S15" s="43"/>
      <c r="T15" s="9"/>
      <c r="U15" s="43">
        <v>45540</v>
      </c>
      <c r="V15" s="9">
        <v>4.027777777777778E-2</v>
      </c>
      <c r="W15" s="9"/>
      <c r="X15" s="9"/>
      <c r="Y15" s="43">
        <v>45541</v>
      </c>
      <c r="Z15" s="11">
        <v>0.1875</v>
      </c>
      <c r="AA15" s="45" t="s">
        <v>125</v>
      </c>
      <c r="AB15" s="11">
        <v>0.29166666666666669</v>
      </c>
      <c r="AC15" s="25"/>
      <c r="AD15" s="9"/>
      <c r="AE15" s="43">
        <v>45545</v>
      </c>
      <c r="AF15" s="11">
        <v>6.25E-2</v>
      </c>
      <c r="AG15" s="25"/>
      <c r="AH15" s="9"/>
      <c r="AI15" s="9"/>
      <c r="AJ15" s="9"/>
      <c r="AK15" s="43">
        <v>45548</v>
      </c>
      <c r="AL15" s="9">
        <v>0.11180555555555556</v>
      </c>
      <c r="AM15" s="43">
        <v>45551</v>
      </c>
      <c r="AN15" s="11">
        <v>0.1875</v>
      </c>
      <c r="AO15" s="43">
        <v>45551</v>
      </c>
      <c r="AP15" s="9">
        <v>4.583333333333333E-2</v>
      </c>
      <c r="AQ15" s="9"/>
      <c r="AR15" s="9"/>
      <c r="AS15" s="9"/>
      <c r="AT15" s="9"/>
      <c r="AU15" s="7">
        <f>SUM(B15+D15+F15+H15+L15-N15+P15-R15-T15-V15-Z15-AB15-X15-AF15+AL15-AN15+AP15)</f>
        <v>2.9673611111111118</v>
      </c>
      <c r="AV15" s="40"/>
    </row>
    <row r="16" spans="1:50" x14ac:dyDescent="0.25">
      <c r="A16" s="21" t="s">
        <v>62</v>
      </c>
      <c r="B16" s="7">
        <v>3.3326388888888889</v>
      </c>
      <c r="C16" s="10">
        <v>45530</v>
      </c>
      <c r="D16" s="9">
        <v>9.7222222222222224E-2</v>
      </c>
      <c r="E16" s="10">
        <v>45531</v>
      </c>
      <c r="F16" s="9">
        <v>4.5138888888888888E-2</v>
      </c>
      <c r="G16" s="10">
        <v>45532</v>
      </c>
      <c r="H16" s="9">
        <v>8.6805555555555552E-2</v>
      </c>
      <c r="I16" s="10"/>
      <c r="J16" s="24"/>
      <c r="K16" s="10"/>
      <c r="L16" s="9"/>
      <c r="M16" s="10">
        <v>45534</v>
      </c>
      <c r="N16" s="11">
        <v>0.1875</v>
      </c>
      <c r="O16" s="43">
        <v>45534</v>
      </c>
      <c r="P16" s="9">
        <v>2.6388888888888889E-2</v>
      </c>
      <c r="Q16" s="43">
        <v>45537</v>
      </c>
      <c r="R16" s="9">
        <v>4.2361111111111113E-2</v>
      </c>
      <c r="S16" s="43"/>
      <c r="T16" s="9"/>
      <c r="U16" s="43">
        <v>45540</v>
      </c>
      <c r="V16" s="9">
        <v>4.027777777777778E-2</v>
      </c>
      <c r="W16" s="9"/>
      <c r="X16" s="9"/>
      <c r="Y16" s="25"/>
      <c r="Z16" s="9"/>
      <c r="AA16" s="45" t="s">
        <v>125</v>
      </c>
      <c r="AB16" s="11">
        <v>0.29166666666666669</v>
      </c>
      <c r="AC16" s="43">
        <v>45544</v>
      </c>
      <c r="AD16" s="9">
        <v>4.8611111111111112E-2</v>
      </c>
      <c r="AE16" s="43">
        <v>45545</v>
      </c>
      <c r="AF16" s="11">
        <v>6.25E-2</v>
      </c>
      <c r="AG16" s="25"/>
      <c r="AH16" s="9"/>
      <c r="AI16" s="9"/>
      <c r="AJ16" s="9"/>
      <c r="AK16" s="43">
        <v>45548</v>
      </c>
      <c r="AL16" s="9">
        <v>0.11527777777777778</v>
      </c>
      <c r="AM16" s="9"/>
      <c r="AN16" s="11"/>
      <c r="AO16" s="43">
        <v>45551</v>
      </c>
      <c r="AP16" s="9">
        <v>4.583333333333333E-2</v>
      </c>
      <c r="AQ16" s="9"/>
      <c r="AR16" s="9"/>
      <c r="AS16" s="9"/>
      <c r="AT16" s="9"/>
      <c r="AU16" s="7">
        <f>SUM(B16+D16+F16+H16+L16-N16+P16-R16-T16-V16-Z16-AB16-X16-AF16+AL16+AP16)</f>
        <v>3.125</v>
      </c>
    </row>
    <row r="17" spans="1:47" x14ac:dyDescent="0.25">
      <c r="A17" s="21" t="s">
        <v>63</v>
      </c>
      <c r="B17" s="7">
        <v>2.4375</v>
      </c>
      <c r="C17" s="10">
        <v>45530</v>
      </c>
      <c r="D17" s="9">
        <v>9.7222222222222224E-2</v>
      </c>
      <c r="E17" s="10"/>
      <c r="F17" s="24"/>
      <c r="G17" s="10">
        <v>45532</v>
      </c>
      <c r="H17" s="9">
        <v>8.6805555555555552E-2</v>
      </c>
      <c r="I17" s="10"/>
      <c r="J17" s="9"/>
      <c r="K17" s="10"/>
      <c r="L17" s="9"/>
      <c r="M17" s="10">
        <v>45534</v>
      </c>
      <c r="N17" s="11"/>
      <c r="O17" s="43">
        <v>45534</v>
      </c>
      <c r="P17" s="9">
        <v>4.5138888888888888E-2</v>
      </c>
      <c r="Q17" s="43">
        <v>45537</v>
      </c>
      <c r="R17" s="9">
        <v>4.2361111111111113E-2</v>
      </c>
      <c r="S17" s="43"/>
      <c r="T17" s="9"/>
      <c r="U17" s="43">
        <v>45540</v>
      </c>
      <c r="V17" s="9">
        <v>4.027777777777778E-2</v>
      </c>
      <c r="W17" s="9"/>
      <c r="X17" s="9"/>
      <c r="Y17" s="25"/>
      <c r="Z17" s="9"/>
      <c r="AA17" s="25"/>
      <c r="AB17" s="11"/>
      <c r="AC17" s="43">
        <v>45544</v>
      </c>
      <c r="AD17" s="9">
        <v>4.8611111111111112E-2</v>
      </c>
      <c r="AE17" s="25"/>
      <c r="AF17" s="25"/>
      <c r="AG17" s="25"/>
      <c r="AH17" s="9"/>
      <c r="AI17" s="9"/>
      <c r="AJ17" s="9"/>
      <c r="AK17" s="9"/>
      <c r="AL17" s="9"/>
      <c r="AM17" s="9"/>
      <c r="AN17" s="11"/>
      <c r="AO17" s="11"/>
      <c r="AP17" s="9"/>
      <c r="AQ17" s="43">
        <v>45552</v>
      </c>
      <c r="AR17" s="9">
        <v>4.7222222222222221E-2</v>
      </c>
      <c r="AS17" s="43">
        <v>45553</v>
      </c>
      <c r="AT17" s="9">
        <v>6.1111111111111109E-2</v>
      </c>
      <c r="AU17" s="7">
        <f>SUM(B17+D17+F17+H17+L17-N17+P17+R17-AB17+V17+AD17+AT17+AR17)</f>
        <v>2.9062499999999996</v>
      </c>
    </row>
    <row r="18" spans="1:47" x14ac:dyDescent="0.25">
      <c r="A18" s="21" t="s">
        <v>110</v>
      </c>
      <c r="B18" s="7">
        <v>1.9444444444444445E-2</v>
      </c>
      <c r="C18" s="10">
        <v>45530</v>
      </c>
      <c r="D18" s="9">
        <v>8.1944444444444445E-2</v>
      </c>
      <c r="E18" s="10"/>
      <c r="F18" s="24"/>
      <c r="G18" s="10">
        <v>45532</v>
      </c>
      <c r="H18" s="9">
        <v>4.1666666666666664E-2</v>
      </c>
      <c r="I18" s="10"/>
      <c r="J18" s="9"/>
      <c r="K18" s="10"/>
      <c r="L18" s="9"/>
      <c r="M18" s="10">
        <v>45534</v>
      </c>
      <c r="N18" s="11"/>
      <c r="O18" s="43">
        <v>45534</v>
      </c>
      <c r="P18" s="9"/>
      <c r="Q18" s="43">
        <v>45538</v>
      </c>
      <c r="R18" s="9">
        <v>1.9444444444444445E-2</v>
      </c>
      <c r="S18" s="43"/>
      <c r="T18" s="9"/>
      <c r="U18" s="25"/>
      <c r="V18" s="9"/>
      <c r="W18" s="9"/>
      <c r="X18" s="9"/>
      <c r="Y18" s="47"/>
      <c r="Z18" s="28"/>
      <c r="AA18" s="47"/>
      <c r="AB18" s="42"/>
      <c r="AC18" s="47"/>
      <c r="AD18" s="28"/>
      <c r="AE18" s="47"/>
      <c r="AF18" s="47"/>
      <c r="AG18" s="43">
        <v>45546</v>
      </c>
      <c r="AH18" s="28">
        <v>1.9444444444444445E-2</v>
      </c>
      <c r="AI18" s="43">
        <v>45547</v>
      </c>
      <c r="AJ18" s="28">
        <v>2.013888888888889E-2</v>
      </c>
      <c r="AK18" s="59">
        <v>45549</v>
      </c>
      <c r="AL18" s="42">
        <v>0.15625</v>
      </c>
      <c r="AM18" s="28"/>
      <c r="AN18" s="42"/>
      <c r="AO18" s="42"/>
      <c r="AP18" s="28"/>
      <c r="AQ18" s="28"/>
      <c r="AR18" s="28"/>
      <c r="AS18" s="28"/>
      <c r="AT18" s="28"/>
      <c r="AU18" s="7">
        <f>SUM(B18+D18+F18+H18+L18-N18+P18+R18+AH18+AJ18-AL18)</f>
        <v>4.5833333333333309E-2</v>
      </c>
    </row>
    <row r="19" spans="1:47" x14ac:dyDescent="0.25">
      <c r="A19" s="21" t="s">
        <v>64</v>
      </c>
      <c r="B19" s="7">
        <v>0.83819444444444446</v>
      </c>
      <c r="C19" s="10">
        <v>45530</v>
      </c>
      <c r="D19" s="28">
        <v>0.12430555555555556</v>
      </c>
      <c r="E19" s="10">
        <v>45531</v>
      </c>
      <c r="F19" s="28">
        <v>4.5138888888888888E-2</v>
      </c>
      <c r="G19" s="27">
        <v>45532</v>
      </c>
      <c r="H19" s="28">
        <v>8.6805555555555552E-2</v>
      </c>
      <c r="I19" s="29"/>
      <c r="J19" s="29"/>
      <c r="K19" s="10"/>
      <c r="L19" s="28"/>
      <c r="M19" s="10">
        <v>45534</v>
      </c>
      <c r="N19" s="42">
        <v>0.1875</v>
      </c>
      <c r="O19" s="43">
        <v>45534</v>
      </c>
      <c r="P19" s="28">
        <v>2.6388888888888889E-2</v>
      </c>
      <c r="Q19" s="43">
        <v>45537</v>
      </c>
      <c r="R19" s="28">
        <v>4.2361111111111113E-2</v>
      </c>
      <c r="S19" s="43"/>
      <c r="T19" s="28"/>
      <c r="U19" s="59">
        <v>45540</v>
      </c>
      <c r="V19" s="28">
        <v>4.027777777777778E-2</v>
      </c>
      <c r="W19" s="28"/>
      <c r="X19" s="28"/>
      <c r="Y19" s="28"/>
      <c r="Z19" s="28"/>
      <c r="AA19" s="45" t="s">
        <v>125</v>
      </c>
      <c r="AB19" s="42">
        <v>8.3333333333333329E-2</v>
      </c>
      <c r="AC19" s="43">
        <v>45544</v>
      </c>
      <c r="AD19" s="28">
        <v>4.8611111111111112E-2</v>
      </c>
      <c r="AE19" s="43">
        <v>45545</v>
      </c>
      <c r="AF19" s="42">
        <v>6.25E-2</v>
      </c>
      <c r="AG19" s="43">
        <v>45546</v>
      </c>
      <c r="AH19" s="28">
        <v>1.6666666666666666E-2</v>
      </c>
      <c r="AI19" s="43"/>
      <c r="AJ19" s="28"/>
      <c r="AK19" s="28"/>
      <c r="AL19" s="28"/>
      <c r="AM19" s="43">
        <v>45551</v>
      </c>
      <c r="AN19" s="42">
        <v>0.1875</v>
      </c>
      <c r="AO19" s="43">
        <v>45551</v>
      </c>
      <c r="AP19" s="28">
        <v>4.583333333333333E-2</v>
      </c>
      <c r="AQ19" s="28"/>
      <c r="AR19" s="28"/>
      <c r="AS19" s="43">
        <v>45553</v>
      </c>
      <c r="AT19" s="28">
        <v>6.1111111111111109E-2</v>
      </c>
      <c r="AU19" s="7">
        <f>SUM(B19+D19+F19+H19+L19-N19+P19+R19+AH19-AN19+AP19+AT19)</f>
        <v>0.91180555555555565</v>
      </c>
    </row>
    <row r="20" spans="1:47" x14ac:dyDescent="0.25">
      <c r="AP20" s="74"/>
      <c r="AQ20" s="74"/>
      <c r="AR20" s="74"/>
      <c r="AS20" s="74"/>
      <c r="AT20" s="74"/>
    </row>
  </sheetData>
  <mergeCells count="1">
    <mergeCell ref="AV11:AW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7947-83D2-497A-98BD-1F7D9284E367}">
  <dimension ref="A1:AD25"/>
  <sheetViews>
    <sheetView topLeftCell="A11" workbookViewId="0">
      <pane xSplit="1" topLeftCell="G1" activePane="topRight" state="frozen"/>
      <selection pane="topRight" activeCell="H29" sqref="H29"/>
    </sheetView>
  </sheetViews>
  <sheetFormatPr defaultRowHeight="15" x14ac:dyDescent="0.25"/>
  <cols>
    <col min="1" max="1" width="29.5703125" customWidth="1"/>
    <col min="3" max="3" width="6.42578125" customWidth="1"/>
    <col min="4" max="4" width="5.5703125" bestFit="1" customWidth="1"/>
    <col min="5" max="5" width="6.42578125" customWidth="1"/>
    <col min="6" max="6" width="5.5703125" bestFit="1" customWidth="1"/>
    <col min="7" max="7" width="6.42578125" customWidth="1"/>
    <col min="8" max="8" width="5.5703125" bestFit="1" customWidth="1"/>
    <col min="9" max="9" width="6.5703125" bestFit="1" customWidth="1"/>
    <col min="10" max="10" width="5.5703125" customWidth="1"/>
    <col min="11" max="11" width="6.42578125" bestFit="1" customWidth="1"/>
    <col min="12" max="12" width="5.5703125" bestFit="1" customWidth="1"/>
    <col min="13" max="13" width="6.42578125" bestFit="1" customWidth="1"/>
    <col min="14" max="14" width="5.5703125" style="61" bestFit="1" customWidth="1"/>
    <col min="15" max="15" width="6.42578125" customWidth="1"/>
    <col min="16" max="16" width="5.5703125" style="61" bestFit="1" customWidth="1"/>
    <col min="17" max="17" width="6.42578125" customWidth="1"/>
    <col min="18" max="18" width="5.5703125" bestFit="1" customWidth="1"/>
    <col min="19" max="19" width="6.42578125" customWidth="1"/>
    <col min="20" max="20" width="5.5703125" bestFit="1" customWidth="1"/>
    <col min="21" max="21" width="6.42578125" bestFit="1" customWidth="1"/>
    <col min="22" max="22" width="5.5703125" customWidth="1"/>
    <col min="23" max="23" width="6.42578125" bestFit="1" customWidth="1"/>
    <col min="24" max="24" width="5.5703125" style="91" customWidth="1"/>
    <col min="25" max="25" width="6.42578125" bestFit="1" customWidth="1"/>
    <col min="26" max="26" width="5.5703125" style="91" customWidth="1"/>
  </cols>
  <sheetData>
    <row r="1" spans="1:30" x14ac:dyDescent="0.25">
      <c r="A1" s="1" t="s">
        <v>0</v>
      </c>
      <c r="B1" s="13" t="s">
        <v>1</v>
      </c>
      <c r="C1" s="5" t="s">
        <v>2</v>
      </c>
      <c r="D1" s="4" t="s">
        <v>3</v>
      </c>
      <c r="E1" s="5" t="s">
        <v>2</v>
      </c>
      <c r="F1" s="4" t="s">
        <v>3</v>
      </c>
      <c r="G1" s="5" t="s">
        <v>2</v>
      </c>
      <c r="H1" s="4" t="s">
        <v>3</v>
      </c>
      <c r="I1" s="5" t="s">
        <v>2</v>
      </c>
      <c r="J1" s="4" t="s">
        <v>3</v>
      </c>
      <c r="K1" s="5" t="s">
        <v>2</v>
      </c>
      <c r="L1" s="4" t="s">
        <v>3</v>
      </c>
      <c r="M1" s="5" t="s">
        <v>2</v>
      </c>
      <c r="N1" s="4" t="s">
        <v>3</v>
      </c>
      <c r="O1" s="5" t="s">
        <v>2</v>
      </c>
      <c r="P1" s="4" t="s">
        <v>3</v>
      </c>
      <c r="Q1" s="5" t="s">
        <v>2</v>
      </c>
      <c r="R1" s="4" t="s">
        <v>3</v>
      </c>
      <c r="S1" s="5" t="s">
        <v>2</v>
      </c>
      <c r="T1" s="4" t="s">
        <v>3</v>
      </c>
      <c r="U1" s="5" t="s">
        <v>2</v>
      </c>
      <c r="V1" s="4" t="s">
        <v>3</v>
      </c>
      <c r="W1" s="5" t="s">
        <v>2</v>
      </c>
      <c r="X1" s="4" t="s">
        <v>3</v>
      </c>
      <c r="Y1" s="5" t="s">
        <v>2</v>
      </c>
      <c r="Z1" s="4" t="s">
        <v>3</v>
      </c>
      <c r="AA1" s="13" t="s">
        <v>1</v>
      </c>
    </row>
    <row r="2" spans="1:30" x14ac:dyDescent="0.25">
      <c r="A2" s="30" t="s">
        <v>65</v>
      </c>
      <c r="B2" s="7">
        <v>4.6479166666666663</v>
      </c>
      <c r="C2" s="10">
        <v>45540</v>
      </c>
      <c r="D2" s="11">
        <v>0.14583333333333334</v>
      </c>
      <c r="E2" s="10">
        <v>45541</v>
      </c>
      <c r="F2" s="11">
        <v>0.15069444444444444</v>
      </c>
      <c r="G2" s="10">
        <v>45541</v>
      </c>
      <c r="H2" s="11">
        <v>0.33333333333333331</v>
      </c>
      <c r="I2" s="43">
        <v>45544</v>
      </c>
      <c r="J2" s="11">
        <v>6.25E-2</v>
      </c>
      <c r="K2" s="14"/>
      <c r="L2" s="14"/>
      <c r="M2" s="10">
        <v>45546</v>
      </c>
      <c r="N2" s="11">
        <v>6.25E-2</v>
      </c>
      <c r="O2" s="10">
        <v>45547</v>
      </c>
      <c r="P2" s="11">
        <v>6.25E-2</v>
      </c>
      <c r="Q2" s="10">
        <v>45548</v>
      </c>
      <c r="R2" s="12">
        <v>6.25E-2</v>
      </c>
      <c r="S2" s="14"/>
      <c r="T2" s="14"/>
      <c r="U2" s="43">
        <v>45552</v>
      </c>
      <c r="V2" s="11">
        <v>6.25E-2</v>
      </c>
      <c r="W2" s="90"/>
      <c r="X2" s="11">
        <v>6.25E-2</v>
      </c>
      <c r="Y2" s="90"/>
      <c r="Z2" s="11">
        <v>6.25E-2</v>
      </c>
      <c r="AA2" s="7">
        <f>B2-D2-F2-H2-L2-N2-P2-R2-J2-V2-X2-Z2</f>
        <v>3.5805555555555557</v>
      </c>
      <c r="AC2" s="40"/>
    </row>
    <row r="3" spans="1:30" x14ac:dyDescent="0.25">
      <c r="A3" s="30" t="s">
        <v>66</v>
      </c>
      <c r="B3" s="7">
        <v>3.9777777777777779</v>
      </c>
      <c r="C3" s="10">
        <v>45540</v>
      </c>
      <c r="D3" s="11">
        <v>0.14583333333333334</v>
      </c>
      <c r="E3" s="10">
        <v>45541</v>
      </c>
      <c r="F3" s="11">
        <v>0.1875</v>
      </c>
      <c r="G3" s="10">
        <v>45541</v>
      </c>
      <c r="H3" s="11">
        <v>0.33333333333333331</v>
      </c>
      <c r="I3" s="43">
        <v>45544</v>
      </c>
      <c r="J3" s="11">
        <v>6.25E-2</v>
      </c>
      <c r="K3" s="10">
        <v>45545</v>
      </c>
      <c r="L3" s="11">
        <v>6.25E-2</v>
      </c>
      <c r="M3" s="10">
        <v>45546</v>
      </c>
      <c r="N3" s="11">
        <v>6.25E-2</v>
      </c>
      <c r="O3" s="10">
        <v>45547</v>
      </c>
      <c r="P3" s="11">
        <v>6.25E-2</v>
      </c>
      <c r="Q3" s="10"/>
      <c r="R3" s="12"/>
      <c r="S3" s="10">
        <v>45551</v>
      </c>
      <c r="T3" s="12">
        <v>6.25E-2</v>
      </c>
      <c r="U3" s="43">
        <v>45552</v>
      </c>
      <c r="V3" s="11">
        <v>6.25E-2</v>
      </c>
      <c r="W3" s="25"/>
      <c r="X3" s="11">
        <v>6.25E-2</v>
      </c>
      <c r="Y3" s="25"/>
      <c r="Z3" s="11">
        <v>6.25E-2</v>
      </c>
      <c r="AA3" s="7">
        <f>B3-D3-F3-H3-L3-N3-P3-R3-T3-J3-V3-X3-Z3</f>
        <v>2.8111111111111109</v>
      </c>
      <c r="AC3" s="40"/>
    </row>
    <row r="4" spans="1:30" x14ac:dyDescent="0.25">
      <c r="A4" s="30" t="s">
        <v>67</v>
      </c>
      <c r="B4" s="7">
        <v>4.6909722222222223</v>
      </c>
      <c r="C4" s="10"/>
      <c r="D4" s="11"/>
      <c r="E4" s="10"/>
      <c r="F4" s="11"/>
      <c r="G4" s="10">
        <v>45541</v>
      </c>
      <c r="H4" s="11">
        <v>0.33333333333333331</v>
      </c>
      <c r="I4" s="11"/>
      <c r="J4" s="11"/>
      <c r="K4" s="10">
        <v>45545</v>
      </c>
      <c r="L4" s="11">
        <v>6.25E-2</v>
      </c>
      <c r="M4" s="10"/>
      <c r="N4" s="11"/>
      <c r="O4" s="10"/>
      <c r="P4" s="11"/>
      <c r="Q4" s="10"/>
      <c r="R4" s="9"/>
      <c r="S4" s="10"/>
      <c r="T4" s="9"/>
      <c r="U4" s="25"/>
      <c r="V4" s="11"/>
      <c r="W4" s="25"/>
      <c r="X4" s="11"/>
      <c r="Y4" s="25"/>
      <c r="Z4" s="11">
        <v>6.25E-2</v>
      </c>
      <c r="AA4" s="7">
        <f>B4-D4-F4-H4-L4-N4-P4-R4-Z4</f>
        <v>4.2326388888888893</v>
      </c>
      <c r="AC4" s="44">
        <v>1.6409722222222223</v>
      </c>
    </row>
    <row r="5" spans="1:30" x14ac:dyDescent="0.25">
      <c r="A5" s="30" t="s">
        <v>68</v>
      </c>
      <c r="B5" s="7">
        <v>5.3423611111111109</v>
      </c>
      <c r="C5" s="10">
        <v>45540</v>
      </c>
      <c r="D5" s="11">
        <v>3.125E-2</v>
      </c>
      <c r="E5" s="10">
        <v>45541</v>
      </c>
      <c r="F5" s="11">
        <v>3.125E-2</v>
      </c>
      <c r="G5" s="10">
        <v>45541</v>
      </c>
      <c r="H5" s="11">
        <v>0.33333333333333331</v>
      </c>
      <c r="I5" s="11"/>
      <c r="J5" s="11"/>
      <c r="K5" s="14"/>
      <c r="L5" s="60"/>
      <c r="M5" s="14"/>
      <c r="N5" s="60"/>
      <c r="O5" s="10">
        <v>45547</v>
      </c>
      <c r="P5" s="11">
        <v>6.25E-2</v>
      </c>
      <c r="Q5" s="14"/>
      <c r="R5" s="14"/>
      <c r="S5" s="14"/>
      <c r="T5" s="14"/>
      <c r="U5" s="90"/>
      <c r="V5" s="60"/>
      <c r="W5" s="90"/>
      <c r="X5" s="11">
        <v>6.25E-2</v>
      </c>
      <c r="Y5" s="90"/>
      <c r="Z5" s="11">
        <v>6.25E-2</v>
      </c>
      <c r="AA5" s="7">
        <f>B5-D5-F5-H5-L5-N5-P5-R5-X5-Z5</f>
        <v>4.7590277777777779</v>
      </c>
      <c r="AC5" s="40">
        <v>0.66666666666666663</v>
      </c>
      <c r="AD5" s="40">
        <v>2.4305555555555556E-2</v>
      </c>
    </row>
    <row r="6" spans="1:30" x14ac:dyDescent="0.25">
      <c r="A6" s="30" t="s">
        <v>69</v>
      </c>
      <c r="B6" s="7">
        <v>3.9652777777777777</v>
      </c>
      <c r="C6" s="10">
        <v>45540</v>
      </c>
      <c r="D6" s="11">
        <v>0.14583333333333334</v>
      </c>
      <c r="E6" s="10">
        <v>45541</v>
      </c>
      <c r="F6" s="11">
        <v>0.1875</v>
      </c>
      <c r="G6" s="10">
        <v>45541</v>
      </c>
      <c r="H6" s="11">
        <v>0.33333333333333331</v>
      </c>
      <c r="I6" s="43">
        <v>45544</v>
      </c>
      <c r="J6" s="11">
        <v>6.25E-2</v>
      </c>
      <c r="K6" s="10">
        <v>45545</v>
      </c>
      <c r="L6" s="11">
        <v>6.25E-2</v>
      </c>
      <c r="M6" s="10"/>
      <c r="N6" s="11"/>
      <c r="O6" s="10">
        <v>45547</v>
      </c>
      <c r="P6" s="11">
        <v>6.25E-2</v>
      </c>
      <c r="Q6" s="10"/>
      <c r="R6" s="9"/>
      <c r="S6" s="10"/>
      <c r="T6" s="9"/>
      <c r="U6" s="43">
        <v>45552</v>
      </c>
      <c r="V6" s="11">
        <v>6.25E-2</v>
      </c>
      <c r="W6" s="25"/>
      <c r="X6" s="11">
        <v>6.25E-2</v>
      </c>
      <c r="Y6" s="25"/>
      <c r="Z6" s="11">
        <v>6.25E-2</v>
      </c>
      <c r="AA6" s="7">
        <f>B6-D6-F6-H6-L6-N6-P6-R6-J6-V6-X6-Z6</f>
        <v>2.9236111111111107</v>
      </c>
      <c r="AC6" s="40">
        <v>0.25</v>
      </c>
      <c r="AD6" s="40">
        <f>AD5*50%</f>
        <v>1.2152777777777778E-2</v>
      </c>
    </row>
    <row r="7" spans="1:30" x14ac:dyDescent="0.25">
      <c r="A7" s="30" t="s">
        <v>70</v>
      </c>
      <c r="B7" s="7">
        <v>1.6409722222222223</v>
      </c>
      <c r="C7" s="10">
        <v>45540</v>
      </c>
      <c r="D7" s="11">
        <v>0.14583333333333334</v>
      </c>
      <c r="E7" s="10">
        <v>45541</v>
      </c>
      <c r="F7" s="11">
        <v>0.1875</v>
      </c>
      <c r="G7" s="10">
        <v>45541</v>
      </c>
      <c r="H7" s="11">
        <v>0.33333333333333331</v>
      </c>
      <c r="I7" s="43">
        <v>45544</v>
      </c>
      <c r="J7" s="11">
        <v>6.25E-2</v>
      </c>
      <c r="K7" s="10">
        <v>45545</v>
      </c>
      <c r="L7" s="11">
        <v>6.25E-2</v>
      </c>
      <c r="M7" s="10">
        <v>45546</v>
      </c>
      <c r="N7" s="11">
        <v>6.25E-2</v>
      </c>
      <c r="O7" s="10">
        <v>45547</v>
      </c>
      <c r="P7" s="11">
        <v>6.25E-2</v>
      </c>
      <c r="Q7" s="14"/>
      <c r="R7" s="14"/>
      <c r="S7" s="10">
        <v>45551</v>
      </c>
      <c r="T7" s="12">
        <v>6.25E-2</v>
      </c>
      <c r="U7" s="43">
        <v>45552</v>
      </c>
      <c r="V7" s="11">
        <v>6.25E-2</v>
      </c>
      <c r="W7" s="25"/>
      <c r="X7" s="11">
        <v>6.25E-2</v>
      </c>
      <c r="Y7" s="25"/>
      <c r="Z7" s="11">
        <v>6.25E-2</v>
      </c>
      <c r="AA7" s="7">
        <f>B7-D7-F7-H7-L7-N7-P7-R7-T7-J7-V7-X7-Z7</f>
        <v>0.47430555555555576</v>
      </c>
      <c r="AC7" s="44">
        <f>AC4-AC5-AC6</f>
        <v>0.72430555555555565</v>
      </c>
    </row>
    <row r="8" spans="1:30" x14ac:dyDescent="0.25">
      <c r="A8" s="30" t="s">
        <v>71</v>
      </c>
      <c r="B8" s="7">
        <v>3.5881944444444445</v>
      </c>
      <c r="C8" s="10">
        <v>45540</v>
      </c>
      <c r="D8" s="11">
        <v>9.375E-2</v>
      </c>
      <c r="E8" s="10">
        <v>45541</v>
      </c>
      <c r="F8" s="11">
        <v>9.375E-2</v>
      </c>
      <c r="G8" s="10">
        <v>45541</v>
      </c>
      <c r="H8" s="11">
        <v>0.33333333333333331</v>
      </c>
      <c r="I8" s="43">
        <v>45544</v>
      </c>
      <c r="J8" s="11">
        <v>6.25E-2</v>
      </c>
      <c r="K8" s="10">
        <v>45545</v>
      </c>
      <c r="L8" s="11">
        <v>6.25E-2</v>
      </c>
      <c r="M8" s="10">
        <v>45546</v>
      </c>
      <c r="N8" s="11">
        <v>6.25E-2</v>
      </c>
      <c r="O8" s="10">
        <v>45547</v>
      </c>
      <c r="P8" s="11">
        <v>6.25E-2</v>
      </c>
      <c r="Q8" s="14"/>
      <c r="R8" s="14"/>
      <c r="S8" s="10">
        <v>45551</v>
      </c>
      <c r="T8" s="12">
        <v>6.25E-2</v>
      </c>
      <c r="U8" s="43">
        <v>45552</v>
      </c>
      <c r="V8" s="11">
        <v>6.25E-2</v>
      </c>
      <c r="W8" s="25"/>
      <c r="X8" s="11">
        <v>6.25E-2</v>
      </c>
      <c r="Y8" s="25"/>
      <c r="Z8" s="11">
        <v>6.25E-2</v>
      </c>
      <c r="AA8" s="7">
        <f>B8-D8-F8-H8-L8-N8-P8-R8-T8-J8-V8-X8-Z8</f>
        <v>2.567361111111111</v>
      </c>
    </row>
    <row r="9" spans="1:30" x14ac:dyDescent="0.25">
      <c r="A9" s="30" t="s">
        <v>72</v>
      </c>
      <c r="B9" s="7">
        <v>4.3145833333333332</v>
      </c>
      <c r="C9" s="10">
        <v>45540</v>
      </c>
      <c r="D9" s="11">
        <v>0.14583333333333334</v>
      </c>
      <c r="E9" s="10">
        <v>45541</v>
      </c>
      <c r="F9" s="11">
        <v>0.1875</v>
      </c>
      <c r="G9" s="10">
        <v>45541</v>
      </c>
      <c r="H9" s="11">
        <v>0.33333333333333331</v>
      </c>
      <c r="I9" s="11"/>
      <c r="J9" s="11"/>
      <c r="K9" s="10"/>
      <c r="L9" s="11"/>
      <c r="M9" s="10"/>
      <c r="N9" s="11"/>
      <c r="O9" s="10"/>
      <c r="P9" s="11"/>
      <c r="Q9" s="10"/>
      <c r="R9" s="9"/>
      <c r="S9" s="10"/>
      <c r="T9" s="9"/>
      <c r="U9" s="43">
        <v>45552</v>
      </c>
      <c r="V9" s="11">
        <v>6.25E-2</v>
      </c>
      <c r="W9" s="25"/>
      <c r="X9" s="11">
        <v>6.25E-2</v>
      </c>
      <c r="Y9" s="25"/>
      <c r="Z9" s="11">
        <v>6.25E-2</v>
      </c>
      <c r="AA9" s="7">
        <f>B9-D9-F9-H9-L9-N9-P9-R9-T9-J9-V9-X9-Z9</f>
        <v>3.4604166666666667</v>
      </c>
      <c r="AC9" s="40">
        <v>6.25E-2</v>
      </c>
    </row>
    <row r="10" spans="1:30" x14ac:dyDescent="0.25">
      <c r="A10" s="30" t="s">
        <v>73</v>
      </c>
      <c r="B10" s="7">
        <v>5.6472222222222221</v>
      </c>
      <c r="C10" s="10"/>
      <c r="D10" s="11"/>
      <c r="E10" s="10"/>
      <c r="F10" s="11"/>
      <c r="G10" s="10">
        <v>45541</v>
      </c>
      <c r="H10" s="11">
        <v>0.33333333333333331</v>
      </c>
      <c r="I10" s="11"/>
      <c r="J10" s="11"/>
      <c r="K10" s="14"/>
      <c r="L10" s="60"/>
      <c r="M10" s="14"/>
      <c r="N10" s="60"/>
      <c r="O10" s="14"/>
      <c r="P10" s="60"/>
      <c r="Q10" s="14"/>
      <c r="R10" s="14"/>
      <c r="S10" s="14"/>
      <c r="T10" s="73"/>
      <c r="U10" s="90"/>
      <c r="V10" s="60"/>
      <c r="W10" s="90"/>
      <c r="X10" s="60"/>
      <c r="Y10" s="90"/>
      <c r="Z10" s="60"/>
      <c r="AA10" s="7">
        <f t="shared" ref="AA7:AA12" si="0">B10-D10-F10-H10-L10-N10-P10-R10-T10-J10</f>
        <v>5.3138888888888891</v>
      </c>
      <c r="AC10" s="40">
        <v>6.25E-2</v>
      </c>
    </row>
    <row r="11" spans="1:30" x14ac:dyDescent="0.25">
      <c r="A11" s="30" t="s">
        <v>74</v>
      </c>
      <c r="B11" s="7">
        <v>0.18680555555555556</v>
      </c>
      <c r="C11" s="10">
        <v>45540</v>
      </c>
      <c r="D11" s="11">
        <v>0.14583333333333334</v>
      </c>
      <c r="E11" s="10"/>
      <c r="F11" s="11"/>
      <c r="G11" s="10"/>
      <c r="H11" s="11"/>
      <c r="I11" s="11"/>
      <c r="J11" s="11"/>
      <c r="K11" s="14"/>
      <c r="L11" s="60"/>
      <c r="M11" s="14"/>
      <c r="N11" s="60"/>
      <c r="O11" s="14"/>
      <c r="P11" s="60"/>
      <c r="Q11" s="14"/>
      <c r="R11" s="14"/>
      <c r="S11" s="14"/>
      <c r="T11" s="73"/>
      <c r="U11" s="90"/>
      <c r="V11" s="60"/>
      <c r="W11" s="90"/>
      <c r="X11" s="60"/>
      <c r="Y11" s="90"/>
      <c r="Z11" s="60"/>
      <c r="AA11" s="7">
        <f t="shared" si="0"/>
        <v>4.0972222222222215E-2</v>
      </c>
      <c r="AC11" s="40">
        <v>6.25E-2</v>
      </c>
    </row>
    <row r="12" spans="1:30" x14ac:dyDescent="0.25">
      <c r="A12" s="30" t="s">
        <v>75</v>
      </c>
      <c r="B12" s="7">
        <v>4.8201388888888888</v>
      </c>
      <c r="C12" s="10">
        <v>45540</v>
      </c>
      <c r="D12" s="11">
        <v>0.14583333333333334</v>
      </c>
      <c r="E12" s="10">
        <v>45541</v>
      </c>
      <c r="F12" s="11">
        <v>0.1875</v>
      </c>
      <c r="G12" s="10">
        <v>45541</v>
      </c>
      <c r="H12" s="11">
        <v>0.33333333333333331</v>
      </c>
      <c r="I12" s="43">
        <v>45544</v>
      </c>
      <c r="J12" s="11">
        <v>6.25E-2</v>
      </c>
      <c r="K12" s="10">
        <v>45545</v>
      </c>
      <c r="L12" s="11">
        <v>6.25E-2</v>
      </c>
      <c r="M12" s="10">
        <v>45546</v>
      </c>
      <c r="N12" s="11">
        <v>6.25E-2</v>
      </c>
      <c r="O12" s="14"/>
      <c r="P12" s="11"/>
      <c r="Q12" s="14"/>
      <c r="R12" s="11"/>
      <c r="S12" s="14"/>
      <c r="T12" s="11"/>
      <c r="U12" s="43">
        <v>45552</v>
      </c>
      <c r="V12" s="11">
        <v>6.25E-2</v>
      </c>
      <c r="W12" s="25"/>
      <c r="X12" s="11">
        <v>6.25E-2</v>
      </c>
      <c r="Y12" s="25"/>
      <c r="Z12" s="11">
        <v>6.25E-2</v>
      </c>
      <c r="AA12" s="7">
        <f>B12-D12-F12-H12-L12-N12-P12-R12-T12-J12-V12-X12-Z12</f>
        <v>3.7784722222222227</v>
      </c>
      <c r="AC12" s="40">
        <v>6.25E-2</v>
      </c>
    </row>
    <row r="13" spans="1:30" x14ac:dyDescent="0.25">
      <c r="A13" s="30" t="s">
        <v>76</v>
      </c>
      <c r="B13" s="7"/>
      <c r="C13" s="10"/>
      <c r="D13" s="11"/>
      <c r="E13" s="10"/>
      <c r="F13" s="11"/>
      <c r="G13" s="10"/>
      <c r="H13" s="11"/>
      <c r="I13" s="11"/>
      <c r="J13" s="11"/>
      <c r="K13" s="14"/>
      <c r="L13" s="11"/>
      <c r="M13" s="14"/>
      <c r="N13" s="11"/>
      <c r="O13" s="14"/>
      <c r="P13" s="11"/>
      <c r="Q13" s="14"/>
      <c r="R13" s="11"/>
      <c r="S13" s="14"/>
      <c r="T13" s="11"/>
      <c r="U13" s="25"/>
      <c r="V13" s="11"/>
      <c r="W13" s="25"/>
      <c r="X13" s="11"/>
      <c r="Y13" s="25"/>
      <c r="Z13" s="11"/>
      <c r="AA13" s="7">
        <f t="shared" ref="AA5:AA22" si="1">B13-D13-F13-H13-L13-N13-P13-R13</f>
        <v>0</v>
      </c>
    </row>
    <row r="14" spans="1:30" x14ac:dyDescent="0.25">
      <c r="A14" s="30" t="s">
        <v>77</v>
      </c>
      <c r="B14" s="7">
        <v>4.8312499999999998</v>
      </c>
      <c r="C14" s="10">
        <v>45541</v>
      </c>
      <c r="D14" s="11">
        <v>0.14583333333333334</v>
      </c>
      <c r="E14" s="10"/>
      <c r="F14" s="11"/>
      <c r="G14" s="10">
        <v>45541</v>
      </c>
      <c r="H14" s="11">
        <v>0.33333333333333331</v>
      </c>
      <c r="I14" s="11"/>
      <c r="J14" s="11"/>
      <c r="K14" s="14"/>
      <c r="L14" s="60"/>
      <c r="M14" s="14"/>
      <c r="N14" s="60"/>
      <c r="O14" s="14"/>
      <c r="P14" s="60"/>
      <c r="Q14" s="14"/>
      <c r="R14" s="14"/>
      <c r="S14" s="14"/>
      <c r="T14" s="73"/>
      <c r="U14" s="90"/>
      <c r="V14" s="60"/>
      <c r="W14" s="90"/>
      <c r="X14" s="60"/>
      <c r="Y14" s="90"/>
      <c r="Z14" s="11">
        <v>6.25E-2</v>
      </c>
      <c r="AA14" s="7">
        <f>B14-D14-F14-H14-L14-N14-P14-R14-Z14</f>
        <v>4.2895833333333337</v>
      </c>
    </row>
    <row r="15" spans="1:30" x14ac:dyDescent="0.25">
      <c r="A15" s="30" t="s">
        <v>78</v>
      </c>
      <c r="B15" s="7">
        <v>4.4812500000000002</v>
      </c>
      <c r="C15" s="10">
        <v>45540</v>
      </c>
      <c r="D15" s="11"/>
      <c r="E15" s="10"/>
      <c r="F15" s="11"/>
      <c r="G15" s="10">
        <v>45541</v>
      </c>
      <c r="H15" s="11">
        <v>0.33333333333333331</v>
      </c>
      <c r="I15" s="11"/>
      <c r="J15" s="11"/>
      <c r="K15" s="10"/>
      <c r="L15" s="11"/>
      <c r="M15" s="10"/>
      <c r="N15" s="11"/>
      <c r="O15" s="10"/>
      <c r="P15" s="11"/>
      <c r="Q15" s="10"/>
      <c r="R15" s="9"/>
      <c r="S15" s="10"/>
      <c r="T15" s="9"/>
      <c r="U15" s="25"/>
      <c r="V15" s="11"/>
      <c r="W15" s="25"/>
      <c r="X15" s="11">
        <v>2.0833333333333332E-2</v>
      </c>
      <c r="Y15" s="25"/>
      <c r="Z15" s="11"/>
      <c r="AA15" s="7">
        <f>B15-D15-F15-H15-L15-N15-P15-R15-X15</f>
        <v>4.1270833333333341</v>
      </c>
    </row>
    <row r="16" spans="1:30" x14ac:dyDescent="0.25">
      <c r="A16" s="30" t="s">
        <v>79</v>
      </c>
      <c r="B16" s="7">
        <v>3.8854166666666665</v>
      </c>
      <c r="C16" s="10">
        <v>45540</v>
      </c>
      <c r="D16" s="11">
        <v>0.1875</v>
      </c>
      <c r="E16" s="10">
        <v>45540</v>
      </c>
      <c r="F16" s="11">
        <v>0.5625</v>
      </c>
      <c r="G16" s="10">
        <v>45541</v>
      </c>
      <c r="H16" s="11">
        <v>0.33333333333333331</v>
      </c>
      <c r="I16" s="43">
        <v>45544</v>
      </c>
      <c r="J16" s="11">
        <v>6.25E-2</v>
      </c>
      <c r="K16" s="10">
        <v>45545</v>
      </c>
      <c r="L16" s="11">
        <v>6.25E-2</v>
      </c>
      <c r="M16" s="10">
        <v>45546</v>
      </c>
      <c r="N16" s="11">
        <v>6.25E-2</v>
      </c>
      <c r="O16" s="10">
        <v>45547</v>
      </c>
      <c r="P16" s="11">
        <v>6.25E-2</v>
      </c>
      <c r="Q16" s="14"/>
      <c r="R16" s="14"/>
      <c r="S16" s="10">
        <v>45551</v>
      </c>
      <c r="T16" s="12">
        <v>6.25E-2</v>
      </c>
      <c r="U16" s="43">
        <v>45552</v>
      </c>
      <c r="V16" s="11">
        <v>6.25E-2</v>
      </c>
      <c r="W16" s="25"/>
      <c r="X16" s="11">
        <v>6.25E-2</v>
      </c>
      <c r="Y16" s="25"/>
      <c r="Z16" s="11">
        <v>6.25E-2</v>
      </c>
      <c r="AA16" s="7">
        <f>B16-D16-F16-H16-L16-N16-P16-R16-T16-J16-V16-X16-Z16</f>
        <v>2.302083333333333</v>
      </c>
    </row>
    <row r="17" spans="1:27" x14ac:dyDescent="0.25">
      <c r="A17" s="30" t="s">
        <v>80</v>
      </c>
      <c r="B17" s="7">
        <v>2.1958333333333333</v>
      </c>
      <c r="C17" s="10">
        <v>45540</v>
      </c>
      <c r="D17" s="11">
        <v>0.14583333333333334</v>
      </c>
      <c r="E17" s="10"/>
      <c r="F17" s="11"/>
      <c r="G17" s="10">
        <v>45541</v>
      </c>
      <c r="H17" s="11">
        <v>0.33333333333333331</v>
      </c>
      <c r="I17" s="43">
        <v>45544</v>
      </c>
      <c r="J17" s="11">
        <v>3.6111111111111108E-2</v>
      </c>
      <c r="K17" s="10"/>
      <c r="L17" s="11"/>
      <c r="M17" s="10">
        <v>45546</v>
      </c>
      <c r="N17" s="11">
        <v>3.6111111111111108E-2</v>
      </c>
      <c r="O17" s="10"/>
      <c r="P17" s="11"/>
      <c r="Q17" s="10">
        <v>45548</v>
      </c>
      <c r="R17" s="12">
        <v>3.6111111111111108E-2</v>
      </c>
      <c r="S17" s="10"/>
      <c r="T17" s="12"/>
      <c r="U17" s="43">
        <v>45552</v>
      </c>
      <c r="V17" s="11">
        <v>6.25E-2</v>
      </c>
      <c r="W17" s="25"/>
      <c r="X17" s="11">
        <v>6.25E-2</v>
      </c>
      <c r="Y17" s="25"/>
      <c r="Z17" s="11">
        <v>3.125E-2</v>
      </c>
      <c r="AA17" s="7">
        <f>B17-D17-F17-H17-L17-N17-P17-R17-T17-J17-V17-X17-Z17</f>
        <v>1.4520833333333329</v>
      </c>
    </row>
    <row r="18" spans="1:27" x14ac:dyDescent="0.25">
      <c r="A18" s="30" t="s">
        <v>81</v>
      </c>
      <c r="B18" s="7">
        <v>5.6951388888888888</v>
      </c>
      <c r="C18" s="10">
        <v>45541</v>
      </c>
      <c r="D18" s="11">
        <v>0.14583333333333334</v>
      </c>
      <c r="E18" s="10"/>
      <c r="F18" s="11"/>
      <c r="G18" s="10">
        <v>45541</v>
      </c>
      <c r="H18" s="11">
        <v>0.33333333333333331</v>
      </c>
      <c r="I18" s="43">
        <v>45544</v>
      </c>
      <c r="J18" s="11">
        <v>6.25E-2</v>
      </c>
      <c r="K18" s="10"/>
      <c r="L18" s="11"/>
      <c r="M18" s="10"/>
      <c r="N18" s="11"/>
      <c r="O18" s="10"/>
      <c r="P18" s="11"/>
      <c r="Q18" s="10"/>
      <c r="R18" s="12"/>
      <c r="S18" s="10"/>
      <c r="T18" s="12"/>
      <c r="U18" s="25"/>
      <c r="V18" s="11"/>
      <c r="W18" s="25"/>
      <c r="X18" s="11"/>
      <c r="Y18" s="25"/>
      <c r="Z18" s="11">
        <v>6.25E-2</v>
      </c>
      <c r="AA18" s="7">
        <f>B18-D18-F18-H18-L18-N18-P18-R18-T18-J18-Z18</f>
        <v>5.0909722222222227</v>
      </c>
    </row>
    <row r="19" spans="1:27" x14ac:dyDescent="0.25">
      <c r="A19" s="30" t="s">
        <v>82</v>
      </c>
      <c r="B19" s="7"/>
      <c r="C19" s="10"/>
      <c r="D19" s="11"/>
      <c r="E19" s="10"/>
      <c r="F19" s="11"/>
      <c r="G19" s="10"/>
      <c r="H19" s="11"/>
      <c r="I19" s="11"/>
      <c r="J19" s="11"/>
      <c r="K19" s="10"/>
      <c r="L19" s="11"/>
      <c r="M19" s="10"/>
      <c r="N19" s="11"/>
      <c r="O19" s="10"/>
      <c r="P19" s="11"/>
      <c r="Q19" s="10"/>
      <c r="R19" s="12"/>
      <c r="S19" s="10"/>
      <c r="T19" s="12"/>
      <c r="U19" s="25"/>
      <c r="V19" s="11"/>
      <c r="W19" s="25"/>
      <c r="X19" s="11"/>
      <c r="Y19" s="25"/>
      <c r="Z19" s="11"/>
      <c r="AA19" s="7">
        <f t="shared" si="1"/>
        <v>0</v>
      </c>
    </row>
    <row r="20" spans="1:27" x14ac:dyDescent="0.25">
      <c r="A20" s="30" t="s">
        <v>83</v>
      </c>
      <c r="B20" s="7">
        <v>5.6687500000000002</v>
      </c>
      <c r="C20" s="10">
        <v>45540</v>
      </c>
      <c r="D20" s="11">
        <v>0.1875</v>
      </c>
      <c r="E20" s="10"/>
      <c r="F20" s="11"/>
      <c r="G20" s="10">
        <v>45541</v>
      </c>
      <c r="H20" s="11">
        <v>0.33333333333333331</v>
      </c>
      <c r="I20" s="43">
        <v>45544</v>
      </c>
      <c r="J20" s="11">
        <v>6.25E-2</v>
      </c>
      <c r="K20" s="10">
        <v>45545</v>
      </c>
      <c r="L20" s="11">
        <v>6.25E-2</v>
      </c>
      <c r="M20" s="10"/>
      <c r="N20" s="11"/>
      <c r="O20" s="10">
        <v>45547</v>
      </c>
      <c r="P20" s="11">
        <v>6.25E-2</v>
      </c>
      <c r="Q20" s="10"/>
      <c r="R20" s="9"/>
      <c r="S20" s="10"/>
      <c r="T20" s="9"/>
      <c r="U20" s="43">
        <v>45552</v>
      </c>
      <c r="V20" s="11">
        <v>6.25E-2</v>
      </c>
      <c r="W20" s="25"/>
      <c r="X20" s="11">
        <v>6.25E-2</v>
      </c>
      <c r="Y20" s="25"/>
      <c r="Z20" s="11">
        <v>6.25E-2</v>
      </c>
      <c r="AA20" s="7">
        <f>B20-D20-F20-H20-L20-N20-P20-R20-J20-V20-X20-Z20</f>
        <v>4.7729166666666671</v>
      </c>
    </row>
    <row r="21" spans="1:27" x14ac:dyDescent="0.25">
      <c r="A21" s="30" t="s">
        <v>84</v>
      </c>
      <c r="B21" s="7"/>
      <c r="C21" s="10"/>
      <c r="D21" s="11"/>
      <c r="E21" s="10"/>
      <c r="F21" s="11"/>
      <c r="G21" s="10"/>
      <c r="H21" s="11"/>
      <c r="I21" s="11"/>
      <c r="J21" s="11"/>
      <c r="K21" s="10"/>
      <c r="L21" s="11"/>
      <c r="M21" s="10"/>
      <c r="N21" s="11"/>
      <c r="O21" s="10"/>
      <c r="P21" s="11"/>
      <c r="Q21" s="10"/>
      <c r="R21" s="9"/>
      <c r="S21" s="10"/>
      <c r="T21" s="9"/>
      <c r="U21" s="25"/>
      <c r="V21" s="11"/>
      <c r="W21" s="25"/>
      <c r="X21" s="11"/>
      <c r="Y21" s="25"/>
      <c r="Z21" s="11"/>
      <c r="AA21" s="7">
        <f t="shared" si="1"/>
        <v>0</v>
      </c>
    </row>
    <row r="22" spans="1:27" x14ac:dyDescent="0.25">
      <c r="A22" s="30" t="s">
        <v>85</v>
      </c>
      <c r="B22" s="7">
        <v>5.3993055555555554</v>
      </c>
      <c r="C22" s="10"/>
      <c r="D22" s="11"/>
      <c r="E22" s="10"/>
      <c r="F22" s="11"/>
      <c r="G22" s="10">
        <v>45541</v>
      </c>
      <c r="H22" s="11">
        <v>0.33333333333333331</v>
      </c>
      <c r="I22" s="11"/>
      <c r="J22" s="11"/>
      <c r="K22" s="10"/>
      <c r="L22" s="11"/>
      <c r="M22" s="10"/>
      <c r="N22" s="11"/>
      <c r="O22" s="10"/>
      <c r="P22" s="11"/>
      <c r="Q22" s="10"/>
      <c r="R22" s="12"/>
      <c r="S22" s="10"/>
      <c r="T22" s="12"/>
      <c r="U22" s="25"/>
      <c r="V22" s="11"/>
      <c r="W22" s="25"/>
      <c r="X22" s="11"/>
      <c r="Y22" s="25"/>
      <c r="Z22" s="11"/>
      <c r="AA22" s="7">
        <f t="shared" si="1"/>
        <v>5.0659722222222223</v>
      </c>
    </row>
    <row r="23" spans="1:27" x14ac:dyDescent="0.25">
      <c r="A23" s="30" t="s">
        <v>86</v>
      </c>
      <c r="B23" s="7">
        <v>4.5458333333333334</v>
      </c>
      <c r="C23" s="10">
        <v>45540</v>
      </c>
      <c r="D23" s="11">
        <v>0.14583333333333334</v>
      </c>
      <c r="E23" s="10"/>
      <c r="F23" s="11"/>
      <c r="G23" s="10">
        <v>45541</v>
      </c>
      <c r="H23" s="11">
        <v>0.33333333333333331</v>
      </c>
      <c r="I23" s="43">
        <v>45544</v>
      </c>
      <c r="J23" s="11">
        <v>6.25E-2</v>
      </c>
      <c r="K23" s="10">
        <v>45545</v>
      </c>
      <c r="L23" s="11">
        <v>6.25E-2</v>
      </c>
      <c r="M23" s="10">
        <v>45546</v>
      </c>
      <c r="N23" s="11">
        <v>6.25E-2</v>
      </c>
      <c r="O23" s="14"/>
      <c r="P23" s="60"/>
      <c r="Q23" s="10">
        <v>45548</v>
      </c>
      <c r="R23" s="11">
        <v>6.25E-2</v>
      </c>
      <c r="S23" s="14"/>
      <c r="T23" s="14"/>
      <c r="U23" s="43">
        <v>45552</v>
      </c>
      <c r="V23" s="11">
        <v>6.25E-2</v>
      </c>
      <c r="W23" s="90"/>
      <c r="X23" s="11">
        <v>6.25E-2</v>
      </c>
      <c r="Y23" s="90"/>
      <c r="Z23" s="11">
        <v>6.25E-2</v>
      </c>
      <c r="AA23" s="7">
        <f>B23-D23-F23-H23-L23-N23-P23-R23-J23-V23-X23-Z23</f>
        <v>3.6291666666666673</v>
      </c>
    </row>
    <row r="24" spans="1:27" x14ac:dyDescent="0.25">
      <c r="A24" s="30" t="s">
        <v>87</v>
      </c>
      <c r="B24" s="7">
        <v>4.009722222222222</v>
      </c>
      <c r="C24" s="10">
        <v>45540</v>
      </c>
      <c r="D24" s="11">
        <v>0.14583333333333334</v>
      </c>
      <c r="E24" s="10">
        <v>45541</v>
      </c>
      <c r="F24" s="11">
        <v>0.1875</v>
      </c>
      <c r="G24" s="10">
        <v>45541</v>
      </c>
      <c r="H24" s="11">
        <v>0.33333333333333331</v>
      </c>
      <c r="I24" s="43">
        <v>45544</v>
      </c>
      <c r="J24" s="11">
        <v>6.25E-2</v>
      </c>
      <c r="K24" s="10">
        <v>45545</v>
      </c>
      <c r="L24" s="11">
        <v>6.25E-2</v>
      </c>
      <c r="M24" s="14"/>
      <c r="N24" s="60"/>
      <c r="O24" s="14"/>
      <c r="P24" s="60"/>
      <c r="Q24" s="14"/>
      <c r="R24" s="14"/>
      <c r="S24" s="14"/>
      <c r="T24" s="14"/>
      <c r="U24" s="43">
        <v>45552</v>
      </c>
      <c r="V24" s="11">
        <v>6.25E-2</v>
      </c>
      <c r="W24" s="90"/>
      <c r="X24" s="11">
        <v>6.25E-2</v>
      </c>
      <c r="Y24" s="90"/>
      <c r="Z24" s="11">
        <v>6.25E-2</v>
      </c>
      <c r="AA24" s="7">
        <f>B24-D24-F24-H24-L24-N24-P24-R24-J24-V24-X24-Z24</f>
        <v>3.030555555555555</v>
      </c>
    </row>
    <row r="25" spans="1:27" x14ac:dyDescent="0.25">
      <c r="A25" s="30" t="s">
        <v>88</v>
      </c>
      <c r="B25" s="7">
        <v>1.9534722222222223</v>
      </c>
      <c r="C25" s="10">
        <v>45540</v>
      </c>
      <c r="D25" s="11">
        <v>0.14583333333333334</v>
      </c>
      <c r="E25" s="10">
        <v>45541</v>
      </c>
      <c r="F25" s="11">
        <v>0.1875</v>
      </c>
      <c r="G25" s="10">
        <v>45541</v>
      </c>
      <c r="H25" s="11">
        <v>0.33333333333333331</v>
      </c>
      <c r="I25" s="43">
        <v>45544</v>
      </c>
      <c r="J25" s="11">
        <v>6.25E-2</v>
      </c>
      <c r="K25" s="10">
        <v>45545</v>
      </c>
      <c r="L25" s="11">
        <v>6.25E-2</v>
      </c>
      <c r="M25" s="10">
        <v>45546</v>
      </c>
      <c r="N25" s="11">
        <v>6.25E-2</v>
      </c>
      <c r="O25" s="10">
        <v>45547</v>
      </c>
      <c r="P25" s="11">
        <v>6.25E-2</v>
      </c>
      <c r="Q25" s="14"/>
      <c r="R25" s="14"/>
      <c r="S25" s="14"/>
      <c r="T25" s="14"/>
      <c r="U25" s="43">
        <v>45552</v>
      </c>
      <c r="V25" s="11">
        <v>6.25E-2</v>
      </c>
      <c r="W25" s="90"/>
      <c r="X25" s="11">
        <v>6.25E-2</v>
      </c>
      <c r="Y25" s="90"/>
      <c r="Z25" s="11">
        <v>6.25E-2</v>
      </c>
      <c r="AA25" s="7">
        <f>B25-D25-F25-H25-L25-N25-P25-R25-J25-V25-X25-Z25</f>
        <v>0.84930555555555576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A9F2-503C-4BC3-A119-B7257484F4DA}">
  <dimension ref="A1:U26"/>
  <sheetViews>
    <sheetView tabSelected="1" workbookViewId="0">
      <selection activeCell="S13" sqref="S13"/>
    </sheetView>
  </sheetViews>
  <sheetFormatPr defaultRowHeight="15" x14ac:dyDescent="0.25"/>
  <cols>
    <col min="1" max="1" width="29.85546875" bestFit="1" customWidth="1"/>
    <col min="3" max="3" width="6.42578125" customWidth="1"/>
    <col min="4" max="4" width="5.5703125" bestFit="1" customWidth="1"/>
    <col min="5" max="5" width="6.42578125" customWidth="1"/>
    <col min="6" max="6" width="5.5703125" bestFit="1" customWidth="1"/>
    <col min="7" max="7" width="6.42578125" bestFit="1" customWidth="1"/>
    <col min="8" max="8" width="5.5703125" bestFit="1" customWidth="1"/>
    <col min="9" max="9" width="6.42578125" customWidth="1"/>
    <col min="10" max="10" width="5.5703125" bestFit="1" customWidth="1"/>
    <col min="11" max="11" width="6.42578125" customWidth="1"/>
    <col min="12" max="12" width="5.5703125" bestFit="1" customWidth="1"/>
    <col min="13" max="13" width="6.42578125" customWidth="1"/>
    <col min="14" max="14" width="5" bestFit="1" customWidth="1"/>
    <col min="15" max="15" width="6.42578125" customWidth="1"/>
    <col min="16" max="16" width="5" bestFit="1" customWidth="1"/>
    <col min="17" max="17" width="6.42578125" customWidth="1"/>
    <col min="18" max="18" width="5" bestFit="1" customWidth="1"/>
  </cols>
  <sheetData>
    <row r="1" spans="1:21" x14ac:dyDescent="0.25">
      <c r="A1" s="1" t="s">
        <v>0</v>
      </c>
      <c r="B1" s="2" t="s">
        <v>1</v>
      </c>
      <c r="C1" s="5" t="s">
        <v>2</v>
      </c>
      <c r="D1" s="4" t="s">
        <v>3</v>
      </c>
      <c r="E1" s="5" t="s">
        <v>2</v>
      </c>
      <c r="F1" s="4" t="s">
        <v>3</v>
      </c>
      <c r="G1" s="5" t="s">
        <v>2</v>
      </c>
      <c r="H1" s="4" t="s">
        <v>3</v>
      </c>
      <c r="I1" s="5" t="s">
        <v>2</v>
      </c>
      <c r="J1" s="4" t="s">
        <v>3</v>
      </c>
      <c r="K1" s="5" t="s">
        <v>2</v>
      </c>
      <c r="L1" s="4" t="s">
        <v>3</v>
      </c>
      <c r="M1" s="5" t="s">
        <v>2</v>
      </c>
      <c r="N1" s="4" t="s">
        <v>3</v>
      </c>
      <c r="O1" s="5" t="s">
        <v>2</v>
      </c>
      <c r="P1" s="4" t="s">
        <v>3</v>
      </c>
      <c r="Q1" s="5" t="s">
        <v>2</v>
      </c>
      <c r="R1" s="4" t="s">
        <v>3</v>
      </c>
      <c r="S1" s="2" t="s">
        <v>1</v>
      </c>
    </row>
    <row r="2" spans="1:21" ht="15.75" x14ac:dyDescent="0.25">
      <c r="A2" s="31" t="s">
        <v>89</v>
      </c>
      <c r="B2" s="13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32"/>
    </row>
    <row r="3" spans="1:21" ht="15.75" x14ac:dyDescent="0.25">
      <c r="A3" s="6" t="s">
        <v>90</v>
      </c>
      <c r="B3" s="13">
        <v>0</v>
      </c>
      <c r="C3" s="10"/>
      <c r="D3" s="12"/>
      <c r="E3" s="10"/>
      <c r="F3" s="12"/>
      <c r="G3" s="10"/>
      <c r="H3" s="12"/>
      <c r="I3" s="10"/>
      <c r="J3" s="12"/>
      <c r="K3" s="10"/>
      <c r="L3" s="12"/>
      <c r="M3" s="10"/>
      <c r="N3" s="12"/>
      <c r="O3" s="10"/>
      <c r="P3" s="12"/>
      <c r="Q3" s="10"/>
      <c r="R3" s="12"/>
      <c r="S3" s="33"/>
    </row>
    <row r="4" spans="1:21" ht="15.75" x14ac:dyDescent="0.25">
      <c r="A4" s="6" t="s">
        <v>91</v>
      </c>
      <c r="B4" s="7">
        <v>4.3368055555555554</v>
      </c>
      <c r="C4" s="10"/>
      <c r="D4" s="9"/>
      <c r="E4" s="10"/>
      <c r="F4" s="9"/>
      <c r="G4" s="10"/>
      <c r="H4" s="9"/>
      <c r="I4" s="10"/>
      <c r="J4" s="9"/>
      <c r="K4" s="10"/>
      <c r="L4" s="9"/>
      <c r="M4" s="10"/>
      <c r="N4" s="9"/>
      <c r="O4" s="10"/>
      <c r="P4" s="9"/>
      <c r="Q4" s="10"/>
      <c r="R4" s="9"/>
      <c r="S4" s="33"/>
    </row>
    <row r="5" spans="1:21" ht="15.75" x14ac:dyDescent="0.25">
      <c r="A5" s="6" t="s">
        <v>92</v>
      </c>
      <c r="B5" s="13">
        <v>8.819444444444445E-2</v>
      </c>
      <c r="C5" s="10"/>
      <c r="D5" s="11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32"/>
    </row>
    <row r="6" spans="1:21" ht="15.75" x14ac:dyDescent="0.25">
      <c r="A6" s="6" t="s">
        <v>93</v>
      </c>
      <c r="B6" s="7">
        <v>0.83680555555555558</v>
      </c>
      <c r="C6" s="10">
        <v>45541</v>
      </c>
      <c r="D6" s="11">
        <v>0.25</v>
      </c>
      <c r="E6" s="10"/>
      <c r="F6" s="9"/>
      <c r="G6" s="10"/>
      <c r="H6" s="9"/>
      <c r="I6" s="10"/>
      <c r="J6" s="9"/>
      <c r="K6" s="10"/>
      <c r="L6" s="9"/>
      <c r="M6" s="10"/>
      <c r="N6" s="9"/>
      <c r="O6" s="10"/>
      <c r="P6" s="9"/>
      <c r="Q6" s="10"/>
      <c r="R6" s="9"/>
      <c r="S6" s="33">
        <f>B6-D6</f>
        <v>0.58680555555555558</v>
      </c>
    </row>
    <row r="7" spans="1:21" ht="15.75" x14ac:dyDescent="0.25">
      <c r="A7" s="6" t="s">
        <v>94</v>
      </c>
      <c r="B7" s="7">
        <v>6.2500000000000003E-3</v>
      </c>
      <c r="C7" s="10"/>
      <c r="D7" s="9"/>
      <c r="E7" s="10"/>
      <c r="F7" s="9"/>
      <c r="G7" s="10"/>
      <c r="H7" s="9"/>
      <c r="I7" s="10"/>
      <c r="J7" s="9"/>
      <c r="K7" s="10"/>
      <c r="L7" s="9"/>
      <c r="M7" s="10"/>
      <c r="N7" s="9"/>
      <c r="O7" s="10"/>
      <c r="P7" s="9"/>
      <c r="Q7" s="10"/>
      <c r="R7" s="9"/>
      <c r="S7" s="33"/>
    </row>
    <row r="8" spans="1:21" ht="15.75" x14ac:dyDescent="0.25">
      <c r="A8" s="6" t="s">
        <v>95</v>
      </c>
      <c r="B8" s="7">
        <v>0</v>
      </c>
      <c r="C8" s="10"/>
      <c r="D8" s="9"/>
      <c r="E8" s="10"/>
      <c r="F8" s="9"/>
      <c r="G8" s="10"/>
      <c r="H8" s="9"/>
      <c r="I8" s="10"/>
      <c r="J8" s="9"/>
      <c r="K8" s="10"/>
      <c r="L8" s="9"/>
      <c r="M8" s="10"/>
      <c r="N8" s="9"/>
      <c r="O8" s="10"/>
      <c r="P8" s="9"/>
      <c r="Q8" s="10"/>
      <c r="R8" s="9"/>
      <c r="S8" s="33"/>
    </row>
    <row r="9" spans="1:21" ht="15.75" x14ac:dyDescent="0.25">
      <c r="A9" s="6" t="s">
        <v>96</v>
      </c>
      <c r="B9" s="13">
        <v>8.3333333333333332E-3</v>
      </c>
      <c r="C9" s="10"/>
      <c r="D9" s="9"/>
      <c r="E9" s="10"/>
      <c r="F9" s="9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32"/>
      <c r="U9" s="40">
        <v>4.5138888888888888E-2</v>
      </c>
    </row>
    <row r="10" spans="1:21" ht="15.75" x14ac:dyDescent="0.25">
      <c r="A10" s="6" t="s">
        <v>97</v>
      </c>
      <c r="B10" s="7">
        <v>3.9583333333333331E-2</v>
      </c>
      <c r="C10" s="10">
        <v>45541</v>
      </c>
      <c r="D10" s="11">
        <v>4.1666666666666664E-2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32">
        <v>0</v>
      </c>
      <c r="U10" s="40">
        <f>U9*50%</f>
        <v>2.2569444444444444E-2</v>
      </c>
    </row>
    <row r="11" spans="1:21" ht="15.75" x14ac:dyDescent="0.25">
      <c r="A11" s="6" t="s">
        <v>98</v>
      </c>
      <c r="B11" s="7">
        <v>0.74930555555555556</v>
      </c>
      <c r="C11" s="10"/>
      <c r="D11" s="9"/>
      <c r="E11" s="10"/>
      <c r="F11" s="9"/>
      <c r="G11" s="10"/>
      <c r="H11" s="9"/>
      <c r="I11" s="10"/>
      <c r="J11" s="9"/>
      <c r="K11" s="10"/>
      <c r="L11" s="9"/>
      <c r="M11" s="10"/>
      <c r="N11" s="9"/>
      <c r="O11" s="10"/>
      <c r="P11" s="9"/>
      <c r="Q11" s="10"/>
      <c r="R11" s="9"/>
      <c r="S11" s="33"/>
    </row>
    <row r="12" spans="1:21" ht="15.75" x14ac:dyDescent="0.25">
      <c r="A12" s="6" t="s">
        <v>99</v>
      </c>
      <c r="B12" s="13">
        <v>1.3888888888888888E-2</v>
      </c>
      <c r="C12" s="10">
        <v>45501</v>
      </c>
      <c r="D12" s="11">
        <v>1.0416666666666666E-2</v>
      </c>
      <c r="E12" s="10"/>
      <c r="F12" s="9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32">
        <f>SUM(B12+D12)</f>
        <v>2.4305555555555552E-2</v>
      </c>
    </row>
    <row r="13" spans="1:21" ht="15.75" x14ac:dyDescent="0.25">
      <c r="A13" s="6" t="s">
        <v>100</v>
      </c>
      <c r="B13" s="7">
        <v>0.49583333333333335</v>
      </c>
      <c r="C13" s="10">
        <v>45541</v>
      </c>
      <c r="D13" s="11">
        <v>7.2916666666666671E-2</v>
      </c>
      <c r="E13" s="10">
        <v>45541</v>
      </c>
      <c r="F13" s="11">
        <v>0.25</v>
      </c>
      <c r="G13" s="10">
        <v>45547</v>
      </c>
      <c r="H13" s="11">
        <v>4.1666666666666664E-2</v>
      </c>
      <c r="I13" s="10">
        <v>45548</v>
      </c>
      <c r="J13" s="11">
        <v>5.2083333333333336E-2</v>
      </c>
      <c r="K13" s="10">
        <v>45554</v>
      </c>
      <c r="L13" s="11">
        <v>6.7361111111111108E-2</v>
      </c>
      <c r="M13" s="14"/>
      <c r="N13" s="11"/>
      <c r="O13" s="14"/>
      <c r="P13" s="11"/>
      <c r="Q13" s="14"/>
      <c r="R13" s="11"/>
      <c r="S13" s="33">
        <f>B13-D13-F13-H13-J13-L13</f>
        <v>1.1805555555555555E-2</v>
      </c>
      <c r="U13" s="40">
        <v>2.7777777777777776E-2</v>
      </c>
    </row>
    <row r="14" spans="1:21" ht="15.75" x14ac:dyDescent="0.25">
      <c r="A14" s="6" t="s">
        <v>101</v>
      </c>
      <c r="B14" s="7">
        <v>0.49722222222222223</v>
      </c>
      <c r="C14" s="10"/>
      <c r="D14" s="9"/>
      <c r="E14" s="10"/>
      <c r="F14" s="9"/>
      <c r="G14" s="10"/>
      <c r="H14" s="9"/>
      <c r="I14" s="10"/>
      <c r="J14" s="9"/>
      <c r="K14" s="14"/>
      <c r="L14" s="14"/>
      <c r="M14" s="14"/>
      <c r="N14" s="14"/>
      <c r="O14" s="14"/>
      <c r="P14" s="14"/>
      <c r="Q14" s="14"/>
      <c r="R14" s="14"/>
      <c r="S14" s="33"/>
    </row>
    <row r="15" spans="1:21" ht="15.75" x14ac:dyDescent="0.25">
      <c r="A15" s="6" t="s">
        <v>102</v>
      </c>
      <c r="B15" s="7">
        <v>0.14791666666666667</v>
      </c>
      <c r="C15" s="10"/>
      <c r="D15" s="9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33"/>
    </row>
    <row r="16" spans="1:21" ht="15.75" x14ac:dyDescent="0.25">
      <c r="A16" s="6" t="s">
        <v>103</v>
      </c>
      <c r="B16" s="13">
        <v>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32"/>
    </row>
    <row r="17" spans="1:19" ht="15.75" x14ac:dyDescent="0.25">
      <c r="A17" s="6" t="s">
        <v>104</v>
      </c>
      <c r="B17" s="13">
        <v>4.1666666666666664E-2</v>
      </c>
      <c r="C17" s="10"/>
      <c r="D17" s="9"/>
      <c r="E17" s="10"/>
      <c r="F17" s="9"/>
      <c r="G17" s="10"/>
      <c r="H17" s="9"/>
      <c r="I17" s="10"/>
      <c r="J17" s="9"/>
      <c r="K17" s="10"/>
      <c r="L17" s="9"/>
      <c r="M17" s="10"/>
      <c r="N17" s="9"/>
      <c r="O17" s="10"/>
      <c r="P17" s="9"/>
      <c r="Q17" s="10"/>
      <c r="R17" s="9"/>
      <c r="S17" s="32"/>
    </row>
    <row r="18" spans="1:19" ht="15.75" thickBot="1" x14ac:dyDescent="0.3"/>
    <row r="19" spans="1:19" ht="15.75" thickBot="1" x14ac:dyDescent="0.3">
      <c r="A19" s="85" t="s">
        <v>126</v>
      </c>
      <c r="B19" s="86"/>
      <c r="C19" s="57">
        <v>1</v>
      </c>
    </row>
    <row r="20" spans="1:19" x14ac:dyDescent="0.25">
      <c r="A20" s="48" t="s">
        <v>128</v>
      </c>
      <c r="B20" s="51">
        <v>0.125</v>
      </c>
      <c r="C20" s="56">
        <v>0.25</v>
      </c>
    </row>
    <row r="21" spans="1:19" x14ac:dyDescent="0.25">
      <c r="A21" s="49"/>
      <c r="B21" s="52"/>
      <c r="C21" s="54"/>
    </row>
    <row r="22" spans="1:19" x14ac:dyDescent="0.25">
      <c r="A22" s="49"/>
      <c r="B22" s="52"/>
      <c r="C22" s="54"/>
    </row>
    <row r="23" spans="1:19" x14ac:dyDescent="0.25">
      <c r="A23" s="49"/>
      <c r="B23" s="52"/>
      <c r="C23" s="54"/>
    </row>
    <row r="24" spans="1:19" x14ac:dyDescent="0.25">
      <c r="A24" s="49"/>
      <c r="B24" s="52"/>
      <c r="C24" s="54"/>
    </row>
    <row r="25" spans="1:19" x14ac:dyDescent="0.25">
      <c r="A25" s="49"/>
      <c r="B25" s="52"/>
      <c r="C25" s="54"/>
    </row>
    <row r="26" spans="1:19" ht="15.75" thickBot="1" x14ac:dyDescent="0.3">
      <c r="A26" s="50"/>
      <c r="B26" s="53"/>
      <c r="C26" s="55"/>
    </row>
  </sheetData>
  <mergeCells count="1">
    <mergeCell ref="A19:B1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3B44-C6FC-4EAF-8D85-0D0161647B61}">
  <dimension ref="A1:I6"/>
  <sheetViews>
    <sheetView workbookViewId="0">
      <selection sqref="A1:B6"/>
    </sheetView>
  </sheetViews>
  <sheetFormatPr defaultRowHeight="15" x14ac:dyDescent="0.25"/>
  <cols>
    <col min="1" max="1" width="30.85546875" bestFit="1" customWidth="1"/>
    <col min="3" max="3" width="6.42578125" customWidth="1"/>
    <col min="4" max="4" width="5" bestFit="1" customWidth="1"/>
    <col min="5" max="5" width="6.42578125" customWidth="1"/>
    <col min="6" max="6" width="5" bestFit="1" customWidth="1"/>
    <col min="7" max="7" width="6.42578125" customWidth="1"/>
    <col min="8" max="8" width="5" bestFit="1" customWidth="1"/>
  </cols>
  <sheetData>
    <row r="1" spans="1:9" x14ac:dyDescent="0.25">
      <c r="A1" s="17" t="s">
        <v>0</v>
      </c>
      <c r="B1" s="2" t="s">
        <v>1</v>
      </c>
      <c r="C1" s="5" t="s">
        <v>2</v>
      </c>
      <c r="D1" s="4" t="s">
        <v>3</v>
      </c>
      <c r="E1" s="5" t="s">
        <v>2</v>
      </c>
      <c r="F1" s="4" t="s">
        <v>3</v>
      </c>
      <c r="G1" s="5" t="s">
        <v>2</v>
      </c>
      <c r="H1" s="4" t="s">
        <v>3</v>
      </c>
      <c r="I1" s="2" t="s">
        <v>1</v>
      </c>
    </row>
    <row r="2" spans="1:9" x14ac:dyDescent="0.25">
      <c r="A2" s="38" t="s">
        <v>105</v>
      </c>
      <c r="B2" s="2">
        <v>0.10833333333333334</v>
      </c>
      <c r="C2" s="34"/>
      <c r="D2" s="35"/>
      <c r="E2" s="34"/>
      <c r="F2" s="34"/>
      <c r="G2" s="34"/>
      <c r="H2" s="36"/>
      <c r="I2" s="2"/>
    </row>
    <row r="3" spans="1:9" x14ac:dyDescent="0.25">
      <c r="A3" s="38" t="s">
        <v>109</v>
      </c>
      <c r="B3" s="7">
        <v>0</v>
      </c>
      <c r="C3" s="34"/>
      <c r="D3" s="35"/>
      <c r="E3" s="34"/>
      <c r="F3" s="34"/>
      <c r="G3" s="34"/>
      <c r="H3" s="36"/>
      <c r="I3" s="2"/>
    </row>
    <row r="4" spans="1:9" x14ac:dyDescent="0.25">
      <c r="A4" s="21" t="s">
        <v>106</v>
      </c>
      <c r="B4" s="7">
        <v>0.34791666666666665</v>
      </c>
      <c r="C4" s="37"/>
      <c r="D4" s="37"/>
      <c r="E4" s="37"/>
      <c r="F4" s="37"/>
      <c r="G4" s="37"/>
      <c r="H4" s="37"/>
      <c r="I4" s="7"/>
    </row>
    <row r="5" spans="1:9" x14ac:dyDescent="0.25">
      <c r="A5" s="30" t="s">
        <v>107</v>
      </c>
      <c r="B5" s="7">
        <v>2.2222222222222223E-2</v>
      </c>
      <c r="C5" s="10"/>
      <c r="D5" s="11"/>
      <c r="E5" s="10"/>
      <c r="F5" s="10"/>
      <c r="G5" s="10"/>
      <c r="H5" s="9"/>
      <c r="I5" s="7"/>
    </row>
    <row r="6" spans="1:9" x14ac:dyDescent="0.25">
      <c r="A6" s="39" t="s">
        <v>108</v>
      </c>
      <c r="B6" s="13">
        <v>0</v>
      </c>
      <c r="C6" s="14"/>
      <c r="D6" s="14"/>
      <c r="E6" s="14"/>
      <c r="F6" s="14"/>
      <c r="G6" s="14"/>
      <c r="H6" s="14"/>
      <c r="I6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FINANCEIRO</vt:lpstr>
      <vt:lpstr>COMERCIAL</vt:lpstr>
      <vt:lpstr>PRODUÇÃO</vt:lpstr>
      <vt:lpstr>EXPEDIÇÃO</vt:lpstr>
      <vt:lpstr>QUALIDADE</vt:lpstr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Lyllian Oliveira</dc:creator>
  <cp:lastModifiedBy>Alana Vitali</cp:lastModifiedBy>
  <dcterms:created xsi:type="dcterms:W3CDTF">2024-08-14T19:32:03Z</dcterms:created>
  <dcterms:modified xsi:type="dcterms:W3CDTF">2024-09-20T12:06:40Z</dcterms:modified>
</cp:coreProperties>
</file>