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Componentes" sheetId="1" r:id="rId1"/>
    <sheet name="Buscador" sheetId="6" r:id="rId2"/>
    <sheet name="asd" sheetId="3" state="hidden" r:id="rId3"/>
  </sheets>
  <definedNames>
    <definedName name="_xlnm._FilterDatabase" localSheetId="0" hidden="1">'Componentes'!$B$5:$B$84</definedName>
    <definedName name="_xlnm.Extract" localSheetId="0">'Componentes'!$L$5:$L$29</definedName>
    <definedName name="Vendedores">'Componentes'!$L$5:$L$8</definedName>
  </definedNames>
  <calcPr calcId="152511"/>
</workbook>
</file>

<file path=xl/calcChain.xml><?xml version="1.0" encoding="utf-8"?>
<calcChain xmlns="http://schemas.openxmlformats.org/spreadsheetml/2006/main">
  <c r="D41" i="1" l="1"/>
  <c r="I22" i="1" l="1"/>
  <c r="D11" i="1"/>
  <c r="D15" i="1"/>
  <c r="D6" i="1" l="1"/>
  <c r="D22" i="1"/>
  <c r="B84" i="1" l="1"/>
  <c r="I34" i="1"/>
  <c r="J34" i="1" s="1"/>
  <c r="I32" i="1"/>
  <c r="J32" i="1" s="1"/>
  <c r="I5" i="1"/>
  <c r="J5" i="1" s="1"/>
  <c r="I26" i="1"/>
  <c r="J26" i="1" s="1"/>
  <c r="I27" i="1"/>
  <c r="J27" i="1" s="1"/>
  <c r="I30" i="1"/>
  <c r="J30" i="1" s="1"/>
  <c r="I36" i="1"/>
  <c r="J36" i="1" s="1"/>
  <c r="I6" i="1"/>
  <c r="I7" i="1"/>
  <c r="J7" i="1" s="1"/>
  <c r="I56" i="1"/>
  <c r="J56" i="1" s="1"/>
  <c r="J22" i="1"/>
  <c r="I50" i="1"/>
  <c r="J50" i="1" s="1"/>
  <c r="I65" i="1"/>
  <c r="J65" i="1" s="1"/>
  <c r="I41" i="1"/>
  <c r="J41" i="1" s="1"/>
  <c r="I59" i="1"/>
  <c r="J59" i="1" s="1"/>
  <c r="I42" i="1"/>
  <c r="I43" i="1"/>
  <c r="J43" i="1" s="1"/>
  <c r="I17" i="1"/>
  <c r="J17" i="1" s="1"/>
  <c r="I44" i="1"/>
  <c r="J44" i="1" s="1"/>
  <c r="I45" i="1"/>
  <c r="J45" i="1" s="1"/>
  <c r="I18" i="1"/>
  <c r="J18" i="1" s="1"/>
  <c r="I15" i="1"/>
  <c r="J15" i="1" s="1"/>
  <c r="I16" i="1"/>
  <c r="J16" i="1" s="1"/>
  <c r="I8" i="1"/>
  <c r="I60" i="1"/>
  <c r="J60" i="1" s="1"/>
  <c r="I61" i="1"/>
  <c r="J61" i="1" s="1"/>
  <c r="I62" i="1"/>
  <c r="J62" i="1" s="1"/>
  <c r="I9" i="1"/>
  <c r="J9" i="1" s="1"/>
  <c r="I64" i="1"/>
  <c r="J64" i="1" s="1"/>
  <c r="I46" i="1"/>
  <c r="J46" i="1" s="1"/>
  <c r="I54" i="1"/>
  <c r="J54" i="1" s="1"/>
  <c r="I47" i="1"/>
  <c r="I57" i="1"/>
  <c r="I51" i="1"/>
  <c r="I55" i="1"/>
  <c r="I28" i="1"/>
  <c r="J28" i="1" s="1"/>
  <c r="I53" i="1"/>
  <c r="J53" i="1" s="1"/>
  <c r="I33" i="1"/>
  <c r="J33" i="1" s="1"/>
  <c r="I52" i="1"/>
  <c r="I29" i="1"/>
  <c r="I10" i="1"/>
  <c r="J10" i="1" s="1"/>
  <c r="I19" i="1"/>
  <c r="I63" i="1"/>
  <c r="J63" i="1" s="1"/>
  <c r="I23" i="1"/>
  <c r="J23" i="1" s="1"/>
  <c r="I24" i="1"/>
  <c r="J24" i="1" s="1"/>
  <c r="I21" i="1"/>
  <c r="J21" i="1" s="1"/>
  <c r="I48" i="1"/>
  <c r="J48" i="1" s="1"/>
  <c r="I37" i="1"/>
  <c r="I38" i="1"/>
  <c r="J38" i="1" s="1"/>
  <c r="I35" i="1"/>
  <c r="J35" i="1" s="1"/>
  <c r="I58" i="1"/>
  <c r="J58" i="1" s="1"/>
  <c r="I11" i="1"/>
  <c r="J11" i="1" s="1"/>
  <c r="I12" i="1"/>
  <c r="J12" i="1" s="1"/>
  <c r="I13" i="1"/>
  <c r="J13" i="1" s="1"/>
  <c r="I14" i="1"/>
  <c r="I20" i="1"/>
  <c r="I25" i="1"/>
  <c r="J25" i="1" s="1"/>
  <c r="I31" i="1"/>
  <c r="J31" i="1" s="1"/>
  <c r="I49" i="1"/>
  <c r="J49" i="1" s="1"/>
  <c r="I40" i="1"/>
  <c r="J40" i="1" s="1"/>
  <c r="I39" i="1"/>
  <c r="J39" i="1" s="1"/>
  <c r="I66" i="1"/>
  <c r="J66" i="1" s="1"/>
  <c r="I67" i="1"/>
  <c r="I68" i="1"/>
  <c r="I69" i="1"/>
  <c r="J69" i="1" s="1"/>
  <c r="I70" i="1"/>
  <c r="I71" i="1"/>
  <c r="J71" i="1" s="1"/>
  <c r="I72" i="1"/>
  <c r="J72" i="1" s="1"/>
  <c r="I73" i="1"/>
  <c r="J73" i="1" s="1"/>
  <c r="I74" i="1"/>
  <c r="I75" i="1"/>
  <c r="I76" i="1"/>
  <c r="I77" i="1"/>
  <c r="J77" i="1" s="1"/>
  <c r="I78" i="1"/>
  <c r="I79" i="1"/>
  <c r="I80" i="1"/>
  <c r="I81" i="1"/>
  <c r="J81" i="1" s="1"/>
  <c r="I82" i="1"/>
  <c r="I83" i="1"/>
  <c r="J83" i="1" s="1"/>
  <c r="I84" i="1"/>
  <c r="B34" i="1"/>
  <c r="B32" i="1"/>
  <c r="B5" i="1"/>
  <c r="B26" i="1"/>
  <c r="B27" i="1"/>
  <c r="B30" i="1"/>
  <c r="B36" i="1"/>
  <c r="B6" i="1"/>
  <c r="B7" i="1"/>
  <c r="B56" i="1"/>
  <c r="B22" i="1"/>
  <c r="B50" i="1"/>
  <c r="B65" i="1"/>
  <c r="B41" i="1"/>
  <c r="B59" i="1"/>
  <c r="B42" i="1"/>
  <c r="B43" i="1"/>
  <c r="B17" i="1"/>
  <c r="B44" i="1"/>
  <c r="B45" i="1"/>
  <c r="B18" i="1"/>
  <c r="B15" i="1"/>
  <c r="B16" i="1"/>
  <c r="B8" i="1"/>
  <c r="B60" i="1"/>
  <c r="B61" i="1"/>
  <c r="B62" i="1"/>
  <c r="B9" i="1"/>
  <c r="B64" i="1"/>
  <c r="B46" i="1"/>
  <c r="B54" i="1"/>
  <c r="B47" i="1"/>
  <c r="B57" i="1"/>
  <c r="B51" i="1"/>
  <c r="B55" i="1"/>
  <c r="B28" i="1"/>
  <c r="B53" i="1"/>
  <c r="B33" i="1"/>
  <c r="B52" i="1"/>
  <c r="J52" i="1" s="1"/>
  <c r="B29" i="1"/>
  <c r="B10" i="1"/>
  <c r="B19" i="1"/>
  <c r="B63" i="1"/>
  <c r="B23" i="1"/>
  <c r="B24" i="1"/>
  <c r="B21" i="1"/>
  <c r="B48" i="1"/>
  <c r="B37" i="1"/>
  <c r="B38" i="1"/>
  <c r="B35" i="1"/>
  <c r="B58" i="1"/>
  <c r="B11" i="1"/>
  <c r="B12" i="1"/>
  <c r="B13" i="1"/>
  <c r="B14" i="1"/>
  <c r="B20" i="1"/>
  <c r="B25" i="1"/>
  <c r="B31" i="1"/>
  <c r="B49" i="1"/>
  <c r="B40" i="1"/>
  <c r="B39" i="1"/>
  <c r="B66" i="1"/>
  <c r="B67" i="1"/>
  <c r="B68" i="1"/>
  <c r="B69" i="1"/>
  <c r="B70" i="1"/>
  <c r="B71" i="1"/>
  <c r="B72" i="1"/>
  <c r="B73" i="1"/>
  <c r="B74" i="1"/>
  <c r="J74" i="1" s="1"/>
  <c r="B75" i="1"/>
  <c r="J75" i="1" s="1"/>
  <c r="B76" i="1"/>
  <c r="B77" i="1"/>
  <c r="B78" i="1"/>
  <c r="B79" i="1"/>
  <c r="B80" i="1"/>
  <c r="J80" i="1" s="1"/>
  <c r="B81" i="1"/>
  <c r="B82" i="1"/>
  <c r="J82" i="1" s="1"/>
  <c r="B83" i="1"/>
  <c r="J57" i="1"/>
  <c r="J55" i="1"/>
  <c r="J70" i="1"/>
  <c r="J78" i="1"/>
  <c r="J79" i="1"/>
  <c r="J19" i="1"/>
  <c r="J51" i="1"/>
  <c r="D12" i="6" l="1"/>
  <c r="G23" i="6"/>
  <c r="D33" i="6"/>
  <c r="E33" i="6"/>
  <c r="F33" i="6"/>
  <c r="G33" i="6"/>
  <c r="C33" i="6"/>
  <c r="J14" i="1"/>
  <c r="J67" i="1"/>
  <c r="E38" i="6"/>
  <c r="D52" i="6"/>
  <c r="E54" i="6"/>
  <c r="E22" i="6"/>
  <c r="F24" i="6"/>
  <c r="G50" i="6"/>
  <c r="G26" i="6"/>
  <c r="H52" i="6"/>
  <c r="H36" i="6"/>
  <c r="H12" i="6"/>
  <c r="I30" i="6"/>
  <c r="J31" i="6"/>
  <c r="C49" i="6"/>
  <c r="C41" i="6"/>
  <c r="C25" i="6"/>
  <c r="C17" i="6"/>
  <c r="C9" i="6"/>
  <c r="D51" i="6"/>
  <c r="D43" i="6"/>
  <c r="D35" i="6"/>
  <c r="D27" i="6"/>
  <c r="D19" i="6"/>
  <c r="D11" i="6"/>
  <c r="E53" i="6"/>
  <c r="E45" i="6"/>
  <c r="E37" i="6"/>
  <c r="E29" i="6"/>
  <c r="E21" i="6"/>
  <c r="E13" i="6"/>
  <c r="E5" i="6"/>
  <c r="F47" i="6"/>
  <c r="F39" i="6"/>
  <c r="F31" i="6"/>
  <c r="F23" i="6"/>
  <c r="F15" i="6"/>
  <c r="F7" i="6"/>
  <c r="G49" i="6"/>
  <c r="G41" i="6"/>
  <c r="G25" i="6"/>
  <c r="G17" i="6"/>
  <c r="G9" i="6"/>
  <c r="H51" i="6"/>
  <c r="H43" i="6"/>
  <c r="H35" i="6"/>
  <c r="H27" i="6"/>
  <c r="H19" i="6"/>
  <c r="H11" i="6"/>
  <c r="I53" i="6"/>
  <c r="I45" i="6"/>
  <c r="I37" i="6"/>
  <c r="I29" i="6"/>
  <c r="I21" i="6"/>
  <c r="I13" i="6"/>
  <c r="J54" i="6"/>
  <c r="J46" i="6"/>
  <c r="J38" i="6"/>
  <c r="J30" i="6"/>
  <c r="J22" i="6"/>
  <c r="C26" i="6"/>
  <c r="D20" i="6"/>
  <c r="E30" i="6"/>
  <c r="F8" i="6"/>
  <c r="G18" i="6"/>
  <c r="H44" i="6"/>
  <c r="H20" i="6"/>
  <c r="I46" i="6"/>
  <c r="I22" i="6"/>
  <c r="I5" i="6"/>
  <c r="J39" i="6"/>
  <c r="I10" i="6"/>
  <c r="C48" i="6"/>
  <c r="C40" i="6"/>
  <c r="C24" i="6"/>
  <c r="C16" i="6"/>
  <c r="C8" i="6"/>
  <c r="D50" i="6"/>
  <c r="D42" i="6"/>
  <c r="D34" i="6"/>
  <c r="D26" i="6"/>
  <c r="D18" i="6"/>
  <c r="D10" i="6"/>
  <c r="E52" i="6"/>
  <c r="E44" i="6"/>
  <c r="E36" i="6"/>
  <c r="E28" i="6"/>
  <c r="E20" i="6"/>
  <c r="E12" i="6"/>
  <c r="F54" i="6"/>
  <c r="F46" i="6"/>
  <c r="F38" i="6"/>
  <c r="F30" i="6"/>
  <c r="F22" i="6"/>
  <c r="F14" i="6"/>
  <c r="F6" i="6"/>
  <c r="G48" i="6"/>
  <c r="G40" i="6"/>
  <c r="G24" i="6"/>
  <c r="G16" i="6"/>
  <c r="G8" i="6"/>
  <c r="H50" i="6"/>
  <c r="H42" i="6"/>
  <c r="H34" i="6"/>
  <c r="H26" i="6"/>
  <c r="H18" i="6"/>
  <c r="H10" i="6"/>
  <c r="I52" i="6"/>
  <c r="I44" i="6"/>
  <c r="I36" i="6"/>
  <c r="I28" i="6"/>
  <c r="I20" i="6"/>
  <c r="I12" i="6"/>
  <c r="J53" i="6"/>
  <c r="J45" i="6"/>
  <c r="J37" i="6"/>
  <c r="C34" i="6"/>
  <c r="D36" i="6"/>
  <c r="E46" i="6"/>
  <c r="E14" i="6"/>
  <c r="F16" i="6"/>
  <c r="G42" i="6"/>
  <c r="G34" i="6"/>
  <c r="G10" i="6"/>
  <c r="H28" i="6"/>
  <c r="I54" i="6"/>
  <c r="I38" i="6"/>
  <c r="I14" i="6"/>
  <c r="J47" i="6"/>
  <c r="J16" i="6"/>
  <c r="J6" i="6"/>
  <c r="C47" i="6"/>
  <c r="C39" i="6"/>
  <c r="C31" i="6"/>
  <c r="C23" i="6"/>
  <c r="C15" i="6"/>
  <c r="C7" i="6"/>
  <c r="D49" i="6"/>
  <c r="D41" i="6"/>
  <c r="D25" i="6"/>
  <c r="D17" i="6"/>
  <c r="D9" i="6"/>
  <c r="E51" i="6"/>
  <c r="E43" i="6"/>
  <c r="E35" i="6"/>
  <c r="E27" i="6"/>
  <c r="E19" i="6"/>
  <c r="E11" i="6"/>
  <c r="F53" i="6"/>
  <c r="F45" i="6"/>
  <c r="F37" i="6"/>
  <c r="F29" i="6"/>
  <c r="F21" i="6"/>
  <c r="F13" i="6"/>
  <c r="F5" i="6"/>
  <c r="G47" i="6"/>
  <c r="G39" i="6"/>
  <c r="G31" i="6"/>
  <c r="G15" i="6"/>
  <c r="G7" i="6"/>
  <c r="H49" i="6"/>
  <c r="H41" i="6"/>
  <c r="H33" i="6"/>
  <c r="H25" i="6"/>
  <c r="H17" i="6"/>
  <c r="H9" i="6"/>
  <c r="I51" i="6"/>
  <c r="I43" i="6"/>
  <c r="I35" i="6"/>
  <c r="I27" i="6"/>
  <c r="I19" i="6"/>
  <c r="I11" i="6"/>
  <c r="J52" i="6"/>
  <c r="J44" i="6"/>
  <c r="J36" i="6"/>
  <c r="C42" i="6"/>
  <c r="D28" i="6"/>
  <c r="F48" i="6"/>
  <c r="J14" i="6"/>
  <c r="C54" i="6"/>
  <c r="C46" i="6"/>
  <c r="C38" i="6"/>
  <c r="C30" i="6"/>
  <c r="C22" i="6"/>
  <c r="C14" i="6"/>
  <c r="C6" i="6"/>
  <c r="D48" i="6"/>
  <c r="D40" i="6"/>
  <c r="D24" i="6"/>
  <c r="D16" i="6"/>
  <c r="D8" i="6"/>
  <c r="E50" i="6"/>
  <c r="E42" i="6"/>
  <c r="E34" i="6"/>
  <c r="E26" i="6"/>
  <c r="E18" i="6"/>
  <c r="E10" i="6"/>
  <c r="F52" i="6"/>
  <c r="F44" i="6"/>
  <c r="F36" i="6"/>
  <c r="F28" i="6"/>
  <c r="F20" i="6"/>
  <c r="F12" i="6"/>
  <c r="G54" i="6"/>
  <c r="G46" i="6"/>
  <c r="G38" i="6"/>
  <c r="G30" i="6"/>
  <c r="G22" i="6"/>
  <c r="G14" i="6"/>
  <c r="G6" i="6"/>
  <c r="H48" i="6"/>
  <c r="H40" i="6"/>
  <c r="H32" i="6"/>
  <c r="H24" i="6"/>
  <c r="H16" i="6"/>
  <c r="H8" i="6"/>
  <c r="I50" i="6"/>
  <c r="I42" i="6"/>
  <c r="I34" i="6"/>
  <c r="I26" i="6"/>
  <c r="I18" i="6"/>
  <c r="I9" i="6"/>
  <c r="J51" i="6"/>
  <c r="J43" i="6"/>
  <c r="J35" i="6"/>
  <c r="J27" i="6"/>
  <c r="C18" i="6"/>
  <c r="E6" i="6"/>
  <c r="C53" i="6"/>
  <c r="C45" i="6"/>
  <c r="C37" i="6"/>
  <c r="C29" i="6"/>
  <c r="C21" i="6"/>
  <c r="C13" i="6"/>
  <c r="C5" i="6"/>
  <c r="D47" i="6"/>
  <c r="D39" i="6"/>
  <c r="D31" i="6"/>
  <c r="D23" i="6"/>
  <c r="D15" i="6"/>
  <c r="D7" i="6"/>
  <c r="E49" i="6"/>
  <c r="E41" i="6"/>
  <c r="E25" i="6"/>
  <c r="E17" i="6"/>
  <c r="E9" i="6"/>
  <c r="F51" i="6"/>
  <c r="F43" i="6"/>
  <c r="F35" i="6"/>
  <c r="F27" i="6"/>
  <c r="F19" i="6"/>
  <c r="F11" i="6"/>
  <c r="G53" i="6"/>
  <c r="G45" i="6"/>
  <c r="G37" i="6"/>
  <c r="G29" i="6"/>
  <c r="G21" i="6"/>
  <c r="G13" i="6"/>
  <c r="G5" i="6"/>
  <c r="H47" i="6"/>
  <c r="H39" i="6"/>
  <c r="H31" i="6"/>
  <c r="H23" i="6"/>
  <c r="H15" i="6"/>
  <c r="H7" i="6"/>
  <c r="I49" i="6"/>
  <c r="I41" i="6"/>
  <c r="I33" i="6"/>
  <c r="I25" i="6"/>
  <c r="I17" i="6"/>
  <c r="I8" i="6"/>
  <c r="J50" i="6"/>
  <c r="J42" i="6"/>
  <c r="J34" i="6"/>
  <c r="C10" i="6"/>
  <c r="F40" i="6"/>
  <c r="J5" i="6"/>
  <c r="J8" i="6"/>
  <c r="C52" i="6"/>
  <c r="C44" i="6"/>
  <c r="C36" i="6"/>
  <c r="C28" i="6"/>
  <c r="C20" i="6"/>
  <c r="C12" i="6"/>
  <c r="D54" i="6"/>
  <c r="D46" i="6"/>
  <c r="D38" i="6"/>
  <c r="D30" i="6"/>
  <c r="D22" i="6"/>
  <c r="D14" i="6"/>
  <c r="D6" i="6"/>
  <c r="E48" i="6"/>
  <c r="E40" i="6"/>
  <c r="E24" i="6"/>
  <c r="E16" i="6"/>
  <c r="E8" i="6"/>
  <c r="F50" i="6"/>
  <c r="F42" i="6"/>
  <c r="F34" i="6"/>
  <c r="F26" i="6"/>
  <c r="F18" i="6"/>
  <c r="F10" i="6"/>
  <c r="G52" i="6"/>
  <c r="G44" i="6"/>
  <c r="G36" i="6"/>
  <c r="G28" i="6"/>
  <c r="G20" i="6"/>
  <c r="G12" i="6"/>
  <c r="H54" i="6"/>
  <c r="H46" i="6"/>
  <c r="H38" i="6"/>
  <c r="H30" i="6"/>
  <c r="H22" i="6"/>
  <c r="H14" i="6"/>
  <c r="H6" i="6"/>
  <c r="I48" i="6"/>
  <c r="I40" i="6"/>
  <c r="I32" i="6"/>
  <c r="I24" i="6"/>
  <c r="I16" i="6"/>
  <c r="I7" i="6"/>
  <c r="J49" i="6"/>
  <c r="J41" i="6"/>
  <c r="J33" i="6"/>
  <c r="J25" i="6"/>
  <c r="J17" i="6"/>
  <c r="C50" i="6"/>
  <c r="D44" i="6"/>
  <c r="C51" i="6"/>
  <c r="C43" i="6"/>
  <c r="C35" i="6"/>
  <c r="C27" i="6"/>
  <c r="C19" i="6"/>
  <c r="C11" i="6"/>
  <c r="D53" i="6"/>
  <c r="D45" i="6"/>
  <c r="D37" i="6"/>
  <c r="D29" i="6"/>
  <c r="D21" i="6"/>
  <c r="D13" i="6"/>
  <c r="D5" i="6"/>
  <c r="E47" i="6"/>
  <c r="E39" i="6"/>
  <c r="E31" i="6"/>
  <c r="E23" i="6"/>
  <c r="E15" i="6"/>
  <c r="E7" i="6"/>
  <c r="F49" i="6"/>
  <c r="F41" i="6"/>
  <c r="F25" i="6"/>
  <c r="F17" i="6"/>
  <c r="F9" i="6"/>
  <c r="G51" i="6"/>
  <c r="G43" i="6"/>
  <c r="G35" i="6"/>
  <c r="G27" i="6"/>
  <c r="G19" i="6"/>
  <c r="G11" i="6"/>
  <c r="H53" i="6"/>
  <c r="H45" i="6"/>
  <c r="H37" i="6"/>
  <c r="H29" i="6"/>
  <c r="H21" i="6"/>
  <c r="H13" i="6"/>
  <c r="H5" i="6"/>
  <c r="I47" i="6"/>
  <c r="I39" i="6"/>
  <c r="I31" i="6"/>
  <c r="I23" i="6"/>
  <c r="I15" i="6"/>
  <c r="I6" i="6"/>
  <c r="J48" i="6"/>
  <c r="J40" i="6"/>
  <c r="J32" i="6"/>
  <c r="J24" i="6"/>
  <c r="J84" i="1"/>
  <c r="J76" i="1"/>
  <c r="J68" i="1"/>
  <c r="J20" i="1"/>
  <c r="J37" i="1"/>
  <c r="J19" i="6" s="1"/>
  <c r="J29" i="1"/>
  <c r="J9" i="6" s="1"/>
  <c r="J47" i="1"/>
  <c r="J10" i="6" s="1"/>
  <c r="J8" i="1"/>
  <c r="J28" i="6" s="1"/>
  <c r="J42" i="1"/>
  <c r="J20" i="6" s="1"/>
  <c r="J6" i="1"/>
  <c r="J13" i="6" s="1"/>
  <c r="J29" i="6" l="1"/>
  <c r="J11" i="6"/>
  <c r="N13" i="1"/>
  <c r="J23" i="6"/>
  <c r="J26" i="6"/>
  <c r="J15" i="6"/>
  <c r="J21" i="6"/>
  <c r="J12" i="6"/>
  <c r="J18" i="6"/>
  <c r="N11" i="1"/>
  <c r="J7" i="6"/>
  <c r="N14" i="1"/>
  <c r="N12" i="1"/>
  <c r="M9" i="6" l="1"/>
  <c r="N16" i="1"/>
</calcChain>
</file>

<file path=xl/sharedStrings.xml><?xml version="1.0" encoding="utf-8"?>
<sst xmlns="http://schemas.openxmlformats.org/spreadsheetml/2006/main" count="235" uniqueCount="113">
  <si>
    <t>Vendedor</t>
  </si>
  <si>
    <t>ELEMON</t>
  </si>
  <si>
    <t>ELECCOMP</t>
  </si>
  <si>
    <t>QUIQUE</t>
  </si>
  <si>
    <t>Componente</t>
  </si>
  <si>
    <t>Subtotal</t>
  </si>
  <si>
    <t>Cant.</t>
  </si>
  <si>
    <t>Valor</t>
  </si>
  <si>
    <t>Cod. Stock</t>
  </si>
  <si>
    <t>Costo x Unidad</t>
  </si>
  <si>
    <t>Pesos</t>
  </si>
  <si>
    <t>Vendedores Unicos</t>
  </si>
  <si>
    <t>Cotizacion Dólar</t>
  </si>
  <si>
    <t>Vendedor:</t>
  </si>
  <si>
    <t>Indice</t>
  </si>
  <si>
    <t>Total:</t>
  </si>
  <si>
    <t>Subtotal:</t>
  </si>
  <si>
    <t>Capacitor Elec</t>
  </si>
  <si>
    <t>47uF63v</t>
  </si>
  <si>
    <t>Capacitor Cerm</t>
  </si>
  <si>
    <t>1,5nF</t>
  </si>
  <si>
    <t>470pF</t>
  </si>
  <si>
    <t>10pF</t>
  </si>
  <si>
    <t>100uF16v</t>
  </si>
  <si>
    <t>Diodo</t>
  </si>
  <si>
    <t>1N4148</t>
  </si>
  <si>
    <t>Conector</t>
  </si>
  <si>
    <t>SIL-100-3</t>
  </si>
  <si>
    <t>SIL-100-2</t>
  </si>
  <si>
    <t>Op. Amp</t>
  </si>
  <si>
    <t>INA217</t>
  </si>
  <si>
    <t>RC4558</t>
  </si>
  <si>
    <t>Zócalo</t>
  </si>
  <si>
    <t>Dip 8</t>
  </si>
  <si>
    <t>Tira pines IDC</t>
  </si>
  <si>
    <t>Macho</t>
  </si>
  <si>
    <t>Pote_Estereo</t>
  </si>
  <si>
    <t>50k</t>
  </si>
  <si>
    <t>Resistencia</t>
  </si>
  <si>
    <t>10ohm 1%</t>
  </si>
  <si>
    <t>Housing No Polarizado</t>
  </si>
  <si>
    <t>3 pines</t>
  </si>
  <si>
    <t>Pines P/Housing NP</t>
  </si>
  <si>
    <t>SIL-100-3R</t>
  </si>
  <si>
    <t>SIL-100-6R</t>
  </si>
  <si>
    <t>Slider</t>
  </si>
  <si>
    <t>10k Estereo</t>
  </si>
  <si>
    <t>RCAx4</t>
  </si>
  <si>
    <t>Preset</t>
  </si>
  <si>
    <t>100k</t>
  </si>
  <si>
    <t>C. Integrado</t>
  </si>
  <si>
    <t>LM3914</t>
  </si>
  <si>
    <t>Led 3mm</t>
  </si>
  <si>
    <t>Verde</t>
  </si>
  <si>
    <t>100nF</t>
  </si>
  <si>
    <t>1000uF16v</t>
  </si>
  <si>
    <t>1000uF50v</t>
  </si>
  <si>
    <t>10uF16v</t>
  </si>
  <si>
    <t>220pF</t>
  </si>
  <si>
    <t>SIL-100-5</t>
  </si>
  <si>
    <t>22Ohm 1W</t>
  </si>
  <si>
    <t>BC546</t>
  </si>
  <si>
    <t>Transistor</t>
  </si>
  <si>
    <t>BD139</t>
  </si>
  <si>
    <t>4700uF 25v</t>
  </si>
  <si>
    <t>Puente Rectificador</t>
  </si>
  <si>
    <t>Diodo Zener</t>
  </si>
  <si>
    <t>MARE3POS/0.1</t>
  </si>
  <si>
    <t>MARE2POS/0.1</t>
  </si>
  <si>
    <t>MA903POS/0.1</t>
  </si>
  <si>
    <t>MA906POS/0.1</t>
  </si>
  <si>
    <t>ALOMINI3ST</t>
  </si>
  <si>
    <t>MINIPVH1ST</t>
  </si>
  <si>
    <t>R1%</t>
  </si>
  <si>
    <t>ZOC.08T</t>
  </si>
  <si>
    <t>CERXX</t>
  </si>
  <si>
    <t>ELEXX</t>
  </si>
  <si>
    <t>MARE5POS/0.1</t>
  </si>
  <si>
    <t>1N4007</t>
  </si>
  <si>
    <t>1N4749A (24v)</t>
  </si>
  <si>
    <t>CI2707422</t>
  </si>
  <si>
    <t>Conector Hembra</t>
  </si>
  <si>
    <t>SIL-100-6</t>
  </si>
  <si>
    <t>HERE2POS/0.1</t>
  </si>
  <si>
    <t>HERE3POS/0.1</t>
  </si>
  <si>
    <t>HERE6POS/0.1</t>
  </si>
  <si>
    <t>HERE5POS/0.1</t>
  </si>
  <si>
    <t>Terminal para HP</t>
  </si>
  <si>
    <t>TER.1</t>
  </si>
  <si>
    <t xml:space="preserve"> </t>
  </si>
  <si>
    <t>100uF35v</t>
  </si>
  <si>
    <t>LM7812</t>
  </si>
  <si>
    <t>LM7912</t>
  </si>
  <si>
    <t>LM7805</t>
  </si>
  <si>
    <t>Trimmer Multivuelta</t>
  </si>
  <si>
    <t>500k</t>
  </si>
  <si>
    <t>GONZA</t>
  </si>
  <si>
    <t>1uF50v</t>
  </si>
  <si>
    <t>680 1/4w</t>
  </si>
  <si>
    <t>680K 1/4w</t>
  </si>
  <si>
    <t>5.1k 1/4w 1%</t>
  </si>
  <si>
    <t>6.8k 1/4w 5%</t>
  </si>
  <si>
    <t>47k 1/4w 5%</t>
  </si>
  <si>
    <t>2.2k 1/4w 5%</t>
  </si>
  <si>
    <t>150k 1/4w 5%</t>
  </si>
  <si>
    <t>220k 1/4w 5%</t>
  </si>
  <si>
    <t>1,5k 1/4w 5%</t>
  </si>
  <si>
    <t>10k 1/4w 5%</t>
  </si>
  <si>
    <t>1k 1/4w 5%</t>
  </si>
  <si>
    <t>PLACA</t>
  </si>
  <si>
    <t>20X20CM</t>
  </si>
  <si>
    <t>Llave Combinacion</t>
  </si>
  <si>
    <t>Gabinete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</si>
</sst>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###\ &quot;$&quot;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8"/>
      <color rgb="FF000000"/>
      <name val="Tahoma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164" fontId="1" fillId="0" borderId="0" xfId="0" applyNumberFormat="1" applyFont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0" fillId="0" borderId="0" xfId="0" applyNumberFormat="1"/>
    <xf numFmtId="0" fontId="3" fillId="2" borderId="3" xfId="0" applyFont="1" applyFill="1" applyBorder="1" applyAlignment="1">
      <alignment horizontal="center" vertical="center" wrapText="1"/>
    </xf>
    <xf numFmtId="164" fontId="1" fillId="0" borderId="5" xfId="0" applyNumberFormat="1" applyFont="1" applyBorder="1"/>
    <xf numFmtId="164" fontId="1" fillId="0" borderId="6" xfId="0" applyNumberFormat="1" applyFont="1" applyBorder="1"/>
    <xf numFmtId="0" fontId="0" fillId="0" borderId="8" xfId="0" applyBorder="1"/>
    <xf numFmtId="0" fontId="0" fillId="0" borderId="9" xfId="0" applyBorder="1"/>
    <xf numFmtId="49" fontId="0" fillId="0" borderId="9" xfId="0" applyNumberForma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0" fontId="0" fillId="0" borderId="4" xfId="0" applyBorder="1"/>
    <xf numFmtId="0" fontId="0" fillId="0" borderId="5" xfId="0" applyBorder="1"/>
    <xf numFmtId="49" fontId="0" fillId="0" borderId="5" xfId="0" applyNumberForma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0" fillId="0" borderId="7" xfId="0" applyBorder="1"/>
    <xf numFmtId="0" fontId="0" fillId="0" borderId="11" xfId="0" applyBorder="1"/>
    <xf numFmtId="164" fontId="1" fillId="0" borderId="7" xfId="0" applyNumberFormat="1" applyFont="1" applyBorder="1"/>
    <xf numFmtId="0" fontId="0" fillId="0" borderId="6" xfId="0" applyBorder="1"/>
  </cellXfs>
  <cellStyles count="1">
    <cellStyle name="Normal" xfId="0" builtinId="0"/>
  </cellStyles>
  <dxfs count="20">
    <dxf>
      <font>
        <sz val="8"/>
        <color rgb="FF000000"/>
        <name val="Tahoma"/>
        <scheme val="none"/>
      </font>
      <numFmt numFmtId="164" formatCode="#,##0.00###\ &quot;$&quot;"/>
    </dxf>
    <dxf>
      <font>
        <sz val="8"/>
        <color rgb="FF000000"/>
        <name val="Tahoma"/>
        <scheme val="none"/>
      </font>
      <numFmt numFmtId="164" formatCode="#,##0.00###\ &quot;$&quot;"/>
    </dxf>
    <dxf>
      <font>
        <sz val="8"/>
        <color rgb="FF000000"/>
        <name val="Tahoma"/>
        <scheme val="none"/>
      </font>
      <numFmt numFmtId="164" formatCode="#,##0.00###\ &quot;$&quot;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164" formatCode="#,##0.00###\ &quot;$&quot;"/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164" formatCode="#,##0.00###\ &quot;$&quot;"/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164" formatCode="#,##0.00###\ &quot;$&quot;"/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numFmt numFmtId="30" formatCode="@"/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border diagonalUp="0" diagonalDown="0">
        <left style="thin">
          <color theme="9"/>
        </left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Distribucion de</a:t>
            </a:r>
            <a:r>
              <a:rPr lang="es-AR" baseline="0"/>
              <a:t> Costos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'Componentes'!$M$11:$M$14</c:f>
              <c:strCache>
                <c:ptCount val="4"/>
                <c:pt idx="0">
                  <c:v>ELECCOMP</c:v>
                </c:pt>
                <c:pt idx="1">
                  <c:v>ELEMON</c:v>
                </c:pt>
                <c:pt idx="2">
                  <c:v>GONZA</c:v>
                </c:pt>
                <c:pt idx="3">
                  <c:v>QUIQUE</c:v>
                </c:pt>
              </c:strCache>
            </c:strRef>
          </c:cat>
          <c:val>
            <c:numRef>
              <c:f>'Componentes'!$N$11:$N$14</c:f>
              <c:numCache>
                <c:formatCode>#,##0.00###\ "$"</c:formatCode>
                <c:ptCount val="4"/>
                <c:pt idx="0">
                  <c:v>71.748000000000005</c:v>
                </c:pt>
                <c:pt idx="1">
                  <c:v>49.829076000000001</c:v>
                </c:pt>
                <c:pt idx="2">
                  <c:v>748.9</c:v>
                </c:pt>
                <c:pt idx="3">
                  <c:v>205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16</xdr:row>
      <xdr:rowOff>128587</xdr:rowOff>
    </xdr:from>
    <xdr:to>
      <xdr:col>14</xdr:col>
      <xdr:colOff>266700</xdr:colOff>
      <xdr:row>33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Componentes" displayName="Componentes" ref="B4:J84" totalsRowShown="0" headerRowDxfId="19">
  <sortState ref="B5:J84">
    <sortCondition ref="C5:C84"/>
  </sortState>
  <tableColumns count="9">
    <tableColumn id="7" name="Indice" dataDxfId="18">
      <calculatedColumnFormula>COUNTIF($C$4:C5,Buscador!$L$5)</calculatedColumnFormula>
    </tableColumn>
    <tableColumn id="6" name="Vendedor" dataDxfId="17"/>
    <tableColumn id="2" name="Cant." dataDxfId="16"/>
    <tableColumn id="3" name="Componente" dataDxfId="15"/>
    <tableColumn id="4" name="Valor" dataDxfId="14"/>
    <tableColumn id="8" name="Cod. Stock" dataDxfId="13"/>
    <tableColumn id="9" name="Costo x Unidad" dataDxfId="12"/>
    <tableColumn id="1" name="Pesos" dataDxfId="11">
      <calculatedColumnFormula>IF(Componentes[[#This Row],[Vendedor]]="ELEMON",Componentes[[#This Row],[Costo x Unidad]]*$N$5,Componentes[[#This Row],[Costo x Unidad]])</calculatedColumnFormula>
    </tableColumn>
    <tableColumn id="5" name="Subtotal" dataDxfId="10">
      <calculatedColumnFormula>Componentes[[#This Row],[Pesos]]*Componentes[[#This Row],[Cant.]]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4" name="PorVendedor" displayName="PorVendedor" ref="B4:J54" totalsRowShown="0" headerRowDxfId="9" tableBorderDxfId="8">
  <autoFilter ref="B4:J54"/>
  <tableColumns count="9">
    <tableColumn id="1" name="Indice"/>
    <tableColumn id="2" name="Vendedor" dataDxfId="7">
      <calculatedColumnFormula>IFERROR(VLOOKUP(PorVendedor[[#This Row],[Indice]],Componentes[],2,FALSE),"")</calculatedColumnFormula>
    </tableColumn>
    <tableColumn id="3" name="Cant." dataDxfId="6">
      <calculatedColumnFormula>IFERROR(VLOOKUP(PorVendedor[[#This Row],[Indice]],Componentes[],3,FALSE),"")</calculatedColumnFormula>
    </tableColumn>
    <tableColumn id="4" name="Componente" dataDxfId="5">
      <calculatedColumnFormula>IFERROR(VLOOKUP(PorVendedor[[#This Row],[Indice]],Componentes[],4,FALSE),"")</calculatedColumnFormula>
    </tableColumn>
    <tableColumn id="5" name="Valor" dataDxfId="4">
      <calculatedColumnFormula>IFERROR(VLOOKUP(PorVendedor[[#This Row],[Indice]],Componentes[],5,FALSE),"")</calculatedColumnFormula>
    </tableColumn>
    <tableColumn id="6" name="Cod. Stock" dataDxfId="3">
      <calculatedColumnFormula>IFERROR(VLOOKUP(PorVendedor[[#This Row],[Indice]],Componentes[],6,FALSE),"")</calculatedColumnFormula>
    </tableColumn>
    <tableColumn id="7" name="Costo x Unidad" dataDxfId="2">
      <calculatedColumnFormula>IFERROR(VLOOKUP(PorVendedor[[#This Row],[Indice]],Componentes[],7,FALSE),"")</calculatedColumnFormula>
    </tableColumn>
    <tableColumn id="8" name="Pesos" dataDxfId="1">
      <calculatedColumnFormula>IFERROR(VLOOKUP(PorVendedor[[#This Row],[Indice]],Componentes[],8,FALSE),"")</calculatedColumnFormula>
    </tableColumn>
    <tableColumn id="9" name="Subtotal" dataDxfId="0">
      <calculatedColumnFormula>IFERROR(VLOOKUP(PorVendedor[[#This Row],[Indice]],Componentes[],9,FALSE),"")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84"/>
  <sheetViews>
    <sheetView showGridLines="0" showRowColHeaders="0" topLeftCell="A30" zoomScaleNormal="100" workbookViewId="0">
      <selection activeCell="N13" sqref="N13"/>
    </sheetView>
  </sheetViews>
  <sheetFormatPr baseColWidth="10" defaultColWidth="9.140625" defaultRowHeight="15" x14ac:dyDescent="0.25"/>
  <cols>
    <col min="1" max="1" width="9.28515625" customWidth="1"/>
    <col min="2" max="2" width="7.140625" hidden="1" customWidth="1"/>
    <col min="3" max="3" width="13" style="1" customWidth="1"/>
    <col min="4" max="4" width="8.42578125" customWidth="1"/>
    <col min="5" max="5" width="21.28515625" customWidth="1"/>
    <col min="6" max="6" width="17.5703125" bestFit="1" customWidth="1"/>
    <col min="7" max="7" width="15.140625" bestFit="1" customWidth="1"/>
    <col min="8" max="8" width="9.42578125" customWidth="1"/>
    <col min="9" max="9" width="10.85546875" customWidth="1"/>
    <col min="10" max="10" width="10.5703125" customWidth="1"/>
    <col min="11" max="11" width="9.28515625" customWidth="1"/>
    <col min="12" max="12" width="19.5703125" customWidth="1"/>
    <col min="13" max="13" width="12.28515625" bestFit="1" customWidth="1"/>
    <col min="14" max="14" width="13.5703125" customWidth="1"/>
    <col min="15" max="38" width="9.28515625" customWidth="1"/>
  </cols>
  <sheetData>
    <row r="4" spans="2:14" ht="37.5" customHeight="1" x14ac:dyDescent="0.25">
      <c r="B4" s="4" t="s">
        <v>14</v>
      </c>
      <c r="C4" s="3" t="s">
        <v>0</v>
      </c>
      <c r="D4" s="3" t="s">
        <v>6</v>
      </c>
      <c r="E4" s="3" t="s">
        <v>4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5</v>
      </c>
      <c r="K4" s="2"/>
      <c r="L4" s="4" t="s">
        <v>11</v>
      </c>
      <c r="N4" s="4" t="s">
        <v>12</v>
      </c>
    </row>
    <row r="5" spans="2:14" x14ac:dyDescent="0.25">
      <c r="B5" s="1">
        <f>COUNTIF($C$4:C5,Buscador!$L$5)</f>
        <v>0</v>
      </c>
      <c r="C5" s="11" t="s">
        <v>2</v>
      </c>
      <c r="D5" s="12">
        <v>7</v>
      </c>
      <c r="E5" s="12" t="s">
        <v>19</v>
      </c>
      <c r="F5" s="13" t="s">
        <v>20</v>
      </c>
      <c r="G5" s="12" t="s">
        <v>75</v>
      </c>
      <c r="H5" s="14"/>
      <c r="I5" s="14">
        <f>IF(Componentes[[#This Row],[Vendedor]]="ELEMON",Componentes[[#This Row],[Costo x Unidad]]*$N$5,Componentes[[#This Row],[Costo x Unidad]])</f>
        <v>0</v>
      </c>
      <c r="J5" s="15">
        <f>Componentes[[#This Row],[Pesos]]*Componentes[[#This Row],[Cant.]]</f>
        <v>0</v>
      </c>
      <c r="K5" s="2"/>
      <c r="L5" s="21" t="s">
        <v>3</v>
      </c>
      <c r="N5" s="23">
        <v>17.399999999999999</v>
      </c>
    </row>
    <row r="6" spans="2:14" x14ac:dyDescent="0.25">
      <c r="B6" s="1">
        <f>COUNTIF($C$4:C6,Buscador!$L$5)</f>
        <v>0</v>
      </c>
      <c r="C6" s="16" t="s">
        <v>2</v>
      </c>
      <c r="D6" s="17">
        <f>7+5</f>
        <v>12</v>
      </c>
      <c r="E6" s="17" t="s">
        <v>26</v>
      </c>
      <c r="F6" s="18" t="s">
        <v>27</v>
      </c>
      <c r="G6" s="17" t="s">
        <v>67</v>
      </c>
      <c r="H6" s="9">
        <v>0.57399999999999995</v>
      </c>
      <c r="I6" s="9">
        <f>IF(Componentes[[#This Row],[Vendedor]]="ELEMON",Componentes[[#This Row],[Costo x Unidad]]*$N$5,Componentes[[#This Row],[Costo x Unidad]])</f>
        <v>0.57399999999999995</v>
      </c>
      <c r="J6" s="10">
        <f>Componentes[[#This Row],[Pesos]]*Componentes[[#This Row],[Cant.]]</f>
        <v>6.8879999999999999</v>
      </c>
      <c r="K6" s="2"/>
      <c r="L6" s="22" t="s">
        <v>96</v>
      </c>
    </row>
    <row r="7" spans="2:14" x14ac:dyDescent="0.25">
      <c r="B7" s="1">
        <f>COUNTIF($C$4:C7,Buscador!$L$5)</f>
        <v>0</v>
      </c>
      <c r="C7" s="16" t="s">
        <v>2</v>
      </c>
      <c r="D7" s="17">
        <v>3</v>
      </c>
      <c r="E7" s="17" t="s">
        <v>26</v>
      </c>
      <c r="F7" s="18" t="s">
        <v>28</v>
      </c>
      <c r="G7" s="17" t="s">
        <v>68</v>
      </c>
      <c r="H7" s="9"/>
      <c r="I7" s="9">
        <f>IF(Componentes[[#This Row],[Vendedor]]="ELEMON",Componentes[[#This Row],[Costo x Unidad]]*$N$5,Componentes[[#This Row],[Costo x Unidad]])</f>
        <v>0</v>
      </c>
      <c r="J7" s="10">
        <f>Componentes[[#This Row],[Pesos]]*Componentes[[#This Row],[Cant.]]</f>
        <v>0</v>
      </c>
      <c r="K7" s="2"/>
      <c r="L7" s="22" t="s">
        <v>1</v>
      </c>
    </row>
    <row r="8" spans="2:14" x14ac:dyDescent="0.25">
      <c r="B8" s="1">
        <f>COUNTIF($C$4:C8,Buscador!$L$5)</f>
        <v>0</v>
      </c>
      <c r="C8" s="16" t="s">
        <v>2</v>
      </c>
      <c r="D8" s="17">
        <v>8</v>
      </c>
      <c r="E8" s="17" t="s">
        <v>26</v>
      </c>
      <c r="F8" s="18" t="s">
        <v>43</v>
      </c>
      <c r="G8" s="17" t="s">
        <v>69</v>
      </c>
      <c r="H8" s="9">
        <v>0.57399999999999995</v>
      </c>
      <c r="I8" s="9">
        <f>IF(Componentes[[#This Row],[Vendedor]]="ELEMON",Componentes[[#This Row],[Costo x Unidad]]*$N$5,Componentes[[#This Row],[Costo x Unidad]])</f>
        <v>0.57399999999999995</v>
      </c>
      <c r="J8" s="10">
        <f>Componentes[[#This Row],[Pesos]]*Componentes[[#This Row],[Cant.]]</f>
        <v>4.5919999999999996</v>
      </c>
      <c r="K8" s="2"/>
      <c r="L8" s="22" t="s">
        <v>2</v>
      </c>
    </row>
    <row r="9" spans="2:14" x14ac:dyDescent="0.25">
      <c r="B9" s="1">
        <f>COUNTIF($C$4:C9,Buscador!$L$5)</f>
        <v>0</v>
      </c>
      <c r="C9" s="16" t="s">
        <v>2</v>
      </c>
      <c r="D9" s="17">
        <v>2</v>
      </c>
      <c r="E9" s="17" t="s">
        <v>26</v>
      </c>
      <c r="F9" s="18" t="s">
        <v>44</v>
      </c>
      <c r="G9" s="17" t="s">
        <v>70</v>
      </c>
      <c r="H9" s="9">
        <v>0.92</v>
      </c>
      <c r="I9" s="9">
        <f>IF(Componentes[[#This Row],[Vendedor]]="ELEMON",Componentes[[#This Row],[Costo x Unidad]]*$N$5,Componentes[[#This Row],[Costo x Unidad]])</f>
        <v>0.92</v>
      </c>
      <c r="J9" s="10">
        <f>Componentes[[#This Row],[Pesos]]*Componentes[[#This Row],[Cant.]]</f>
        <v>1.84</v>
      </c>
    </row>
    <row r="10" spans="2:14" x14ac:dyDescent="0.25">
      <c r="B10" s="1">
        <f>COUNTIF($C$4:C10,Buscador!$L$5)</f>
        <v>0</v>
      </c>
      <c r="C10" s="16" t="s">
        <v>2</v>
      </c>
      <c r="D10" s="17">
        <v>1</v>
      </c>
      <c r="E10" s="17" t="s">
        <v>26</v>
      </c>
      <c r="F10" s="18" t="s">
        <v>59</v>
      </c>
      <c r="G10" s="17" t="s">
        <v>77</v>
      </c>
      <c r="H10" s="9">
        <v>0.88800000000000001</v>
      </c>
      <c r="I10" s="9">
        <f>IF(Componentes[[#This Row],[Vendedor]]="ELEMON",Componentes[[#This Row],[Costo x Unidad]]*$N$5,Componentes[[#This Row],[Costo x Unidad]])</f>
        <v>0.88800000000000001</v>
      </c>
      <c r="J10" s="10">
        <f>Componentes[[#This Row],[Pesos]]*Componentes[[#This Row],[Cant.]]</f>
        <v>0.88800000000000001</v>
      </c>
      <c r="L10" s="1"/>
    </row>
    <row r="11" spans="2:14" x14ac:dyDescent="0.25">
      <c r="B11" s="1">
        <f>COUNTIF($C$4:C11,Buscador!$L$5)</f>
        <v>0</v>
      </c>
      <c r="C11" s="16" t="s">
        <v>2</v>
      </c>
      <c r="D11" s="17">
        <f>12+8</f>
        <v>20</v>
      </c>
      <c r="E11" s="17" t="s">
        <v>81</v>
      </c>
      <c r="F11" s="18" t="s">
        <v>27</v>
      </c>
      <c r="G11" s="17" t="s">
        <v>84</v>
      </c>
      <c r="H11" s="9">
        <v>0.626</v>
      </c>
      <c r="I11" s="9">
        <f>IF(Componentes[[#This Row],[Vendedor]]="ELEMON",Componentes[[#This Row],[Costo x Unidad]]*$N$5,Componentes[[#This Row],[Costo x Unidad]])</f>
        <v>0.626</v>
      </c>
      <c r="J11" s="10">
        <f>Componentes[[#This Row],[Pesos]]*Componentes[[#This Row],[Cant.]]</f>
        <v>12.52</v>
      </c>
      <c r="L11" s="1"/>
      <c r="M11" s="16" t="s">
        <v>2</v>
      </c>
      <c r="N11" s="10">
        <f>SUMIF(Componentes[Vendedor],M11,Componentes[Subtotal])</f>
        <v>71.748000000000005</v>
      </c>
    </row>
    <row r="12" spans="2:14" x14ac:dyDescent="0.25">
      <c r="B12" s="1">
        <f>COUNTIF($C$4:C12,Buscador!$L$5)</f>
        <v>0</v>
      </c>
      <c r="C12" s="16" t="s">
        <v>2</v>
      </c>
      <c r="D12" s="17">
        <v>3</v>
      </c>
      <c r="E12" s="17" t="s">
        <v>81</v>
      </c>
      <c r="F12" s="18" t="s">
        <v>28</v>
      </c>
      <c r="G12" s="17" t="s">
        <v>83</v>
      </c>
      <c r="H12" s="9"/>
      <c r="I12" s="9">
        <f>IF(Componentes[[#This Row],[Vendedor]]="ELEMON",Componentes[[#This Row],[Costo x Unidad]]*$N$5,Componentes[[#This Row],[Costo x Unidad]])</f>
        <v>0</v>
      </c>
      <c r="J12" s="10">
        <f>Componentes[[#This Row],[Pesos]]*Componentes[[#This Row],[Cant.]]</f>
        <v>0</v>
      </c>
      <c r="L12" s="1"/>
      <c r="M12" s="16" t="s">
        <v>1</v>
      </c>
      <c r="N12" s="10">
        <f>SUMIF(Componentes[Vendedor],M12,Componentes[Subtotal])</f>
        <v>49.829076000000001</v>
      </c>
    </row>
    <row r="13" spans="2:14" x14ac:dyDescent="0.25">
      <c r="B13" s="1">
        <f>COUNTIF($C$4:C12,Buscador!$L$5)</f>
        <v>0</v>
      </c>
      <c r="C13" s="16" t="s">
        <v>2</v>
      </c>
      <c r="D13" s="17">
        <v>2</v>
      </c>
      <c r="E13" s="17" t="s">
        <v>81</v>
      </c>
      <c r="F13" s="18" t="s">
        <v>82</v>
      </c>
      <c r="G13" s="17" t="s">
        <v>85</v>
      </c>
      <c r="H13" s="9">
        <v>1.27</v>
      </c>
      <c r="I13" s="9">
        <f>IF(Componentes[[#This Row],[Vendedor]]="ELEMON",Componentes[[#This Row],[Costo x Unidad]]*$N$5,Componentes[[#This Row],[Costo x Unidad]])</f>
        <v>1.27</v>
      </c>
      <c r="J13" s="10">
        <f>Componentes[[#This Row],[Pesos]]*Componentes[[#This Row],[Cant.]]</f>
        <v>2.54</v>
      </c>
      <c r="L13" s="1"/>
      <c r="M13" s="16" t="s">
        <v>96</v>
      </c>
      <c r="N13" s="10">
        <f>SUMIF(Componentes[Vendedor],M13,Componentes[Subtotal])</f>
        <v>748.9</v>
      </c>
    </row>
    <row r="14" spans="2:14" x14ac:dyDescent="0.25">
      <c r="B14" s="1">
        <f>COUNTIF($C$4:C13,Buscador!$L$5)</f>
        <v>0</v>
      </c>
      <c r="C14" s="16" t="s">
        <v>2</v>
      </c>
      <c r="D14" s="17">
        <v>1</v>
      </c>
      <c r="E14" s="17" t="s">
        <v>81</v>
      </c>
      <c r="F14" s="18" t="s">
        <v>59</v>
      </c>
      <c r="G14" s="17" t="s">
        <v>86</v>
      </c>
      <c r="H14" s="9">
        <v>1.01</v>
      </c>
      <c r="I14" s="9">
        <f>IF(Componentes[[#This Row],[Vendedor]]="ELEMON",Componentes[[#This Row],[Costo x Unidad]]*$N$5,Componentes[[#This Row],[Costo x Unidad]])</f>
        <v>1.01</v>
      </c>
      <c r="J14" s="10">
        <f>Componentes[[#This Row],[Pesos]]*Componentes[[#This Row],[Cant.]]</f>
        <v>1.01</v>
      </c>
      <c r="L14" s="1"/>
      <c r="M14" s="16" t="s">
        <v>3</v>
      </c>
      <c r="N14" s="10">
        <f>SUMIF(Componentes[Vendedor],M14,Componentes[Subtotal])</f>
        <v>205</v>
      </c>
    </row>
    <row r="15" spans="2:14" x14ac:dyDescent="0.25">
      <c r="B15" s="1">
        <f>COUNTIF($C$4:C15,Buscador!$L$5)</f>
        <v>0</v>
      </c>
      <c r="C15" s="16" t="s">
        <v>2</v>
      </c>
      <c r="D15" s="17">
        <f>3+3*4</f>
        <v>15</v>
      </c>
      <c r="E15" s="17" t="s">
        <v>40</v>
      </c>
      <c r="F15" s="18" t="s">
        <v>41</v>
      </c>
      <c r="G15" s="17" t="s">
        <v>71</v>
      </c>
      <c r="H15" s="9"/>
      <c r="I15" s="9">
        <f>IF(Componentes[[#This Row],[Vendedor]]="ELEMON",Componentes[[#This Row],[Costo x Unidad]]*$N$5,Componentes[[#This Row],[Costo x Unidad]])</f>
        <v>0</v>
      </c>
      <c r="J15" s="10">
        <f>Componentes[[#This Row],[Pesos]]*Componentes[[#This Row],[Cant.]]</f>
        <v>0</v>
      </c>
      <c r="L15" s="1"/>
      <c r="M15" s="16"/>
      <c r="N15" s="24"/>
    </row>
    <row r="16" spans="2:14" x14ac:dyDescent="0.25">
      <c r="B16" s="1">
        <f>COUNTIF($C$4:C16,Buscador!$L$5)</f>
        <v>0</v>
      </c>
      <c r="C16" s="16" t="s">
        <v>2</v>
      </c>
      <c r="D16" s="17">
        <v>100</v>
      </c>
      <c r="E16" s="17" t="s">
        <v>42</v>
      </c>
      <c r="F16" s="18"/>
      <c r="G16" s="17" t="s">
        <v>72</v>
      </c>
      <c r="H16" s="9"/>
      <c r="I16" s="9">
        <f>IF(Componentes[[#This Row],[Vendedor]]="ELEMON",Componentes[[#This Row],[Costo x Unidad]]*$N$5,Componentes[[#This Row],[Costo x Unidad]])</f>
        <v>0</v>
      </c>
      <c r="J16" s="10">
        <f>Componentes[[#This Row],[Pesos]]*Componentes[[#This Row],[Cant.]]</f>
        <v>0</v>
      </c>
      <c r="L16" s="1"/>
      <c r="M16" s="16" t="s">
        <v>15</v>
      </c>
      <c r="N16" s="10">
        <f>SUM(N11:N15)</f>
        <v>1075.4770760000001</v>
      </c>
    </row>
    <row r="17" spans="2:15" x14ac:dyDescent="0.25">
      <c r="B17" s="1">
        <f>COUNTIF($C$4:C17,Buscador!$L$5)</f>
        <v>0</v>
      </c>
      <c r="C17" s="16" t="s">
        <v>2</v>
      </c>
      <c r="D17" s="17">
        <v>1</v>
      </c>
      <c r="E17" s="17" t="s">
        <v>38</v>
      </c>
      <c r="F17" s="18" t="s">
        <v>39</v>
      </c>
      <c r="G17" s="17" t="s">
        <v>73</v>
      </c>
      <c r="H17" s="9">
        <v>0.87</v>
      </c>
      <c r="I17" s="9">
        <f>IF(Componentes[[#This Row],[Vendedor]]="ELEMON",Componentes[[#This Row],[Costo x Unidad]]*$N$5,Componentes[[#This Row],[Costo x Unidad]])</f>
        <v>0.87</v>
      </c>
      <c r="J17" s="10">
        <f>Componentes[[#This Row],[Pesos]]*Componentes[[#This Row],[Cant.]]</f>
        <v>0.87</v>
      </c>
      <c r="L17" s="1"/>
    </row>
    <row r="18" spans="2:15" x14ac:dyDescent="0.25">
      <c r="B18" s="1">
        <f>COUNTIF($C$4:C18,Buscador!$L$5)</f>
        <v>0</v>
      </c>
      <c r="C18" s="16" t="s">
        <v>2</v>
      </c>
      <c r="D18" s="17">
        <v>5</v>
      </c>
      <c r="E18" s="17" t="s">
        <v>38</v>
      </c>
      <c r="F18" s="18" t="s">
        <v>100</v>
      </c>
      <c r="G18" s="17" t="s">
        <v>73</v>
      </c>
      <c r="H18" s="9"/>
      <c r="I18" s="9">
        <f>IF(Componentes[[#This Row],[Vendedor]]="ELEMON",Componentes[[#This Row],[Costo x Unidad]]*$N$5,Componentes[[#This Row],[Costo x Unidad]])</f>
        <v>0</v>
      </c>
      <c r="J18" s="10">
        <f>Componentes[[#This Row],[Pesos]]*Componentes[[#This Row],[Cant.]]</f>
        <v>0</v>
      </c>
      <c r="L18" s="1"/>
    </row>
    <row r="19" spans="2:15" x14ac:dyDescent="0.25">
      <c r="B19" s="1">
        <f>COUNTIF($C$4:C19,Buscador!$L$5)</f>
        <v>0</v>
      </c>
      <c r="C19" s="16" t="s">
        <v>2</v>
      </c>
      <c r="D19" s="17">
        <v>2</v>
      </c>
      <c r="E19" s="17" t="s">
        <v>38</v>
      </c>
      <c r="F19" s="18" t="s">
        <v>60</v>
      </c>
      <c r="G19" s="17"/>
      <c r="H19" s="9"/>
      <c r="I19" s="9">
        <f>IF(Componentes[[#This Row],[Vendedor]]="ELEMON",Componentes[[#This Row],[Costo x Unidad]]*$N$5,Componentes[[#This Row],[Costo x Unidad]])</f>
        <v>0</v>
      </c>
      <c r="J19" s="10">
        <f>Componentes[[#This Row],[Pesos]]*Componentes[[#This Row],[Cant.]]</f>
        <v>0</v>
      </c>
      <c r="L19" s="1"/>
    </row>
    <row r="20" spans="2:15" x14ac:dyDescent="0.25">
      <c r="B20" s="1">
        <f>COUNTIF($C$4:C19,Buscador!$L$5)</f>
        <v>0</v>
      </c>
      <c r="C20" s="16" t="s">
        <v>2</v>
      </c>
      <c r="D20" s="17">
        <v>100</v>
      </c>
      <c r="E20" s="17" t="s">
        <v>87</v>
      </c>
      <c r="F20" s="18" t="s">
        <v>88</v>
      </c>
      <c r="G20" s="17" t="s">
        <v>88</v>
      </c>
      <c r="H20" s="9">
        <v>0.40600000000000003</v>
      </c>
      <c r="I20" s="9">
        <f>IF(Componentes[[#This Row],[Vendedor]]="ELEMON",Componentes[[#This Row],[Costo x Unidad]]*$N$5,Componentes[[#This Row],[Costo x Unidad]])</f>
        <v>0.40600000000000003</v>
      </c>
      <c r="J20" s="10">
        <f>Componentes[[#This Row],[Pesos]]*Componentes[[#This Row],[Cant.]]</f>
        <v>40.6</v>
      </c>
      <c r="L20" s="1"/>
    </row>
    <row r="21" spans="2:15" x14ac:dyDescent="0.25">
      <c r="B21" s="1">
        <f>COUNTIF($C$4:C21,Buscador!$L$5)</f>
        <v>0</v>
      </c>
      <c r="C21" s="16" t="s">
        <v>2</v>
      </c>
      <c r="D21" s="17">
        <v>2</v>
      </c>
      <c r="E21" s="17" t="s">
        <v>62</v>
      </c>
      <c r="F21" s="18" t="s">
        <v>61</v>
      </c>
      <c r="G21" s="17" t="s">
        <v>61</v>
      </c>
      <c r="H21" s="9"/>
      <c r="I21" s="9">
        <f>IF(Componentes[[#This Row],[Vendedor]]="ELEMON",Componentes[[#This Row],[Costo x Unidad]]*$N$5,Componentes[[#This Row],[Costo x Unidad]])</f>
        <v>0</v>
      </c>
      <c r="J21" s="10">
        <f>Componentes[[#This Row],[Pesos]]*Componentes[[#This Row],[Cant.]]</f>
        <v>0</v>
      </c>
      <c r="L21" s="1"/>
    </row>
    <row r="22" spans="2:15" x14ac:dyDescent="0.25">
      <c r="B22" s="1">
        <f>COUNTIF($C$4:C22,Buscador!$L$5)</f>
        <v>0</v>
      </c>
      <c r="C22" s="16" t="s">
        <v>1</v>
      </c>
      <c r="D22" s="17">
        <f>5+1</f>
        <v>6</v>
      </c>
      <c r="E22" s="17" t="s">
        <v>29</v>
      </c>
      <c r="F22" s="18" t="s">
        <v>31</v>
      </c>
      <c r="G22" s="17" t="s">
        <v>80</v>
      </c>
      <c r="H22" s="9">
        <v>0.47728999999999999</v>
      </c>
      <c r="I22" s="9">
        <f>IF(Componentes[[#This Row],[Vendedor]]="ELEMON",Componentes[[#This Row],[Costo x Unidad]]*$N$5,Componentes[[#This Row],[Costo x Unidad]])</f>
        <v>8.3048459999999995</v>
      </c>
      <c r="J22" s="10">
        <f>Componentes[[#This Row],[Pesos]]*Componentes[[#This Row],[Cant.]]</f>
        <v>49.829076000000001</v>
      </c>
      <c r="L22" s="1"/>
    </row>
    <row r="23" spans="2:15" x14ac:dyDescent="0.25">
      <c r="B23" s="1">
        <f>COUNTIF($C$4:C23,Buscador!$L$5)</f>
        <v>1</v>
      </c>
      <c r="C23" s="16" t="s">
        <v>96</v>
      </c>
      <c r="D23" s="17">
        <v>2</v>
      </c>
      <c r="E23" s="17" t="s">
        <v>50</v>
      </c>
      <c r="F23" s="18" t="s">
        <v>91</v>
      </c>
      <c r="G23" s="17"/>
      <c r="H23" s="9">
        <v>8</v>
      </c>
      <c r="I23" s="9">
        <f>IF(Componentes[[#This Row],[Vendedor]]="ELEMON",Componentes[[#This Row],[Costo x Unidad]]*$N$5,Componentes[[#This Row],[Costo x Unidad]])</f>
        <v>8</v>
      </c>
      <c r="J23" s="10">
        <f>Componentes[[#This Row],[Pesos]]*Componentes[[#This Row],[Cant.]]</f>
        <v>16</v>
      </c>
      <c r="L23" s="1"/>
    </row>
    <row r="24" spans="2:15" x14ac:dyDescent="0.25">
      <c r="B24" s="1">
        <f>COUNTIF($C$4:C24,Buscador!$L$5)</f>
        <v>2</v>
      </c>
      <c r="C24" s="16" t="s">
        <v>96</v>
      </c>
      <c r="D24" s="17">
        <v>3</v>
      </c>
      <c r="E24" s="17" t="s">
        <v>50</v>
      </c>
      <c r="F24" s="18" t="s">
        <v>92</v>
      </c>
      <c r="G24" s="17"/>
      <c r="H24" s="9">
        <v>7.5</v>
      </c>
      <c r="I24" s="9">
        <f>IF(Componentes[[#This Row],[Vendedor]]="ELEMON",Componentes[[#This Row],[Costo x Unidad]]*$N$5,Componentes[[#This Row],[Costo x Unidad]])</f>
        <v>7.5</v>
      </c>
      <c r="J24" s="10">
        <f>Componentes[[#This Row],[Pesos]]*Componentes[[#This Row],[Cant.]]</f>
        <v>22.5</v>
      </c>
      <c r="L24" s="1"/>
    </row>
    <row r="25" spans="2:15" x14ac:dyDescent="0.25">
      <c r="B25" s="1">
        <f>COUNTIF($C$4:C25,Buscador!$L$5)</f>
        <v>3</v>
      </c>
      <c r="C25" s="16" t="s">
        <v>96</v>
      </c>
      <c r="D25" s="17">
        <v>1</v>
      </c>
      <c r="E25" s="17" t="s">
        <v>50</v>
      </c>
      <c r="F25" s="18" t="s">
        <v>93</v>
      </c>
      <c r="G25" s="17"/>
      <c r="H25" s="9">
        <v>8</v>
      </c>
      <c r="I25" s="9">
        <f>IF(Componentes[[#This Row],[Vendedor]]="ELEMON",Componentes[[#This Row],[Costo x Unidad]]*$N$5,Componentes[[#This Row],[Costo x Unidad]])</f>
        <v>8</v>
      </c>
      <c r="J25" s="10">
        <f>Componentes[[#This Row],[Pesos]]*Componentes[[#This Row],[Cant.]]</f>
        <v>8</v>
      </c>
      <c r="L25" s="1"/>
    </row>
    <row r="26" spans="2:15" x14ac:dyDescent="0.25">
      <c r="B26" s="1">
        <f>COUNTIF($C$4:C26,Buscador!$L$5)</f>
        <v>4</v>
      </c>
      <c r="C26" s="16" t="s">
        <v>96</v>
      </c>
      <c r="D26" s="17">
        <v>10</v>
      </c>
      <c r="E26" s="17" t="s">
        <v>19</v>
      </c>
      <c r="F26" s="18" t="s">
        <v>21</v>
      </c>
      <c r="G26" s="17"/>
      <c r="H26" s="9">
        <v>0.5</v>
      </c>
      <c r="I26" s="9">
        <f>IF(Componentes[[#This Row],[Vendedor]]="ELEMON",Componentes[[#This Row],[Costo x Unidad]]*$N$5,Componentes[[#This Row],[Costo x Unidad]])</f>
        <v>0.5</v>
      </c>
      <c r="J26" s="10">
        <f>Componentes[[#This Row],[Pesos]]*Componentes[[#This Row],[Cant.]]</f>
        <v>5</v>
      </c>
      <c r="L26" s="1"/>
      <c r="O26" s="1"/>
    </row>
    <row r="27" spans="2:15" x14ac:dyDescent="0.25">
      <c r="B27" s="1">
        <f>COUNTIF($C$4:C27,Buscador!$L$5)</f>
        <v>5</v>
      </c>
      <c r="C27" s="16" t="s">
        <v>96</v>
      </c>
      <c r="D27" s="17">
        <v>10</v>
      </c>
      <c r="E27" s="17" t="s">
        <v>19</v>
      </c>
      <c r="F27" s="18" t="s">
        <v>22</v>
      </c>
      <c r="G27" s="17"/>
      <c r="H27" s="9">
        <v>0.5</v>
      </c>
      <c r="I27" s="9">
        <f>IF(Componentes[[#This Row],[Vendedor]]="ELEMON",Componentes[[#This Row],[Costo x Unidad]]*$N$5,Componentes[[#This Row],[Costo x Unidad]])</f>
        <v>0.5</v>
      </c>
      <c r="J27" s="10">
        <f>Componentes[[#This Row],[Pesos]]*Componentes[[#This Row],[Cant.]]</f>
        <v>5</v>
      </c>
      <c r="L27" s="1"/>
    </row>
    <row r="28" spans="2:15" x14ac:dyDescent="0.25">
      <c r="B28" s="1">
        <f>COUNTIF($C$4:C28,Buscador!$L$5)</f>
        <v>6</v>
      </c>
      <c r="C28" s="16" t="s">
        <v>96</v>
      </c>
      <c r="D28" s="17">
        <v>50</v>
      </c>
      <c r="E28" s="17" t="s">
        <v>19</v>
      </c>
      <c r="F28" s="18" t="s">
        <v>54</v>
      </c>
      <c r="G28" s="17"/>
      <c r="H28" s="9">
        <v>0.5</v>
      </c>
      <c r="I28" s="9">
        <f>IF(Componentes[[#This Row],[Vendedor]]="ELEMON",Componentes[[#This Row],[Costo x Unidad]]*$N$5,Componentes[[#This Row],[Costo x Unidad]])</f>
        <v>0.5</v>
      </c>
      <c r="J28" s="10">
        <f>Componentes[[#This Row],[Pesos]]*Componentes[[#This Row],[Cant.]]</f>
        <v>25</v>
      </c>
      <c r="L28" s="1"/>
    </row>
    <row r="29" spans="2:15" x14ac:dyDescent="0.25">
      <c r="B29" s="1">
        <f>COUNTIF($C$4:C29,Buscador!$L$5)</f>
        <v>7</v>
      </c>
      <c r="C29" s="16" t="s">
        <v>96</v>
      </c>
      <c r="D29" s="17">
        <v>10</v>
      </c>
      <c r="E29" s="17" t="s">
        <v>19</v>
      </c>
      <c r="F29" s="18" t="s">
        <v>58</v>
      </c>
      <c r="G29" s="17"/>
      <c r="H29" s="9">
        <v>0.5</v>
      </c>
      <c r="I29" s="9">
        <f>IF(Componentes[[#This Row],[Vendedor]]="ELEMON",Componentes[[#This Row],[Costo x Unidad]]*$N$5,Componentes[[#This Row],[Costo x Unidad]])</f>
        <v>0.5</v>
      </c>
      <c r="J29" s="10">
        <f>Componentes[[#This Row],[Pesos]]*Componentes[[#This Row],[Cant.]]</f>
        <v>5</v>
      </c>
      <c r="L29" s="1"/>
    </row>
    <row r="30" spans="2:15" x14ac:dyDescent="0.25">
      <c r="B30" s="1">
        <f>COUNTIF($C$4:C30,Buscador!$L$5)</f>
        <v>8</v>
      </c>
      <c r="C30" s="16" t="s">
        <v>96</v>
      </c>
      <c r="D30" s="17">
        <v>11</v>
      </c>
      <c r="E30" s="17" t="s">
        <v>17</v>
      </c>
      <c r="F30" s="18" t="s">
        <v>23</v>
      </c>
      <c r="G30" s="17"/>
      <c r="H30" s="9">
        <v>0.6</v>
      </c>
      <c r="I30" s="9">
        <f>IF(Componentes[[#This Row],[Vendedor]]="ELEMON",Componentes[[#This Row],[Costo x Unidad]]*$N$5,Componentes[[#This Row],[Costo x Unidad]])</f>
        <v>0.6</v>
      </c>
      <c r="J30" s="10">
        <f>Componentes[[#This Row],[Pesos]]*Componentes[[#This Row],[Cant.]]</f>
        <v>6.6</v>
      </c>
    </row>
    <row r="31" spans="2:15" x14ac:dyDescent="0.25">
      <c r="B31" s="1">
        <f>COUNTIF($C$4:C31,Buscador!$L$5)</f>
        <v>9</v>
      </c>
      <c r="C31" s="16" t="s">
        <v>96</v>
      </c>
      <c r="D31" s="17">
        <v>9</v>
      </c>
      <c r="E31" s="17" t="s">
        <v>17</v>
      </c>
      <c r="F31" s="18" t="s">
        <v>90</v>
      </c>
      <c r="G31" s="17"/>
      <c r="H31" s="19">
        <v>0.9</v>
      </c>
      <c r="I31" s="9">
        <f>IF(Componentes[[#This Row],[Vendedor]]="ELEMON",Componentes[[#This Row],[Costo x Unidad]]*$N$5,Componentes[[#This Row],[Costo x Unidad]])</f>
        <v>0.9</v>
      </c>
      <c r="J31" s="20">
        <f>Componentes[[#This Row],[Pesos]]*Componentes[[#This Row],[Cant.]]</f>
        <v>8.1</v>
      </c>
    </row>
    <row r="32" spans="2:15" x14ac:dyDescent="0.25">
      <c r="B32" s="1">
        <f>COUNTIF($C$4:C32,Buscador!$L$5)</f>
        <v>10</v>
      </c>
      <c r="C32" s="16" t="s">
        <v>96</v>
      </c>
      <c r="D32" s="17">
        <v>3</v>
      </c>
      <c r="E32" s="17" t="s">
        <v>17</v>
      </c>
      <c r="F32" s="18" t="s">
        <v>18</v>
      </c>
      <c r="G32" s="17"/>
      <c r="H32" s="9">
        <v>0.9</v>
      </c>
      <c r="I32" s="9">
        <f>IF(Componentes[[#This Row],[Vendedor]]="ELEMON",Componentes[[#This Row],[Costo x Unidad]]*$N$5,Componentes[[#This Row],[Costo x Unidad]])</f>
        <v>0.9</v>
      </c>
      <c r="J32" s="10">
        <f>Componentes[[#This Row],[Pesos]]*Componentes[[#This Row],[Cant.]]</f>
        <v>2.7</v>
      </c>
    </row>
    <row r="33" spans="2:15" x14ac:dyDescent="0.25">
      <c r="B33" s="1">
        <f>COUNTIF($C$4:C33,Buscador!$L$5)</f>
        <v>11</v>
      </c>
      <c r="C33" s="16" t="s">
        <v>96</v>
      </c>
      <c r="D33" s="17">
        <v>4</v>
      </c>
      <c r="E33" s="17" t="s">
        <v>17</v>
      </c>
      <c r="F33" s="18" t="s">
        <v>56</v>
      </c>
      <c r="G33" s="17"/>
      <c r="H33" s="9">
        <v>8</v>
      </c>
      <c r="I33" s="9">
        <f>IF(Componentes[[#This Row],[Vendedor]]="ELEMON",Componentes[[#This Row],[Costo x Unidad]]*$N$5,Componentes[[#This Row],[Costo x Unidad]])</f>
        <v>8</v>
      </c>
      <c r="J33" s="10">
        <f>Componentes[[#This Row],[Pesos]]*Componentes[[#This Row],[Cant.]]</f>
        <v>32</v>
      </c>
      <c r="O33" s="1"/>
    </row>
    <row r="34" spans="2:15" x14ac:dyDescent="0.25">
      <c r="B34" s="1">
        <f>COUNTIF($C$4:C34,Buscador!$L$5)</f>
        <v>12</v>
      </c>
      <c r="C34" s="16" t="s">
        <v>96</v>
      </c>
      <c r="D34" s="17">
        <v>20</v>
      </c>
      <c r="E34" s="17" t="s">
        <v>17</v>
      </c>
      <c r="F34" s="18" t="s">
        <v>97</v>
      </c>
      <c r="G34" s="17"/>
      <c r="H34" s="9">
        <v>0.6</v>
      </c>
      <c r="I34" s="9">
        <f>IF(Componentes[[#This Row],[Vendedor]]="ELEMON",Componentes[[#This Row],[Costo x Unidad]]*$N$5,Componentes[[#This Row],[Costo x Unidad]])</f>
        <v>0.6</v>
      </c>
      <c r="J34" s="10">
        <f>Componentes[[#This Row],[Pesos]]*Componentes[[#This Row],[Cant.]]</f>
        <v>12</v>
      </c>
    </row>
    <row r="35" spans="2:15" x14ac:dyDescent="0.25">
      <c r="B35" s="1">
        <f>COUNTIF($C$4:C35,Buscador!$L$5)</f>
        <v>13</v>
      </c>
      <c r="C35" s="16" t="s">
        <v>96</v>
      </c>
      <c r="D35" s="17">
        <v>7</v>
      </c>
      <c r="E35" s="17" t="s">
        <v>17</v>
      </c>
      <c r="F35" s="18" t="s">
        <v>64</v>
      </c>
      <c r="G35" s="17"/>
      <c r="H35" s="9">
        <v>8.5</v>
      </c>
      <c r="I35" s="9">
        <f>IF(Componentes[[#This Row],[Vendedor]]="ELEMON",Componentes[[#This Row],[Costo x Unidad]]*$N$5,Componentes[[#This Row],[Costo x Unidad]])</f>
        <v>8.5</v>
      </c>
      <c r="J35" s="10">
        <f>Componentes[[#This Row],[Pesos]]*Componentes[[#This Row],[Cant.]]</f>
        <v>59.5</v>
      </c>
    </row>
    <row r="36" spans="2:15" x14ac:dyDescent="0.25">
      <c r="B36" s="1">
        <f>COUNTIF($C$4:C36,Buscador!$L$5)</f>
        <v>14</v>
      </c>
      <c r="C36" s="16" t="s">
        <v>96</v>
      </c>
      <c r="D36" s="17">
        <v>5</v>
      </c>
      <c r="E36" s="17" t="s">
        <v>24</v>
      </c>
      <c r="F36" s="18" t="s">
        <v>25</v>
      </c>
      <c r="G36" s="17"/>
      <c r="H36" s="9">
        <v>0.3</v>
      </c>
      <c r="I36" s="9">
        <f>IF(Componentes[[#This Row],[Vendedor]]="ELEMON",Componentes[[#This Row],[Costo x Unidad]]*$N$5,Componentes[[#This Row],[Costo x Unidad]])</f>
        <v>0.3</v>
      </c>
      <c r="J36" s="10">
        <f>Componentes[[#This Row],[Pesos]]*Componentes[[#This Row],[Cant.]]</f>
        <v>1.5</v>
      </c>
    </row>
    <row r="37" spans="2:15" x14ac:dyDescent="0.25">
      <c r="B37" s="1">
        <f>COUNTIF($C$4:C37,Buscador!$L$5)</f>
        <v>15</v>
      </c>
      <c r="C37" s="16" t="s">
        <v>96</v>
      </c>
      <c r="D37" s="17">
        <v>20</v>
      </c>
      <c r="E37" s="17" t="s">
        <v>24</v>
      </c>
      <c r="F37" s="18" t="s">
        <v>78</v>
      </c>
      <c r="G37" s="17"/>
      <c r="H37" s="9">
        <v>0.4</v>
      </c>
      <c r="I37" s="9">
        <f>IF(Componentes[[#This Row],[Vendedor]]="ELEMON",Componentes[[#This Row],[Costo x Unidad]]*$N$5,Componentes[[#This Row],[Costo x Unidad]])</f>
        <v>0.4</v>
      </c>
      <c r="J37" s="10">
        <f>Componentes[[#This Row],[Pesos]]*Componentes[[#This Row],[Cant.]]</f>
        <v>8</v>
      </c>
    </row>
    <row r="38" spans="2:15" x14ac:dyDescent="0.25">
      <c r="B38" s="1">
        <f>COUNTIF($C$4:C38,Buscador!$L$5)</f>
        <v>16</v>
      </c>
      <c r="C38" s="16" t="s">
        <v>96</v>
      </c>
      <c r="D38" s="17">
        <v>1</v>
      </c>
      <c r="E38" s="17" t="s">
        <v>66</v>
      </c>
      <c r="F38" s="18" t="s">
        <v>79</v>
      </c>
      <c r="G38" s="17"/>
      <c r="H38" s="9">
        <v>1.5</v>
      </c>
      <c r="I38" s="9">
        <f>IF(Componentes[[#This Row],[Vendedor]]="ELEMON",Componentes[[#This Row],[Costo x Unidad]]*$N$5,Componentes[[#This Row],[Costo x Unidad]])</f>
        <v>1.5</v>
      </c>
      <c r="J38" s="10">
        <f>Componentes[[#This Row],[Pesos]]*Componentes[[#This Row],[Cant.]]</f>
        <v>1.5</v>
      </c>
    </row>
    <row r="39" spans="2:15" x14ac:dyDescent="0.25">
      <c r="B39" s="1">
        <f>COUNTIF($C$4:C39,Buscador!$L$5)</f>
        <v>17</v>
      </c>
      <c r="C39" s="16" t="s">
        <v>96</v>
      </c>
      <c r="D39" s="17">
        <v>1</v>
      </c>
      <c r="E39" s="17" t="s">
        <v>111</v>
      </c>
      <c r="F39" s="18"/>
      <c r="G39" s="17">
        <v>5303</v>
      </c>
      <c r="H39" s="19">
        <v>25</v>
      </c>
      <c r="I39" s="9">
        <f>IF(Componentes[[#This Row],[Vendedor]]="ELEMON",Componentes[[#This Row],[Costo x Unidad]]*$N$5,Componentes[[#This Row],[Costo x Unidad]])</f>
        <v>25</v>
      </c>
      <c r="J39" s="20">
        <f>Componentes[[#This Row],[Pesos]]*Componentes[[#This Row],[Cant.]]</f>
        <v>25</v>
      </c>
    </row>
    <row r="40" spans="2:15" x14ac:dyDescent="0.25">
      <c r="B40" s="1">
        <f>COUNTIF($C$4:C40,Buscador!$L$5)</f>
        <v>18</v>
      </c>
      <c r="C40" s="16" t="s">
        <v>96</v>
      </c>
      <c r="D40" s="17">
        <v>1</v>
      </c>
      <c r="E40" s="17" t="s">
        <v>109</v>
      </c>
      <c r="F40" s="18" t="s">
        <v>110</v>
      </c>
      <c r="G40" s="17"/>
      <c r="H40" s="19">
        <v>127</v>
      </c>
      <c r="I40" s="9">
        <f>IF(Componentes[[#This Row],[Vendedor]]="ELEMON",Componentes[[#This Row],[Costo x Unidad]]*$N$5,Componentes[[#This Row],[Costo x Unidad]])</f>
        <v>127</v>
      </c>
      <c r="J40" s="20">
        <f>Componentes[[#This Row],[Pesos]]*Componentes[[#This Row],[Cant.]]</f>
        <v>127</v>
      </c>
    </row>
    <row r="41" spans="2:15" x14ac:dyDescent="0.25">
      <c r="B41" s="1">
        <f>COUNTIF($C$4:C41,Buscador!$L$5)</f>
        <v>19</v>
      </c>
      <c r="C41" s="16" t="s">
        <v>96</v>
      </c>
      <c r="D41" s="17">
        <f>9+4</f>
        <v>13</v>
      </c>
      <c r="E41" s="17" t="s">
        <v>36</v>
      </c>
      <c r="F41" s="18" t="s">
        <v>37</v>
      </c>
      <c r="G41" s="17"/>
      <c r="H41" s="9">
        <v>12</v>
      </c>
      <c r="I41" s="9">
        <f>IF(Componentes[[#This Row],[Vendedor]]="ELEMON",Componentes[[#This Row],[Costo x Unidad]]*$N$5,Componentes[[#This Row],[Costo x Unidad]])</f>
        <v>12</v>
      </c>
      <c r="J41" s="10">
        <f>Componentes[[#This Row],[Pesos]]*Componentes[[#This Row],[Cant.]]</f>
        <v>156</v>
      </c>
    </row>
    <row r="42" spans="2:15" x14ac:dyDescent="0.25">
      <c r="B42" s="1">
        <f>COUNTIF($C$4:C42,Buscador!$L$5)</f>
        <v>20</v>
      </c>
      <c r="C42" s="16" t="s">
        <v>96</v>
      </c>
      <c r="D42" s="17">
        <v>200</v>
      </c>
      <c r="E42" s="17" t="s">
        <v>38</v>
      </c>
      <c r="F42" s="18" t="s">
        <v>102</v>
      </c>
      <c r="G42" s="17"/>
      <c r="H42" s="9">
        <v>0.16</v>
      </c>
      <c r="I42" s="9">
        <f>IF(Componentes[[#This Row],[Vendedor]]="ELEMON",Componentes[[#This Row],[Costo x Unidad]]*$N$5,Componentes[[#This Row],[Costo x Unidad]])</f>
        <v>0.16</v>
      </c>
      <c r="J42" s="10">
        <f>Componentes[[#This Row],[Pesos]]*Componentes[[#This Row],[Cant.]]</f>
        <v>32</v>
      </c>
    </row>
    <row r="43" spans="2:15" x14ac:dyDescent="0.25">
      <c r="B43" s="1">
        <f>COUNTIF($C$4:C43,Buscador!$L$5)</f>
        <v>21</v>
      </c>
      <c r="C43" s="16" t="s">
        <v>96</v>
      </c>
      <c r="D43" s="17">
        <v>200</v>
      </c>
      <c r="E43" s="17" t="s">
        <v>38</v>
      </c>
      <c r="F43" s="18" t="s">
        <v>103</v>
      </c>
      <c r="G43" s="17"/>
      <c r="H43" s="9">
        <v>0.16</v>
      </c>
      <c r="I43" s="9">
        <f>IF(Componentes[[#This Row],[Vendedor]]="ELEMON",Componentes[[#This Row],[Costo x Unidad]]*$N$5,Componentes[[#This Row],[Costo x Unidad]])</f>
        <v>0.16</v>
      </c>
      <c r="J43" s="10">
        <f>Componentes[[#This Row],[Pesos]]*Componentes[[#This Row],[Cant.]]</f>
        <v>32</v>
      </c>
    </row>
    <row r="44" spans="2:15" x14ac:dyDescent="0.25">
      <c r="B44" s="1">
        <f>COUNTIF($C$4:C44,Buscador!$L$5)</f>
        <v>22</v>
      </c>
      <c r="C44" s="16" t="s">
        <v>96</v>
      </c>
      <c r="D44" s="17">
        <v>200</v>
      </c>
      <c r="E44" s="17" t="s">
        <v>38</v>
      </c>
      <c r="F44" s="18" t="s">
        <v>104</v>
      </c>
      <c r="G44" s="17"/>
      <c r="H44" s="9">
        <v>0.16</v>
      </c>
      <c r="I44" s="9">
        <f>IF(Componentes[[#This Row],[Vendedor]]="ELEMON",Componentes[[#This Row],[Costo x Unidad]]*$N$5,Componentes[[#This Row],[Costo x Unidad]])</f>
        <v>0.16</v>
      </c>
      <c r="J44" s="10">
        <f>Componentes[[#This Row],[Pesos]]*Componentes[[#This Row],[Cant.]]</f>
        <v>32</v>
      </c>
    </row>
    <row r="45" spans="2:15" x14ac:dyDescent="0.25">
      <c r="B45" s="1">
        <f>COUNTIF($C$4:C45,Buscador!$L$5)</f>
        <v>23</v>
      </c>
      <c r="C45" s="16" t="s">
        <v>96</v>
      </c>
      <c r="D45" s="17">
        <v>200</v>
      </c>
      <c r="E45" s="17" t="s">
        <v>38</v>
      </c>
      <c r="F45" s="18" t="s">
        <v>105</v>
      </c>
      <c r="G45" s="17"/>
      <c r="H45" s="9">
        <v>0.16</v>
      </c>
      <c r="I45" s="9">
        <f>IF(Componentes[[#This Row],[Vendedor]]="ELEMON",Componentes[[#This Row],[Costo x Unidad]]*$N$5,Componentes[[#This Row],[Costo x Unidad]])</f>
        <v>0.16</v>
      </c>
      <c r="J45" s="10">
        <f>Componentes[[#This Row],[Pesos]]*Componentes[[#This Row],[Cant.]]</f>
        <v>32</v>
      </c>
    </row>
    <row r="46" spans="2:15" x14ac:dyDescent="0.25">
      <c r="B46" s="1">
        <f>COUNTIF($C$4:C46,Buscador!$L$5)</f>
        <v>24</v>
      </c>
      <c r="C46" s="16" t="s">
        <v>96</v>
      </c>
      <c r="D46" s="17">
        <v>200</v>
      </c>
      <c r="E46" s="17" t="s">
        <v>38</v>
      </c>
      <c r="F46" s="18" t="s">
        <v>107</v>
      </c>
      <c r="G46" s="17"/>
      <c r="H46" s="9">
        <v>0.16</v>
      </c>
      <c r="I46" s="9">
        <f>IF(Componentes[[#This Row],[Vendedor]]="ELEMON",Componentes[[#This Row],[Costo x Unidad]]*$N$5,Componentes[[#This Row],[Costo x Unidad]])</f>
        <v>0.16</v>
      </c>
      <c r="J46" s="10">
        <f>Componentes[[#This Row],[Pesos]]*Componentes[[#This Row],[Cant.]]</f>
        <v>32</v>
      </c>
    </row>
    <row r="47" spans="2:15" x14ac:dyDescent="0.25">
      <c r="B47" s="1">
        <f>COUNTIF($C$4:C47,Buscador!$L$5)</f>
        <v>25</v>
      </c>
      <c r="C47" s="16" t="s">
        <v>96</v>
      </c>
      <c r="D47" s="17">
        <v>200</v>
      </c>
      <c r="E47" s="17" t="s">
        <v>38</v>
      </c>
      <c r="F47" s="18" t="s">
        <v>108</v>
      </c>
      <c r="G47" s="17"/>
      <c r="H47" s="9">
        <v>0.16</v>
      </c>
      <c r="I47" s="9">
        <f>IF(Componentes[[#This Row],[Vendedor]]="ELEMON",Componentes[[#This Row],[Costo x Unidad]]*$N$5,Componentes[[#This Row],[Costo x Unidad]])</f>
        <v>0.16</v>
      </c>
      <c r="J47" s="10">
        <f>Componentes[[#This Row],[Pesos]]*Componentes[[#This Row],[Cant.]]</f>
        <v>32</v>
      </c>
    </row>
    <row r="48" spans="2:15" x14ac:dyDescent="0.25">
      <c r="B48" s="1">
        <f>COUNTIF($C$4:C48,Buscador!$L$5)</f>
        <v>26</v>
      </c>
      <c r="C48" s="16" t="s">
        <v>96</v>
      </c>
      <c r="D48" s="17">
        <v>1</v>
      </c>
      <c r="E48" s="17" t="s">
        <v>62</v>
      </c>
      <c r="F48" s="18" t="s">
        <v>63</v>
      </c>
      <c r="G48" s="17" t="s">
        <v>63</v>
      </c>
      <c r="H48" s="9">
        <v>5.5</v>
      </c>
      <c r="I48" s="9">
        <f>IF(Componentes[[#This Row],[Vendedor]]="ELEMON",Componentes[[#This Row],[Costo x Unidad]]*$N$5,Componentes[[#This Row],[Costo x Unidad]])</f>
        <v>5.5</v>
      </c>
      <c r="J48" s="10">
        <f>Componentes[[#This Row],[Pesos]]*Componentes[[#This Row],[Cant.]]</f>
        <v>5.5</v>
      </c>
    </row>
    <row r="49" spans="2:10" x14ac:dyDescent="0.25">
      <c r="B49" s="1">
        <f>COUNTIF($C$4:C49,Buscador!$L$5)</f>
        <v>27</v>
      </c>
      <c r="C49" s="16" t="s">
        <v>96</v>
      </c>
      <c r="D49" s="17">
        <v>2</v>
      </c>
      <c r="E49" s="17" t="s">
        <v>94</v>
      </c>
      <c r="F49" s="18" t="s">
        <v>95</v>
      </c>
      <c r="G49" s="17"/>
      <c r="H49" s="19">
        <v>9</v>
      </c>
      <c r="I49" s="9">
        <f>IF(Componentes[[#This Row],[Vendedor]]="ELEMON",Componentes[[#This Row],[Costo x Unidad]]*$N$5,Componentes[[#This Row],[Costo x Unidad]])</f>
        <v>9</v>
      </c>
      <c r="J49" s="20">
        <f>Componentes[[#This Row],[Pesos]]*Componentes[[#This Row],[Cant.]]</f>
        <v>18</v>
      </c>
    </row>
    <row r="50" spans="2:10" x14ac:dyDescent="0.25">
      <c r="B50" s="1">
        <f>COUNTIF($C$4:C50,Buscador!$L$5)</f>
        <v>28</v>
      </c>
      <c r="C50" s="16" t="s">
        <v>96</v>
      </c>
      <c r="D50" s="17">
        <v>7</v>
      </c>
      <c r="E50" s="17" t="s">
        <v>32</v>
      </c>
      <c r="F50" s="18" t="s">
        <v>33</v>
      </c>
      <c r="G50" s="17" t="s">
        <v>74</v>
      </c>
      <c r="H50" s="9">
        <v>1</v>
      </c>
      <c r="I50" s="9">
        <f>IF(Componentes[[#This Row],[Vendedor]]="ELEMON",Componentes[[#This Row],[Costo x Unidad]]*$N$5,Componentes[[#This Row],[Costo x Unidad]])</f>
        <v>1</v>
      </c>
      <c r="J50" s="10">
        <f>Componentes[[#This Row],[Pesos]]*Componentes[[#This Row],[Cant.]]</f>
        <v>7</v>
      </c>
    </row>
    <row r="51" spans="2:10" x14ac:dyDescent="0.25">
      <c r="B51" s="1">
        <f>COUNTIF($C$4:C51,Buscador!$L$5)</f>
        <v>28</v>
      </c>
      <c r="C51" s="16" t="s">
        <v>3</v>
      </c>
      <c r="D51" s="17">
        <v>2</v>
      </c>
      <c r="E51" s="17" t="s">
        <v>50</v>
      </c>
      <c r="F51" s="18" t="s">
        <v>51</v>
      </c>
      <c r="G51" s="17"/>
      <c r="H51" s="9"/>
      <c r="I51" s="9">
        <f>IF(Componentes[[#This Row],[Vendedor]]="ELEMON",Componentes[[#This Row],[Costo x Unidad]]*$N$5,Componentes[[#This Row],[Costo x Unidad]])</f>
        <v>0</v>
      </c>
      <c r="J51" s="10">
        <f>Componentes[[#This Row],[Pesos]]*Componentes[[#This Row],[Cant.]]</f>
        <v>0</v>
      </c>
    </row>
    <row r="52" spans="2:10" x14ac:dyDescent="0.25">
      <c r="B52" s="1">
        <f>COUNTIF($C$4:C52,Buscador!$L$5)</f>
        <v>28</v>
      </c>
      <c r="C52" s="16" t="s">
        <v>3</v>
      </c>
      <c r="D52" s="17">
        <v>1</v>
      </c>
      <c r="E52" s="17" t="s">
        <v>17</v>
      </c>
      <c r="F52" s="18" t="s">
        <v>57</v>
      </c>
      <c r="G52" s="17" t="s">
        <v>76</v>
      </c>
      <c r="H52" s="9"/>
      <c r="I52" s="9">
        <f>IF(Componentes[[#This Row],[Vendedor]]="ELEMON",Componentes[[#This Row],[Costo x Unidad]]*$N$5,Componentes[[#This Row],[Costo x Unidad]])</f>
        <v>0</v>
      </c>
      <c r="J52" s="10">
        <f>Componentes[[#This Row],[Pesos]]*Componentes[[#This Row],[Cant.]]</f>
        <v>0</v>
      </c>
    </row>
    <row r="53" spans="2:10" x14ac:dyDescent="0.25">
      <c r="B53" s="1">
        <f>COUNTIF($C$4:C53,Buscador!$L$5)</f>
        <v>28</v>
      </c>
      <c r="C53" s="16" t="s">
        <v>3</v>
      </c>
      <c r="D53" s="17">
        <v>2</v>
      </c>
      <c r="E53" s="17" t="s">
        <v>17</v>
      </c>
      <c r="F53" s="18" t="s">
        <v>55</v>
      </c>
      <c r="G53" s="17"/>
      <c r="H53" s="9"/>
      <c r="I53" s="9">
        <f>IF(Componentes[[#This Row],[Vendedor]]="ELEMON",Componentes[[#This Row],[Costo x Unidad]]*$N$5,Componentes[[#This Row],[Costo x Unidad]])</f>
        <v>0</v>
      </c>
      <c r="J53" s="10">
        <f>Componentes[[#This Row],[Pesos]]*Componentes[[#This Row],[Cant.]]</f>
        <v>0</v>
      </c>
    </row>
    <row r="54" spans="2:10" x14ac:dyDescent="0.25">
      <c r="B54" s="1">
        <f>COUNTIF($C$4:C54,Buscador!$L$5)</f>
        <v>28</v>
      </c>
      <c r="C54" s="16" t="s">
        <v>3</v>
      </c>
      <c r="D54" s="17">
        <v>1</v>
      </c>
      <c r="E54" s="17" t="s">
        <v>26</v>
      </c>
      <c r="F54" s="18" t="s">
        <v>47</v>
      </c>
      <c r="G54" s="17"/>
      <c r="H54" s="9"/>
      <c r="I54" s="9">
        <f>IF(Componentes[[#This Row],[Vendedor]]="ELEMON",Componentes[[#This Row],[Costo x Unidad]]*$N$5,Componentes[[#This Row],[Costo x Unidad]])</f>
        <v>0</v>
      </c>
      <c r="J54" s="10">
        <f>Componentes[[#This Row],[Pesos]]*Componentes[[#This Row],[Cant.]]</f>
        <v>0</v>
      </c>
    </row>
    <row r="55" spans="2:10" x14ac:dyDescent="0.25">
      <c r="B55" s="1">
        <f>COUNTIF($C$4:C55,Buscador!$L$5)</f>
        <v>28</v>
      </c>
      <c r="C55" s="16" t="s">
        <v>3</v>
      </c>
      <c r="D55" s="17">
        <v>20</v>
      </c>
      <c r="E55" s="17" t="s">
        <v>52</v>
      </c>
      <c r="F55" s="18" t="s">
        <v>53</v>
      </c>
      <c r="G55" s="17"/>
      <c r="H55" s="9"/>
      <c r="I55" s="9">
        <f>IF(Componentes[[#This Row],[Vendedor]]="ELEMON",Componentes[[#This Row],[Costo x Unidad]]*$N$5,Componentes[[#This Row],[Costo x Unidad]])</f>
        <v>0</v>
      </c>
      <c r="J55" s="10">
        <f>Componentes[[#This Row],[Pesos]]*Componentes[[#This Row],[Cant.]]</f>
        <v>0</v>
      </c>
    </row>
    <row r="56" spans="2:10" x14ac:dyDescent="0.25">
      <c r="B56" s="1">
        <f>COUNTIF($C$4:C56,Buscador!$L$5)</f>
        <v>28</v>
      </c>
      <c r="C56" s="16" t="s">
        <v>3</v>
      </c>
      <c r="D56" s="17">
        <v>1</v>
      </c>
      <c r="E56" s="17" t="s">
        <v>29</v>
      </c>
      <c r="F56" s="18" t="s">
        <v>30</v>
      </c>
      <c r="G56" s="17"/>
      <c r="H56" s="9"/>
      <c r="I56" s="9">
        <f>IF(Componentes[[#This Row],[Vendedor]]="ELEMON",Componentes[[#This Row],[Costo x Unidad]]*$N$5,Componentes[[#This Row],[Costo x Unidad]])</f>
        <v>0</v>
      </c>
      <c r="J56" s="10">
        <f>Componentes[[#This Row],[Pesos]]*Componentes[[#This Row],[Cant.]]</f>
        <v>0</v>
      </c>
    </row>
    <row r="57" spans="2:10" x14ac:dyDescent="0.25">
      <c r="B57" s="1">
        <f>COUNTIF($C$4:C57,Buscador!$L$5)</f>
        <v>28</v>
      </c>
      <c r="C57" s="16" t="s">
        <v>3</v>
      </c>
      <c r="D57" s="17">
        <v>1</v>
      </c>
      <c r="E57" s="17" t="s">
        <v>48</v>
      </c>
      <c r="F57" s="18" t="s">
        <v>49</v>
      </c>
      <c r="G57" s="17"/>
      <c r="H57" s="9"/>
      <c r="I57" s="9">
        <f>IF(Componentes[[#This Row],[Vendedor]]="ELEMON",Componentes[[#This Row],[Costo x Unidad]]*$N$5,Componentes[[#This Row],[Costo x Unidad]])</f>
        <v>0</v>
      </c>
      <c r="J57" s="10">
        <f>Componentes[[#This Row],[Pesos]]*Componentes[[#This Row],[Cant.]]</f>
        <v>0</v>
      </c>
    </row>
    <row r="58" spans="2:10" x14ac:dyDescent="0.25">
      <c r="B58" s="1">
        <f>COUNTIF($C$4:C58,Buscador!$L$5)</f>
        <v>28</v>
      </c>
      <c r="C58" s="16" t="s">
        <v>3</v>
      </c>
      <c r="D58" s="17">
        <v>1</v>
      </c>
      <c r="E58" s="17" t="s">
        <v>65</v>
      </c>
      <c r="F58" s="18"/>
      <c r="G58" s="17"/>
      <c r="H58" s="9"/>
      <c r="I58" s="9">
        <f>IF(Componentes[[#This Row],[Vendedor]]="ELEMON",Componentes[[#This Row],[Costo x Unidad]]*$N$5,Componentes[[#This Row],[Costo x Unidad]])</f>
        <v>0</v>
      </c>
      <c r="J58" s="10">
        <f>Componentes[[#This Row],[Pesos]]*Componentes[[#This Row],[Cant.]]</f>
        <v>0</v>
      </c>
    </row>
    <row r="59" spans="2:10" x14ac:dyDescent="0.25">
      <c r="B59" s="1">
        <f>COUNTIF($C$4:C59,Buscador!$L$5)</f>
        <v>28</v>
      </c>
      <c r="C59" s="16" t="s">
        <v>3</v>
      </c>
      <c r="D59" s="17">
        <v>2</v>
      </c>
      <c r="E59" s="17" t="s">
        <v>38</v>
      </c>
      <c r="F59" s="18" t="s">
        <v>101</v>
      </c>
      <c r="G59" s="17"/>
      <c r="H59" s="9"/>
      <c r="I59" s="9">
        <f>IF(Componentes[[#This Row],[Vendedor]]="ELEMON",Componentes[[#This Row],[Costo x Unidad]]*$N$5,Componentes[[#This Row],[Costo x Unidad]])</f>
        <v>0</v>
      </c>
      <c r="J59" s="10">
        <f>Componentes[[#This Row],[Pesos]]*Componentes[[#This Row],[Cant.]]</f>
        <v>0</v>
      </c>
    </row>
    <row r="60" spans="2:10" x14ac:dyDescent="0.25">
      <c r="B60" s="1">
        <f>COUNTIF($C$4:C60,Buscador!$L$5)</f>
        <v>28</v>
      </c>
      <c r="C60" s="16" t="s">
        <v>3</v>
      </c>
      <c r="D60" s="17">
        <v>4</v>
      </c>
      <c r="E60" s="17" t="s">
        <v>38</v>
      </c>
      <c r="F60" s="18" t="s">
        <v>98</v>
      </c>
      <c r="G60" s="17"/>
      <c r="H60" s="9"/>
      <c r="I60" s="9">
        <f>IF(Componentes[[#This Row],[Vendedor]]="ELEMON",Componentes[[#This Row],[Costo x Unidad]]*$N$5,Componentes[[#This Row],[Costo x Unidad]])</f>
        <v>0</v>
      </c>
      <c r="J60" s="10">
        <f>Componentes[[#This Row],[Pesos]]*Componentes[[#This Row],[Cant.]]</f>
        <v>0</v>
      </c>
    </row>
    <row r="61" spans="2:10" x14ac:dyDescent="0.25">
      <c r="B61" s="1">
        <f>COUNTIF($C$4:C61,Buscador!$L$5)</f>
        <v>28</v>
      </c>
      <c r="C61" s="16" t="s">
        <v>3</v>
      </c>
      <c r="D61" s="17">
        <v>4</v>
      </c>
      <c r="E61" s="17" t="s">
        <v>38</v>
      </c>
      <c r="F61" s="18" t="s">
        <v>99</v>
      </c>
      <c r="G61" s="17"/>
      <c r="H61" s="9"/>
      <c r="I61" s="9">
        <f>IF(Componentes[[#This Row],[Vendedor]]="ELEMON",Componentes[[#This Row],[Costo x Unidad]]*$N$5,Componentes[[#This Row],[Costo x Unidad]])</f>
        <v>0</v>
      </c>
      <c r="J61" s="10">
        <f>Componentes[[#This Row],[Pesos]]*Componentes[[#This Row],[Cant.]]</f>
        <v>0</v>
      </c>
    </row>
    <row r="62" spans="2:10" x14ac:dyDescent="0.25">
      <c r="B62" s="1">
        <f>COUNTIF($C$4:C62,Buscador!$L$5)</f>
        <v>28</v>
      </c>
      <c r="C62" s="16" t="s">
        <v>3</v>
      </c>
      <c r="D62" s="17">
        <v>4</v>
      </c>
      <c r="E62" s="17" t="s">
        <v>38</v>
      </c>
      <c r="F62" s="18" t="s">
        <v>106</v>
      </c>
      <c r="G62" s="17"/>
      <c r="H62" s="9"/>
      <c r="I62" s="9">
        <f>IF(Componentes[[#This Row],[Vendedor]]="ELEMON",Componentes[[#This Row],[Costo x Unidad]]*$N$5,Componentes[[#This Row],[Costo x Unidad]])</f>
        <v>0</v>
      </c>
      <c r="J62" s="10">
        <f>Componentes[[#This Row],[Pesos]]*Componentes[[#This Row],[Cant.]]</f>
        <v>0</v>
      </c>
    </row>
    <row r="63" spans="2:10" x14ac:dyDescent="0.25">
      <c r="B63" s="1">
        <f>COUNTIF($C$4:C63,Buscador!$L$5)</f>
        <v>28</v>
      </c>
      <c r="C63" s="16" t="s">
        <v>3</v>
      </c>
      <c r="D63" s="17">
        <v>1</v>
      </c>
      <c r="E63" s="17" t="s">
        <v>38</v>
      </c>
      <c r="F63" s="18" t="s">
        <v>49</v>
      </c>
      <c r="G63" s="17"/>
      <c r="H63" s="9"/>
      <c r="I63" s="9">
        <f>IF(Componentes[[#This Row],[Vendedor]]="ELEMON",Componentes[[#This Row],[Costo x Unidad]]*$N$5,Componentes[[#This Row],[Costo x Unidad]])</f>
        <v>0</v>
      </c>
      <c r="J63" s="10">
        <f>Componentes[[#This Row],[Pesos]]*Componentes[[#This Row],[Cant.]]</f>
        <v>0</v>
      </c>
    </row>
    <row r="64" spans="2:10" x14ac:dyDescent="0.25">
      <c r="B64" s="1">
        <f>COUNTIF($C$4:C64,Buscador!$L$5)</f>
        <v>28</v>
      </c>
      <c r="C64" s="16" t="s">
        <v>3</v>
      </c>
      <c r="D64" s="17">
        <v>4</v>
      </c>
      <c r="E64" s="17" t="s">
        <v>45</v>
      </c>
      <c r="F64" s="18" t="s">
        <v>46</v>
      </c>
      <c r="G64" s="17"/>
      <c r="H64" s="9"/>
      <c r="I64" s="9">
        <f>IF(Componentes[[#This Row],[Vendedor]]="ELEMON",Componentes[[#This Row],[Costo x Unidad]]*$N$5,Componentes[[#This Row],[Costo x Unidad]])</f>
        <v>0</v>
      </c>
      <c r="J64" s="10">
        <f>Componentes[[#This Row],[Pesos]]*Componentes[[#This Row],[Cant.]]</f>
        <v>0</v>
      </c>
    </row>
    <row r="65" spans="2:10" x14ac:dyDescent="0.25">
      <c r="B65" s="1">
        <f>COUNTIF($C$4:C65,Buscador!$L$5)</f>
        <v>28</v>
      </c>
      <c r="C65" s="16" t="s">
        <v>3</v>
      </c>
      <c r="D65" s="17">
        <v>1</v>
      </c>
      <c r="E65" s="17" t="s">
        <v>34</v>
      </c>
      <c r="F65" s="18" t="s">
        <v>35</v>
      </c>
      <c r="G65" s="17"/>
      <c r="H65" s="9"/>
      <c r="I65" s="9">
        <f>IF(Componentes[[#This Row],[Vendedor]]="ELEMON",Componentes[[#This Row],[Costo x Unidad]]*$N$5,Componentes[[#This Row],[Costo x Unidad]])</f>
        <v>0</v>
      </c>
      <c r="J65" s="10">
        <f>Componentes[[#This Row],[Pesos]]*Componentes[[#This Row],[Cant.]]</f>
        <v>0</v>
      </c>
    </row>
    <row r="66" spans="2:10" x14ac:dyDescent="0.25">
      <c r="B66" s="1">
        <f>COUNTIF($C$4:C66,Buscador!$L$5)</f>
        <v>28</v>
      </c>
      <c r="C66" s="16" t="s">
        <v>3</v>
      </c>
      <c r="D66" s="17">
        <v>1</v>
      </c>
      <c r="E66" s="17" t="s">
        <v>112</v>
      </c>
      <c r="F66" s="18"/>
      <c r="G66" s="17"/>
      <c r="H66" s="19">
        <v>205</v>
      </c>
      <c r="I66" s="9">
        <f>IF(Componentes[[#This Row],[Vendedor]]="ELEMON",Componentes[[#This Row],[Costo x Unidad]]*$N$5,Componentes[[#This Row],[Costo x Unidad]])</f>
        <v>205</v>
      </c>
      <c r="J66" s="20">
        <f>Componentes[[#This Row],[Pesos]]*Componentes[[#This Row],[Cant.]]</f>
        <v>205</v>
      </c>
    </row>
    <row r="67" spans="2:10" x14ac:dyDescent="0.25">
      <c r="B67" s="1">
        <f>COUNTIF($C$4:C67,Buscador!$L$5)</f>
        <v>28</v>
      </c>
      <c r="C67" s="16"/>
      <c r="D67" s="17"/>
      <c r="E67" s="17"/>
      <c r="F67" s="18"/>
      <c r="G67" s="17"/>
      <c r="H67" s="9"/>
      <c r="I67" s="9">
        <f>IF(Componentes[[#This Row],[Vendedor]]="ELEMON",Componentes[[#This Row],[Costo x Unidad]]*$N$5,Componentes[[#This Row],[Costo x Unidad]])</f>
        <v>0</v>
      </c>
      <c r="J67" s="10">
        <f>Componentes[[#This Row],[Pesos]]*Componentes[[#This Row],[Cant.]]</f>
        <v>0</v>
      </c>
    </row>
    <row r="68" spans="2:10" x14ac:dyDescent="0.25">
      <c r="B68" s="1">
        <f>COUNTIF($C$4:C68,Buscador!$L$5)</f>
        <v>28</v>
      </c>
      <c r="C68" s="16"/>
      <c r="D68" s="17"/>
      <c r="E68" s="17"/>
      <c r="F68" s="18"/>
      <c r="G68" s="17"/>
      <c r="H68" s="9"/>
      <c r="I68" s="9">
        <f>IF(Componentes[[#This Row],[Vendedor]]="ELEMON",Componentes[[#This Row],[Costo x Unidad]]*$N$5,Componentes[[#This Row],[Costo x Unidad]])</f>
        <v>0</v>
      </c>
      <c r="J68" s="10">
        <f>Componentes[[#This Row],[Pesos]]*Componentes[[#This Row],[Cant.]]</f>
        <v>0</v>
      </c>
    </row>
    <row r="69" spans="2:10" x14ac:dyDescent="0.25">
      <c r="B69" s="1">
        <f>COUNTIF($C$4:C69,Buscador!$L$5)</f>
        <v>28</v>
      </c>
      <c r="C69" s="16"/>
      <c r="D69" s="17"/>
      <c r="E69" s="17"/>
      <c r="F69" s="18"/>
      <c r="G69" s="17"/>
      <c r="H69" s="9"/>
      <c r="I69" s="9">
        <f>IF(Componentes[[#This Row],[Vendedor]]="ELEMON",Componentes[[#This Row],[Costo x Unidad]]*$N$5,Componentes[[#This Row],[Costo x Unidad]])</f>
        <v>0</v>
      </c>
      <c r="J69" s="10">
        <f>Componentes[[#This Row],[Pesos]]*Componentes[[#This Row],[Cant.]]</f>
        <v>0</v>
      </c>
    </row>
    <row r="70" spans="2:10" x14ac:dyDescent="0.25">
      <c r="B70" s="1">
        <f>COUNTIF($C$4:C70,Buscador!$L$5)</f>
        <v>28</v>
      </c>
      <c r="C70" s="16"/>
      <c r="D70" s="17"/>
      <c r="E70" s="17"/>
      <c r="F70" s="18"/>
      <c r="G70" s="17"/>
      <c r="H70" s="9"/>
      <c r="I70" s="9">
        <f>IF(Componentes[[#This Row],[Vendedor]]="ELEMON",Componentes[[#This Row],[Costo x Unidad]]*$N$5,Componentes[[#This Row],[Costo x Unidad]])</f>
        <v>0</v>
      </c>
      <c r="J70" s="10">
        <f>Componentes[[#This Row],[Pesos]]*Componentes[[#This Row],[Cant.]]</f>
        <v>0</v>
      </c>
    </row>
    <row r="71" spans="2:10" x14ac:dyDescent="0.25">
      <c r="B71" s="1">
        <f>COUNTIF($C$4:C71,Buscador!$L$5)</f>
        <v>28</v>
      </c>
      <c r="C71" s="16"/>
      <c r="D71" s="17"/>
      <c r="E71" s="17"/>
      <c r="F71" s="18"/>
      <c r="G71" s="17"/>
      <c r="H71" s="9"/>
      <c r="I71" s="9">
        <f>IF(Componentes[[#This Row],[Vendedor]]="ELEMON",Componentes[[#This Row],[Costo x Unidad]]*$N$5,Componentes[[#This Row],[Costo x Unidad]])</f>
        <v>0</v>
      </c>
      <c r="J71" s="10">
        <f>Componentes[[#This Row],[Pesos]]*Componentes[[#This Row],[Cant.]]</f>
        <v>0</v>
      </c>
    </row>
    <row r="72" spans="2:10" x14ac:dyDescent="0.25">
      <c r="B72" s="1">
        <f>COUNTIF($C$4:C72,Buscador!$L$5)</f>
        <v>28</v>
      </c>
      <c r="C72" s="16"/>
      <c r="D72" s="17"/>
      <c r="E72" s="17"/>
      <c r="F72" s="18"/>
      <c r="G72" s="17"/>
      <c r="H72" s="9"/>
      <c r="I72" s="9">
        <f>IF(Componentes[[#This Row],[Vendedor]]="ELEMON",Componentes[[#This Row],[Costo x Unidad]]*$N$5,Componentes[[#This Row],[Costo x Unidad]])</f>
        <v>0</v>
      </c>
      <c r="J72" s="10">
        <f>Componentes[[#This Row],[Pesos]]*Componentes[[#This Row],[Cant.]]</f>
        <v>0</v>
      </c>
    </row>
    <row r="73" spans="2:10" x14ac:dyDescent="0.25">
      <c r="B73" s="1">
        <f>COUNTIF($C$4:C73,Buscador!$L$5)</f>
        <v>28</v>
      </c>
      <c r="C73" s="16"/>
      <c r="D73" s="17"/>
      <c r="E73" s="17"/>
      <c r="F73" s="18"/>
      <c r="G73" s="17"/>
      <c r="H73" s="9"/>
      <c r="I73" s="9">
        <f>IF(Componentes[[#This Row],[Vendedor]]="ELEMON",Componentes[[#This Row],[Costo x Unidad]]*$N$5,Componentes[[#This Row],[Costo x Unidad]])</f>
        <v>0</v>
      </c>
      <c r="J73" s="10">
        <f>Componentes[[#This Row],[Pesos]]*Componentes[[#This Row],[Cant.]]</f>
        <v>0</v>
      </c>
    </row>
    <row r="74" spans="2:10" x14ac:dyDescent="0.25">
      <c r="B74" s="1">
        <f>COUNTIF($C$4:C74,Buscador!$L$5)</f>
        <v>28</v>
      </c>
      <c r="C74" s="16"/>
      <c r="D74" s="17"/>
      <c r="E74" s="17"/>
      <c r="F74" s="18"/>
      <c r="G74" s="17"/>
      <c r="H74" s="9"/>
      <c r="I74" s="9">
        <f>IF(Componentes[[#This Row],[Vendedor]]="ELEMON",Componentes[[#This Row],[Costo x Unidad]]*$N$5,Componentes[[#This Row],[Costo x Unidad]])</f>
        <v>0</v>
      </c>
      <c r="J74" s="10">
        <f>Componentes[[#This Row],[Pesos]]*Componentes[[#This Row],[Cant.]]</f>
        <v>0</v>
      </c>
    </row>
    <row r="75" spans="2:10" x14ac:dyDescent="0.25">
      <c r="B75" s="1">
        <f>COUNTIF($C$4:C75,Buscador!$L$5)</f>
        <v>28</v>
      </c>
      <c r="C75" s="16"/>
      <c r="D75" s="17"/>
      <c r="E75" s="17"/>
      <c r="F75" s="18"/>
      <c r="G75" s="17"/>
      <c r="H75" s="9"/>
      <c r="I75" s="9">
        <f>IF(Componentes[[#This Row],[Vendedor]]="ELEMON",Componentes[[#This Row],[Costo x Unidad]]*$N$5,Componentes[[#This Row],[Costo x Unidad]])</f>
        <v>0</v>
      </c>
      <c r="J75" s="10">
        <f>Componentes[[#This Row],[Pesos]]*Componentes[[#This Row],[Cant.]]</f>
        <v>0</v>
      </c>
    </row>
    <row r="76" spans="2:10" x14ac:dyDescent="0.25">
      <c r="B76" s="1">
        <f>COUNTIF($C$4:C76,Buscador!$L$5)</f>
        <v>28</v>
      </c>
      <c r="C76" s="16"/>
      <c r="D76" s="17"/>
      <c r="E76" s="17"/>
      <c r="F76" s="18"/>
      <c r="G76" s="17"/>
      <c r="H76" s="9"/>
      <c r="I76" s="9">
        <f>IF(Componentes[[#This Row],[Vendedor]]="ELEMON",Componentes[[#This Row],[Costo x Unidad]]*$N$5,Componentes[[#This Row],[Costo x Unidad]])</f>
        <v>0</v>
      </c>
      <c r="J76" s="10">
        <f>Componentes[[#This Row],[Pesos]]*Componentes[[#This Row],[Cant.]]</f>
        <v>0</v>
      </c>
    </row>
    <row r="77" spans="2:10" x14ac:dyDescent="0.25">
      <c r="B77" s="1">
        <f>COUNTIF($C$4:C77,Buscador!$L$5)</f>
        <v>28</v>
      </c>
      <c r="C77" s="16"/>
      <c r="D77" s="17"/>
      <c r="E77" s="17"/>
      <c r="F77" s="18"/>
      <c r="G77" s="17"/>
      <c r="H77" s="9"/>
      <c r="I77" s="9">
        <f>IF(Componentes[[#This Row],[Vendedor]]="ELEMON",Componentes[[#This Row],[Costo x Unidad]]*$N$5,Componentes[[#This Row],[Costo x Unidad]])</f>
        <v>0</v>
      </c>
      <c r="J77" s="10">
        <f>Componentes[[#This Row],[Pesos]]*Componentes[[#This Row],[Cant.]]</f>
        <v>0</v>
      </c>
    </row>
    <row r="78" spans="2:10" x14ac:dyDescent="0.25">
      <c r="B78" s="1">
        <f>COUNTIF($C$4:C78,Buscador!$L$5)</f>
        <v>28</v>
      </c>
      <c r="C78" s="16"/>
      <c r="D78" s="17"/>
      <c r="E78" s="17"/>
      <c r="F78" s="18"/>
      <c r="G78" s="17"/>
      <c r="H78" s="9"/>
      <c r="I78" s="9">
        <f>IF(Componentes[[#This Row],[Vendedor]]="ELEMON",Componentes[[#This Row],[Costo x Unidad]]*$N$5,Componentes[[#This Row],[Costo x Unidad]])</f>
        <v>0</v>
      </c>
      <c r="J78" s="10">
        <f>Componentes[[#This Row],[Pesos]]*Componentes[[#This Row],[Cant.]]</f>
        <v>0</v>
      </c>
    </row>
    <row r="79" spans="2:10" x14ac:dyDescent="0.25">
      <c r="B79" s="1">
        <f>COUNTIF($C$4:C79,Buscador!$L$5)</f>
        <v>28</v>
      </c>
      <c r="C79" s="16"/>
      <c r="D79" s="17"/>
      <c r="E79" s="17"/>
      <c r="F79" s="18"/>
      <c r="G79" s="17"/>
      <c r="H79" s="9"/>
      <c r="I79" s="9">
        <f>IF(Componentes[[#This Row],[Vendedor]]="ELEMON",Componentes[[#This Row],[Costo x Unidad]]*$N$5,Componentes[[#This Row],[Costo x Unidad]])</f>
        <v>0</v>
      </c>
      <c r="J79" s="10">
        <f>Componentes[[#This Row],[Pesos]]*Componentes[[#This Row],[Cant.]]</f>
        <v>0</v>
      </c>
    </row>
    <row r="80" spans="2:10" x14ac:dyDescent="0.25">
      <c r="B80" s="1">
        <f>COUNTIF($C$4:C80,Buscador!$L$5)</f>
        <v>28</v>
      </c>
      <c r="C80" s="16"/>
      <c r="D80" s="17"/>
      <c r="E80" s="17"/>
      <c r="F80" s="18"/>
      <c r="G80" s="17"/>
      <c r="H80" s="9"/>
      <c r="I80" s="9">
        <f>IF(Componentes[[#This Row],[Vendedor]]="ELEMON",Componentes[[#This Row],[Costo x Unidad]]*$N$5,Componentes[[#This Row],[Costo x Unidad]])</f>
        <v>0</v>
      </c>
      <c r="J80" s="10">
        <f>Componentes[[#This Row],[Pesos]]*Componentes[[#This Row],[Cant.]]</f>
        <v>0</v>
      </c>
    </row>
    <row r="81" spans="2:10" x14ac:dyDescent="0.25">
      <c r="B81" s="1">
        <f>COUNTIF($C$4:C81,Buscador!$L$5)</f>
        <v>28</v>
      </c>
      <c r="C81" s="16"/>
      <c r="D81" s="17"/>
      <c r="E81" s="17"/>
      <c r="F81" s="18"/>
      <c r="G81" s="17"/>
      <c r="H81" s="9"/>
      <c r="I81" s="9">
        <f>IF(Componentes[[#This Row],[Vendedor]]="ELEMON",Componentes[[#This Row],[Costo x Unidad]]*$N$5,Componentes[[#This Row],[Costo x Unidad]])</f>
        <v>0</v>
      </c>
      <c r="J81" s="10">
        <f>Componentes[[#This Row],[Pesos]]*Componentes[[#This Row],[Cant.]]</f>
        <v>0</v>
      </c>
    </row>
    <row r="82" spans="2:10" x14ac:dyDescent="0.25">
      <c r="B82" s="1">
        <f>COUNTIF($C$4:C82,Buscador!$L$5)</f>
        <v>28</v>
      </c>
      <c r="C82" s="16"/>
      <c r="D82" s="17"/>
      <c r="E82" s="17"/>
      <c r="F82" s="18"/>
      <c r="G82" s="17"/>
      <c r="H82" s="9"/>
      <c r="I82" s="9">
        <f>IF(Componentes[[#This Row],[Vendedor]]="ELEMON",Componentes[[#This Row],[Costo x Unidad]]*$N$5,Componentes[[#This Row],[Costo x Unidad]])</f>
        <v>0</v>
      </c>
      <c r="J82" s="10">
        <f>Componentes[[#This Row],[Pesos]]*Componentes[[#This Row],[Cant.]]</f>
        <v>0</v>
      </c>
    </row>
    <row r="83" spans="2:10" x14ac:dyDescent="0.25">
      <c r="B83" s="1">
        <f>COUNTIF($C$4:C83,Buscador!$L$5)</f>
        <v>28</v>
      </c>
      <c r="C83" s="16"/>
      <c r="D83" s="17"/>
      <c r="E83" s="17"/>
      <c r="F83" s="18"/>
      <c r="G83" s="17"/>
      <c r="H83" s="9"/>
      <c r="I83" s="9">
        <f>IF(Componentes[[#This Row],[Vendedor]]="ELEMON",Componentes[[#This Row],[Costo x Unidad]]*$N$5,Componentes[[#This Row],[Costo x Unidad]])</f>
        <v>0</v>
      </c>
      <c r="J83" s="10">
        <f>Componentes[[#This Row],[Pesos]]*Componentes[[#This Row],[Cant.]]</f>
        <v>0</v>
      </c>
    </row>
    <row r="84" spans="2:10" x14ac:dyDescent="0.25">
      <c r="B84" s="1">
        <f>COUNTIF($C$4:C84,Buscador!$L$5)</f>
        <v>28</v>
      </c>
      <c r="C84" s="16"/>
      <c r="D84" s="17"/>
      <c r="E84" s="17"/>
      <c r="F84" s="18"/>
      <c r="G84" s="17"/>
      <c r="H84" s="9"/>
      <c r="I84" s="9">
        <f>IF(Componentes[[#This Row],[Vendedor]]="ELEMON",Componentes[[#This Row],[Costo x Unidad]]*$N$5,Componentes[[#This Row],[Costo x Unidad]])</f>
        <v>0</v>
      </c>
      <c r="J84" s="10">
        <f>Componentes[[#This Row],[Pesos]]*Componentes[[#This Row],[Cant.]]</f>
        <v>0</v>
      </c>
    </row>
  </sheetData>
  <sortState ref="M11:M14">
    <sortCondition ref="M11"/>
  </sortState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4"/>
  <sheetViews>
    <sheetView showGridLines="0" showRowColHeaders="0" tabSelected="1" topLeftCell="A16" workbookViewId="0">
      <selection activeCell="L5" sqref="L5"/>
    </sheetView>
  </sheetViews>
  <sheetFormatPr baseColWidth="10" defaultRowHeight="15" x14ac:dyDescent="0.25"/>
  <cols>
    <col min="2" max="2" width="11" bestFit="1" customWidth="1"/>
    <col min="3" max="3" width="14.42578125" bestFit="1" customWidth="1"/>
    <col min="4" max="4" width="10.140625" bestFit="1" customWidth="1"/>
    <col min="5" max="5" width="18.5703125" bestFit="1" customWidth="1"/>
    <col min="6" max="6" width="10.5703125" bestFit="1" customWidth="1"/>
    <col min="7" max="7" width="14.7109375" bestFit="1" customWidth="1"/>
    <col min="8" max="8" width="18.85546875" bestFit="1" customWidth="1"/>
    <col min="9" max="9" width="10.7109375" bestFit="1" customWidth="1"/>
    <col min="10" max="10" width="13" bestFit="1" customWidth="1"/>
  </cols>
  <sheetData>
    <row r="1" spans="2:13" x14ac:dyDescent="0.25">
      <c r="C1" s="1"/>
      <c r="D1" s="1"/>
      <c r="E1" s="1"/>
      <c r="F1" s="1"/>
      <c r="G1" s="1"/>
      <c r="H1" s="1"/>
    </row>
    <row r="2" spans="2:13" x14ac:dyDescent="0.25">
      <c r="B2" s="1"/>
      <c r="C2" s="1"/>
      <c r="D2" s="1"/>
      <c r="E2" s="1"/>
      <c r="F2" s="1"/>
      <c r="G2" s="1"/>
    </row>
    <row r="4" spans="2:13" ht="37.5" customHeight="1" x14ac:dyDescent="0.25">
      <c r="B4" s="6" t="s">
        <v>14</v>
      </c>
      <c r="C4" s="6" t="s">
        <v>0</v>
      </c>
      <c r="D4" s="5" t="s">
        <v>6</v>
      </c>
      <c r="E4" s="5" t="s">
        <v>4</v>
      </c>
      <c r="F4" s="5" t="s">
        <v>7</v>
      </c>
      <c r="G4" s="5" t="s">
        <v>8</v>
      </c>
      <c r="H4" s="5" t="s">
        <v>9</v>
      </c>
      <c r="I4" s="5" t="s">
        <v>10</v>
      </c>
      <c r="J4" s="8" t="s">
        <v>5</v>
      </c>
      <c r="L4" s="4" t="s">
        <v>13</v>
      </c>
    </row>
    <row r="5" spans="2:13" x14ac:dyDescent="0.25">
      <c r="B5">
        <v>1</v>
      </c>
      <c r="C5" s="1" t="str">
        <f>IFERROR(VLOOKUP(PorVendedor[[#This Row],[Indice]],Componentes[],2,FALSE),"")</f>
        <v>GONZA</v>
      </c>
      <c r="D5" s="1">
        <f>IFERROR(VLOOKUP(PorVendedor[[#This Row],[Indice]],Componentes[],3,FALSE),"")</f>
        <v>2</v>
      </c>
      <c r="E5" s="1" t="str">
        <f>IFERROR(VLOOKUP(PorVendedor[[#This Row],[Indice]],Componentes[],4,FALSE),"")</f>
        <v>C. Integrado</v>
      </c>
      <c r="F5" s="7" t="str">
        <f>IFERROR(VLOOKUP(PorVendedor[[#This Row],[Indice]],Componentes[],5,FALSE),"")</f>
        <v>LM7812</v>
      </c>
      <c r="G5" s="1">
        <f>IFERROR(VLOOKUP(PorVendedor[[#This Row],[Indice]],Componentes[],6,FALSE),"")</f>
        <v>0</v>
      </c>
      <c r="H5" s="2">
        <f>IFERROR(VLOOKUP(PorVendedor[[#This Row],[Indice]],Componentes[],7,FALSE),"")</f>
        <v>8</v>
      </c>
      <c r="I5" s="2">
        <f>IFERROR(VLOOKUP(PorVendedor[[#This Row],[Indice]],Componentes[],8,FALSE),"")</f>
        <v>8</v>
      </c>
      <c r="J5" s="2">
        <f>IFERROR(VLOOKUP(PorVendedor[[#This Row],[Indice]],Componentes[],9,FALSE),"")</f>
        <v>16</v>
      </c>
      <c r="L5" s="21" t="s">
        <v>96</v>
      </c>
    </row>
    <row r="6" spans="2:13" x14ac:dyDescent="0.25">
      <c r="B6" s="1">
        <v>2</v>
      </c>
      <c r="C6" s="1" t="str">
        <f>IFERROR(VLOOKUP(PorVendedor[[#This Row],[Indice]],Componentes[],2,FALSE),"")</f>
        <v>GONZA</v>
      </c>
      <c r="D6" s="1">
        <f>IFERROR(VLOOKUP(PorVendedor[[#This Row],[Indice]],Componentes[],3,FALSE),"")</f>
        <v>3</v>
      </c>
      <c r="E6" s="1" t="str">
        <f>IFERROR(VLOOKUP(PorVendedor[[#This Row],[Indice]],Componentes[],4,FALSE),"")</f>
        <v>C. Integrado</v>
      </c>
      <c r="F6" s="7" t="str">
        <f>IFERROR(VLOOKUP(PorVendedor[[#This Row],[Indice]],Componentes[],5,FALSE),"")</f>
        <v>LM7912</v>
      </c>
      <c r="G6" s="1">
        <f>IFERROR(VLOOKUP(PorVendedor[[#This Row],[Indice]],Componentes[],6,FALSE),"")</f>
        <v>0</v>
      </c>
      <c r="H6" s="2">
        <f>IFERROR(VLOOKUP(PorVendedor[[#This Row],[Indice]],Componentes[],7,FALSE),"")</f>
        <v>7.5</v>
      </c>
      <c r="I6" s="2">
        <f>IFERROR(VLOOKUP(PorVendedor[[#This Row],[Indice]],Componentes[],8,FALSE),"")</f>
        <v>7.5</v>
      </c>
      <c r="J6" s="2">
        <f>IFERROR(VLOOKUP(PorVendedor[[#This Row],[Indice]],Componentes[],9,FALSE),"")</f>
        <v>22.5</v>
      </c>
    </row>
    <row r="7" spans="2:13" x14ac:dyDescent="0.25">
      <c r="B7" s="1">
        <v>3</v>
      </c>
      <c r="C7" s="1" t="str">
        <f>IFERROR(VLOOKUP(PorVendedor[[#This Row],[Indice]],Componentes[],2,FALSE),"")</f>
        <v>GONZA</v>
      </c>
      <c r="D7" s="1">
        <f>IFERROR(VLOOKUP(PorVendedor[[#This Row],[Indice]],Componentes[],3,FALSE),"")</f>
        <v>1</v>
      </c>
      <c r="E7" s="1" t="str">
        <f>IFERROR(VLOOKUP(PorVendedor[[#This Row],[Indice]],Componentes[],4,FALSE),"")</f>
        <v>C. Integrado</v>
      </c>
      <c r="F7" s="7" t="str">
        <f>IFERROR(VLOOKUP(PorVendedor[[#This Row],[Indice]],Componentes[],5,FALSE),"")</f>
        <v>LM7805</v>
      </c>
      <c r="G7" s="1">
        <f>IFERROR(VLOOKUP(PorVendedor[[#This Row],[Indice]],Componentes[],6,FALSE),"")</f>
        <v>0</v>
      </c>
      <c r="H7" s="2">
        <f>IFERROR(VLOOKUP(PorVendedor[[#This Row],[Indice]],Componentes[],7,FALSE),"")</f>
        <v>8</v>
      </c>
      <c r="I7" s="2">
        <f>IFERROR(VLOOKUP(PorVendedor[[#This Row],[Indice]],Componentes[],8,FALSE),"")</f>
        <v>8</v>
      </c>
      <c r="J7" s="2">
        <f>IFERROR(VLOOKUP(PorVendedor[[#This Row],[Indice]],Componentes[],9,FALSE),"")</f>
        <v>8</v>
      </c>
    </row>
    <row r="8" spans="2:13" x14ac:dyDescent="0.25">
      <c r="B8" s="1">
        <v>4</v>
      </c>
      <c r="C8" s="1" t="str">
        <f>IFERROR(VLOOKUP(PorVendedor[[#This Row],[Indice]],Componentes[],2,FALSE),"")</f>
        <v>GONZA</v>
      </c>
      <c r="D8" s="1">
        <f>IFERROR(VLOOKUP(PorVendedor[[#This Row],[Indice]],Componentes[],3,FALSE),"")</f>
        <v>10</v>
      </c>
      <c r="E8" s="1" t="str">
        <f>IFERROR(VLOOKUP(PorVendedor[[#This Row],[Indice]],Componentes[],4,FALSE),"")</f>
        <v>Capacitor Cerm</v>
      </c>
      <c r="F8" s="7" t="str">
        <f>IFERROR(VLOOKUP(PorVendedor[[#This Row],[Indice]],Componentes[],5,FALSE),"")</f>
        <v>470pF</v>
      </c>
      <c r="G8" s="1">
        <f>IFERROR(VLOOKUP(PorVendedor[[#This Row],[Indice]],Componentes[],6,FALSE),"")</f>
        <v>0</v>
      </c>
      <c r="H8" s="2">
        <f>IFERROR(VLOOKUP(PorVendedor[[#This Row],[Indice]],Componentes[],7,FALSE),"")</f>
        <v>0.5</v>
      </c>
      <c r="I8" s="2">
        <f>IFERROR(VLOOKUP(PorVendedor[[#This Row],[Indice]],Componentes[],8,FALSE),"")</f>
        <v>0.5</v>
      </c>
      <c r="J8" s="2">
        <f>IFERROR(VLOOKUP(PorVendedor[[#This Row],[Indice]],Componentes[],9,FALSE),"")</f>
        <v>5</v>
      </c>
    </row>
    <row r="9" spans="2:13" x14ac:dyDescent="0.25">
      <c r="B9" s="1">
        <v>5</v>
      </c>
      <c r="C9" s="1" t="str">
        <f>IFERROR(VLOOKUP(PorVendedor[[#This Row],[Indice]],Componentes[],2,FALSE),"")</f>
        <v>GONZA</v>
      </c>
      <c r="D9" s="1">
        <f>IFERROR(VLOOKUP(PorVendedor[[#This Row],[Indice]],Componentes[],3,FALSE),"")</f>
        <v>10</v>
      </c>
      <c r="E9" s="1" t="str">
        <f>IFERROR(VLOOKUP(PorVendedor[[#This Row],[Indice]],Componentes[],4,FALSE),"")</f>
        <v>Capacitor Cerm</v>
      </c>
      <c r="F9" s="7" t="str">
        <f>IFERROR(VLOOKUP(PorVendedor[[#This Row],[Indice]],Componentes[],5,FALSE),"")</f>
        <v>10pF</v>
      </c>
      <c r="G9" s="1">
        <f>IFERROR(VLOOKUP(PorVendedor[[#This Row],[Indice]],Componentes[],6,FALSE),"")</f>
        <v>0</v>
      </c>
      <c r="H9" s="2">
        <f>IFERROR(VLOOKUP(PorVendedor[[#This Row],[Indice]],Componentes[],7,FALSE),"")</f>
        <v>0.5</v>
      </c>
      <c r="I9" s="2">
        <f>IFERROR(VLOOKUP(PorVendedor[[#This Row],[Indice]],Componentes[],8,FALSE),"")</f>
        <v>0.5</v>
      </c>
      <c r="J9" s="2">
        <f>IFERROR(VLOOKUP(PorVendedor[[#This Row],[Indice]],Componentes[],9,FALSE),"")</f>
        <v>5</v>
      </c>
      <c r="L9" s="16" t="s">
        <v>16</v>
      </c>
      <c r="M9" s="10">
        <f>SUM(PorVendedor[Subtotal])</f>
        <v>748.9</v>
      </c>
    </row>
    <row r="10" spans="2:13" x14ac:dyDescent="0.25">
      <c r="B10" s="1">
        <v>6</v>
      </c>
      <c r="C10" s="1" t="str">
        <f>IFERROR(VLOOKUP(PorVendedor[[#This Row],[Indice]],Componentes[],2,FALSE),"")</f>
        <v>GONZA</v>
      </c>
      <c r="D10" s="1">
        <f>IFERROR(VLOOKUP(PorVendedor[[#This Row],[Indice]],Componentes[],3,FALSE),"")</f>
        <v>50</v>
      </c>
      <c r="E10" s="1" t="str">
        <f>IFERROR(VLOOKUP(PorVendedor[[#This Row],[Indice]],Componentes[],4,FALSE),"")</f>
        <v>Capacitor Cerm</v>
      </c>
      <c r="F10" s="7" t="str">
        <f>IFERROR(VLOOKUP(PorVendedor[[#This Row],[Indice]],Componentes[],5,FALSE),"")</f>
        <v>100nF</v>
      </c>
      <c r="G10" s="1">
        <f>IFERROR(VLOOKUP(PorVendedor[[#This Row],[Indice]],Componentes[],6,FALSE),"")</f>
        <v>0</v>
      </c>
      <c r="H10" s="2">
        <f>IFERROR(VLOOKUP(PorVendedor[[#This Row],[Indice]],Componentes[],7,FALSE),"")</f>
        <v>0.5</v>
      </c>
      <c r="I10" s="2">
        <f>IFERROR(VLOOKUP(PorVendedor[[#This Row],[Indice]],Componentes[],8,FALSE),"")</f>
        <v>0.5</v>
      </c>
      <c r="J10" s="2">
        <f>IFERROR(VLOOKUP(PorVendedor[[#This Row],[Indice]],Componentes[],9,FALSE),"")</f>
        <v>25</v>
      </c>
    </row>
    <row r="11" spans="2:13" x14ac:dyDescent="0.25">
      <c r="B11" s="1">
        <v>7</v>
      </c>
      <c r="C11" s="1" t="str">
        <f>IFERROR(VLOOKUP(PorVendedor[[#This Row],[Indice]],Componentes[],2,FALSE),"")</f>
        <v>GONZA</v>
      </c>
      <c r="D11" s="1">
        <f>IFERROR(VLOOKUP(PorVendedor[[#This Row],[Indice]],Componentes[],3,FALSE),"")</f>
        <v>10</v>
      </c>
      <c r="E11" s="1" t="str">
        <f>IFERROR(VLOOKUP(PorVendedor[[#This Row],[Indice]],Componentes[],4,FALSE),"")</f>
        <v>Capacitor Cerm</v>
      </c>
      <c r="F11" s="7" t="str">
        <f>IFERROR(VLOOKUP(PorVendedor[[#This Row],[Indice]],Componentes[],5,FALSE),"")</f>
        <v>220pF</v>
      </c>
      <c r="G11" s="1">
        <f>IFERROR(VLOOKUP(PorVendedor[[#This Row],[Indice]],Componentes[],6,FALSE),"")</f>
        <v>0</v>
      </c>
      <c r="H11" s="2">
        <f>IFERROR(VLOOKUP(PorVendedor[[#This Row],[Indice]],Componentes[],7,FALSE),"")</f>
        <v>0.5</v>
      </c>
      <c r="I11" s="2">
        <f>IFERROR(VLOOKUP(PorVendedor[[#This Row],[Indice]],Componentes[],8,FALSE),"")</f>
        <v>0.5</v>
      </c>
      <c r="J11" s="2">
        <f>IFERROR(VLOOKUP(PorVendedor[[#This Row],[Indice]],Componentes[],9,FALSE),"")</f>
        <v>5</v>
      </c>
    </row>
    <row r="12" spans="2:13" x14ac:dyDescent="0.25">
      <c r="B12" s="1">
        <v>8</v>
      </c>
      <c r="C12" s="1" t="str">
        <f>IFERROR(VLOOKUP(PorVendedor[[#This Row],[Indice]],Componentes[],2,FALSE),"")</f>
        <v>GONZA</v>
      </c>
      <c r="D12" s="1">
        <f>IFERROR(VLOOKUP(PorVendedor[[#This Row],[Indice]],Componentes[],3,FALSE),"")</f>
        <v>11</v>
      </c>
      <c r="E12" s="1" t="str">
        <f>IFERROR(VLOOKUP(PorVendedor[[#This Row],[Indice]],Componentes[],4,FALSE),"")</f>
        <v>Capacitor Elec</v>
      </c>
      <c r="F12" s="7" t="str">
        <f>IFERROR(VLOOKUP(PorVendedor[[#This Row],[Indice]],Componentes[],5,FALSE),"")</f>
        <v>100uF16v</v>
      </c>
      <c r="G12" s="1">
        <f>IFERROR(VLOOKUP(PorVendedor[[#This Row],[Indice]],Componentes[],6,FALSE),"")</f>
        <v>0</v>
      </c>
      <c r="H12" s="2">
        <f>IFERROR(VLOOKUP(PorVendedor[[#This Row],[Indice]],Componentes[],7,FALSE),"")</f>
        <v>0.6</v>
      </c>
      <c r="I12" s="2">
        <f>IFERROR(VLOOKUP(PorVendedor[[#This Row],[Indice]],Componentes[],8,FALSE),"")</f>
        <v>0.6</v>
      </c>
      <c r="J12" s="2">
        <f>IFERROR(VLOOKUP(PorVendedor[[#This Row],[Indice]],Componentes[],9,FALSE),"")</f>
        <v>6.6</v>
      </c>
    </row>
    <row r="13" spans="2:13" x14ac:dyDescent="0.25">
      <c r="B13" s="1">
        <v>9</v>
      </c>
      <c r="C13" s="1" t="str">
        <f>IFERROR(VLOOKUP(PorVendedor[[#This Row],[Indice]],Componentes[],2,FALSE),"")</f>
        <v>GONZA</v>
      </c>
      <c r="D13" s="1">
        <f>IFERROR(VLOOKUP(PorVendedor[[#This Row],[Indice]],Componentes[],3,FALSE),"")</f>
        <v>9</v>
      </c>
      <c r="E13" s="1" t="str">
        <f>IFERROR(VLOOKUP(PorVendedor[[#This Row],[Indice]],Componentes[],4,FALSE),"")</f>
        <v>Capacitor Elec</v>
      </c>
      <c r="F13" s="7" t="str">
        <f>IFERROR(VLOOKUP(PorVendedor[[#This Row],[Indice]],Componentes[],5,FALSE),"")</f>
        <v>100uF35v</v>
      </c>
      <c r="G13" s="1">
        <f>IFERROR(VLOOKUP(PorVendedor[[#This Row],[Indice]],Componentes[],6,FALSE),"")</f>
        <v>0</v>
      </c>
      <c r="H13" s="2">
        <f>IFERROR(VLOOKUP(PorVendedor[[#This Row],[Indice]],Componentes[],7,FALSE),"")</f>
        <v>0.9</v>
      </c>
      <c r="I13" s="2">
        <f>IFERROR(VLOOKUP(PorVendedor[[#This Row],[Indice]],Componentes[],8,FALSE),"")</f>
        <v>0.9</v>
      </c>
      <c r="J13" s="2">
        <f>IFERROR(VLOOKUP(PorVendedor[[#This Row],[Indice]],Componentes[],9,FALSE),"")</f>
        <v>8.1</v>
      </c>
      <c r="K13" t="s">
        <v>89</v>
      </c>
    </row>
    <row r="14" spans="2:13" x14ac:dyDescent="0.25">
      <c r="B14" s="1">
        <v>10</v>
      </c>
      <c r="C14" s="1" t="str">
        <f>IFERROR(VLOOKUP(PorVendedor[[#This Row],[Indice]],Componentes[],2,FALSE),"")</f>
        <v>GONZA</v>
      </c>
      <c r="D14" s="1">
        <f>IFERROR(VLOOKUP(PorVendedor[[#This Row],[Indice]],Componentes[],3,FALSE),"")</f>
        <v>3</v>
      </c>
      <c r="E14" s="1" t="str">
        <f>IFERROR(VLOOKUP(PorVendedor[[#This Row],[Indice]],Componentes[],4,FALSE),"")</f>
        <v>Capacitor Elec</v>
      </c>
      <c r="F14" s="7" t="str">
        <f>IFERROR(VLOOKUP(PorVendedor[[#This Row],[Indice]],Componentes[],5,FALSE),"")</f>
        <v>47uF63v</v>
      </c>
      <c r="G14" s="1">
        <f>IFERROR(VLOOKUP(PorVendedor[[#This Row],[Indice]],Componentes[],6,FALSE),"")</f>
        <v>0</v>
      </c>
      <c r="H14" s="2">
        <f>IFERROR(VLOOKUP(PorVendedor[[#This Row],[Indice]],Componentes[],7,FALSE),"")</f>
        <v>0.9</v>
      </c>
      <c r="I14" s="2">
        <f>IFERROR(VLOOKUP(PorVendedor[[#This Row],[Indice]],Componentes[],8,FALSE),"")</f>
        <v>0.9</v>
      </c>
      <c r="J14" s="2">
        <f>IFERROR(VLOOKUP(PorVendedor[[#This Row],[Indice]],Componentes[],9,FALSE),"")</f>
        <v>2.7</v>
      </c>
    </row>
    <row r="15" spans="2:13" x14ac:dyDescent="0.25">
      <c r="B15" s="1">
        <v>11</v>
      </c>
      <c r="C15" s="1" t="str">
        <f>IFERROR(VLOOKUP(PorVendedor[[#This Row],[Indice]],Componentes[],2,FALSE),"")</f>
        <v>GONZA</v>
      </c>
      <c r="D15" s="1">
        <f>IFERROR(VLOOKUP(PorVendedor[[#This Row],[Indice]],Componentes[],3,FALSE),"")</f>
        <v>4</v>
      </c>
      <c r="E15" s="1" t="str">
        <f>IFERROR(VLOOKUP(PorVendedor[[#This Row],[Indice]],Componentes[],4,FALSE),"")</f>
        <v>Capacitor Elec</v>
      </c>
      <c r="F15" s="7" t="str">
        <f>IFERROR(VLOOKUP(PorVendedor[[#This Row],[Indice]],Componentes[],5,FALSE),"")</f>
        <v>1000uF50v</v>
      </c>
      <c r="G15" s="1">
        <f>IFERROR(VLOOKUP(PorVendedor[[#This Row],[Indice]],Componentes[],6,FALSE),"")</f>
        <v>0</v>
      </c>
      <c r="H15" s="2">
        <f>IFERROR(VLOOKUP(PorVendedor[[#This Row],[Indice]],Componentes[],7,FALSE),"")</f>
        <v>8</v>
      </c>
      <c r="I15" s="2">
        <f>IFERROR(VLOOKUP(PorVendedor[[#This Row],[Indice]],Componentes[],8,FALSE),"")</f>
        <v>8</v>
      </c>
      <c r="J15" s="2">
        <f>IFERROR(VLOOKUP(PorVendedor[[#This Row],[Indice]],Componentes[],9,FALSE),"")</f>
        <v>32</v>
      </c>
    </row>
    <row r="16" spans="2:13" x14ac:dyDescent="0.25">
      <c r="B16" s="1">
        <v>12</v>
      </c>
      <c r="C16" s="1" t="str">
        <f>IFERROR(VLOOKUP(PorVendedor[[#This Row],[Indice]],Componentes[],2,FALSE),"")</f>
        <v>GONZA</v>
      </c>
      <c r="D16" s="1">
        <f>IFERROR(VLOOKUP(PorVendedor[[#This Row],[Indice]],Componentes[],3,FALSE),"")</f>
        <v>20</v>
      </c>
      <c r="E16" s="1" t="str">
        <f>IFERROR(VLOOKUP(PorVendedor[[#This Row],[Indice]],Componentes[],4,FALSE),"")</f>
        <v>Capacitor Elec</v>
      </c>
      <c r="F16" s="7" t="str">
        <f>IFERROR(VLOOKUP(PorVendedor[[#This Row],[Indice]],Componentes[],5,FALSE),"")</f>
        <v>1uF50v</v>
      </c>
      <c r="G16" s="1">
        <f>IFERROR(VLOOKUP(PorVendedor[[#This Row],[Indice]],Componentes[],6,FALSE),"")</f>
        <v>0</v>
      </c>
      <c r="H16" s="2">
        <f>IFERROR(VLOOKUP(PorVendedor[[#This Row],[Indice]],Componentes[],7,FALSE),"")</f>
        <v>0.6</v>
      </c>
      <c r="I16" s="2">
        <f>IFERROR(VLOOKUP(PorVendedor[[#This Row],[Indice]],Componentes[],8,FALSE),"")</f>
        <v>0.6</v>
      </c>
      <c r="J16" s="2">
        <f>IFERROR(VLOOKUP(PorVendedor[[#This Row],[Indice]],Componentes[],9,FALSE),"")</f>
        <v>12</v>
      </c>
    </row>
    <row r="17" spans="2:10" x14ac:dyDescent="0.25">
      <c r="B17" s="1">
        <v>13</v>
      </c>
      <c r="C17" s="1" t="str">
        <f>IFERROR(VLOOKUP(PorVendedor[[#This Row],[Indice]],Componentes[],2,FALSE),"")</f>
        <v>GONZA</v>
      </c>
      <c r="D17" s="1">
        <f>IFERROR(VLOOKUP(PorVendedor[[#This Row],[Indice]],Componentes[],3,FALSE),"")</f>
        <v>7</v>
      </c>
      <c r="E17" s="1" t="str">
        <f>IFERROR(VLOOKUP(PorVendedor[[#This Row],[Indice]],Componentes[],4,FALSE),"")</f>
        <v>Capacitor Elec</v>
      </c>
      <c r="F17" s="7" t="str">
        <f>IFERROR(VLOOKUP(PorVendedor[[#This Row],[Indice]],Componentes[],5,FALSE),"")</f>
        <v>4700uF 25v</v>
      </c>
      <c r="G17" s="1">
        <f>IFERROR(VLOOKUP(PorVendedor[[#This Row],[Indice]],Componentes[],6,FALSE),"")</f>
        <v>0</v>
      </c>
      <c r="H17" s="2">
        <f>IFERROR(VLOOKUP(PorVendedor[[#This Row],[Indice]],Componentes[],7,FALSE),"")</f>
        <v>8.5</v>
      </c>
      <c r="I17" s="2">
        <f>IFERROR(VLOOKUP(PorVendedor[[#This Row],[Indice]],Componentes[],8,FALSE),"")</f>
        <v>8.5</v>
      </c>
      <c r="J17" s="2">
        <f>IFERROR(VLOOKUP(PorVendedor[[#This Row],[Indice]],Componentes[],9,FALSE),"")</f>
        <v>59.5</v>
      </c>
    </row>
    <row r="18" spans="2:10" x14ac:dyDescent="0.25">
      <c r="B18" s="1">
        <v>14</v>
      </c>
      <c r="C18" s="1" t="str">
        <f>IFERROR(VLOOKUP(PorVendedor[[#This Row],[Indice]],Componentes[],2,FALSE),"")</f>
        <v>GONZA</v>
      </c>
      <c r="D18" s="1">
        <f>IFERROR(VLOOKUP(PorVendedor[[#This Row],[Indice]],Componentes[],3,FALSE),"")</f>
        <v>5</v>
      </c>
      <c r="E18" s="1" t="str">
        <f>IFERROR(VLOOKUP(PorVendedor[[#This Row],[Indice]],Componentes[],4,FALSE),"")</f>
        <v>Diodo</v>
      </c>
      <c r="F18" s="7" t="str">
        <f>IFERROR(VLOOKUP(PorVendedor[[#This Row],[Indice]],Componentes[],5,FALSE),"")</f>
        <v>1N4148</v>
      </c>
      <c r="G18" s="1">
        <f>IFERROR(VLOOKUP(PorVendedor[[#This Row],[Indice]],Componentes[],6,FALSE),"")</f>
        <v>0</v>
      </c>
      <c r="H18" s="2">
        <f>IFERROR(VLOOKUP(PorVendedor[[#This Row],[Indice]],Componentes[],7,FALSE),"")</f>
        <v>0.3</v>
      </c>
      <c r="I18" s="2">
        <f>IFERROR(VLOOKUP(PorVendedor[[#This Row],[Indice]],Componentes[],8,FALSE),"")</f>
        <v>0.3</v>
      </c>
      <c r="J18" s="2">
        <f>IFERROR(VLOOKUP(PorVendedor[[#This Row],[Indice]],Componentes[],9,FALSE),"")</f>
        <v>1.5</v>
      </c>
    </row>
    <row r="19" spans="2:10" x14ac:dyDescent="0.25">
      <c r="B19" s="1">
        <v>15</v>
      </c>
      <c r="C19" s="1" t="str">
        <f>IFERROR(VLOOKUP(PorVendedor[[#This Row],[Indice]],Componentes[],2,FALSE),"")</f>
        <v>GONZA</v>
      </c>
      <c r="D19" s="1">
        <f>IFERROR(VLOOKUP(PorVendedor[[#This Row],[Indice]],Componentes[],3,FALSE),"")</f>
        <v>20</v>
      </c>
      <c r="E19" s="1" t="str">
        <f>IFERROR(VLOOKUP(PorVendedor[[#This Row],[Indice]],Componentes[],4,FALSE),"")</f>
        <v>Diodo</v>
      </c>
      <c r="F19" s="7" t="str">
        <f>IFERROR(VLOOKUP(PorVendedor[[#This Row],[Indice]],Componentes[],5,FALSE),"")</f>
        <v>1N4007</v>
      </c>
      <c r="G19" s="1">
        <f>IFERROR(VLOOKUP(PorVendedor[[#This Row],[Indice]],Componentes[],6,FALSE),"")</f>
        <v>0</v>
      </c>
      <c r="H19" s="2">
        <f>IFERROR(VLOOKUP(PorVendedor[[#This Row],[Indice]],Componentes[],7,FALSE),"")</f>
        <v>0.4</v>
      </c>
      <c r="I19" s="2">
        <f>IFERROR(VLOOKUP(PorVendedor[[#This Row],[Indice]],Componentes[],8,FALSE),"")</f>
        <v>0.4</v>
      </c>
      <c r="J19" s="2">
        <f>IFERROR(VLOOKUP(PorVendedor[[#This Row],[Indice]],Componentes[],9,FALSE),"")</f>
        <v>8</v>
      </c>
    </row>
    <row r="20" spans="2:10" x14ac:dyDescent="0.25">
      <c r="B20" s="1">
        <v>16</v>
      </c>
      <c r="C20" s="1" t="str">
        <f>IFERROR(VLOOKUP(PorVendedor[[#This Row],[Indice]],Componentes[],2,FALSE),"")</f>
        <v>GONZA</v>
      </c>
      <c r="D20" s="1">
        <f>IFERROR(VLOOKUP(PorVendedor[[#This Row],[Indice]],Componentes[],3,FALSE),"")</f>
        <v>1</v>
      </c>
      <c r="E20" s="1" t="str">
        <f>IFERROR(VLOOKUP(PorVendedor[[#This Row],[Indice]],Componentes[],4,FALSE),"")</f>
        <v>Diodo Zener</v>
      </c>
      <c r="F20" s="7" t="str">
        <f>IFERROR(VLOOKUP(PorVendedor[[#This Row],[Indice]],Componentes[],5,FALSE),"")</f>
        <v>1N4749A (24v)</v>
      </c>
      <c r="G20" s="1">
        <f>IFERROR(VLOOKUP(PorVendedor[[#This Row],[Indice]],Componentes[],6,FALSE),"")</f>
        <v>0</v>
      </c>
      <c r="H20" s="2">
        <f>IFERROR(VLOOKUP(PorVendedor[[#This Row],[Indice]],Componentes[],7,FALSE),"")</f>
        <v>1.5</v>
      </c>
      <c r="I20" s="2">
        <f>IFERROR(VLOOKUP(PorVendedor[[#This Row],[Indice]],Componentes[],8,FALSE),"")</f>
        <v>1.5</v>
      </c>
      <c r="J20" s="2">
        <f>IFERROR(VLOOKUP(PorVendedor[[#This Row],[Indice]],Componentes[],9,FALSE),"")</f>
        <v>1.5</v>
      </c>
    </row>
    <row r="21" spans="2:10" x14ac:dyDescent="0.25">
      <c r="B21" s="1">
        <v>17</v>
      </c>
      <c r="C21" s="1" t="str">
        <f>IFERROR(VLOOKUP(PorVendedor[[#This Row],[Indice]],Componentes[],2,FALSE),"")</f>
        <v>GONZA</v>
      </c>
      <c r="D21" s="1">
        <f>IFERROR(VLOOKUP(PorVendedor[[#This Row],[Indice]],Componentes[],3,FALSE),"")</f>
        <v>1</v>
      </c>
      <c r="E21" s="1" t="str">
        <f>IFERROR(VLOOKUP(PorVendedor[[#This Row],[Indice]],Componentes[],4,FALSE),"")</f>
        <v>Llave Combinacion</v>
      </c>
      <c r="F21" s="7">
        <f>IFERROR(VLOOKUP(PorVendedor[[#This Row],[Indice]],Componentes[],5,FALSE),"")</f>
        <v>0</v>
      </c>
      <c r="G21" s="1">
        <f>IFERROR(VLOOKUP(PorVendedor[[#This Row],[Indice]],Componentes[],6,FALSE),"")</f>
        <v>5303</v>
      </c>
      <c r="H21" s="2">
        <f>IFERROR(VLOOKUP(PorVendedor[[#This Row],[Indice]],Componentes[],7,FALSE),"")</f>
        <v>25</v>
      </c>
      <c r="I21" s="2">
        <f>IFERROR(VLOOKUP(PorVendedor[[#This Row],[Indice]],Componentes[],8,FALSE),"")</f>
        <v>25</v>
      </c>
      <c r="J21" s="2">
        <f>IFERROR(VLOOKUP(PorVendedor[[#This Row],[Indice]],Componentes[],9,FALSE),"")</f>
        <v>25</v>
      </c>
    </row>
    <row r="22" spans="2:10" x14ac:dyDescent="0.25">
      <c r="B22" s="1">
        <v>18</v>
      </c>
      <c r="C22" s="1" t="str">
        <f>IFERROR(VLOOKUP(PorVendedor[[#This Row],[Indice]],Componentes[],2,FALSE),"")</f>
        <v>GONZA</v>
      </c>
      <c r="D22" s="1">
        <f>IFERROR(VLOOKUP(PorVendedor[[#This Row],[Indice]],Componentes[],3,FALSE),"")</f>
        <v>1</v>
      </c>
      <c r="E22" s="1" t="str">
        <f>IFERROR(VLOOKUP(PorVendedor[[#This Row],[Indice]],Componentes[],4,FALSE),"")</f>
        <v>PLACA</v>
      </c>
      <c r="F22" s="7" t="str">
        <f>IFERROR(VLOOKUP(PorVendedor[[#This Row],[Indice]],Componentes[],5,FALSE),"")</f>
        <v>20X20CM</v>
      </c>
      <c r="G22" s="1">
        <f>IFERROR(VLOOKUP(PorVendedor[[#This Row],[Indice]],Componentes[],6,FALSE),"")</f>
        <v>0</v>
      </c>
      <c r="H22" s="2">
        <f>IFERROR(VLOOKUP(PorVendedor[[#This Row],[Indice]],Componentes[],7,FALSE),"")</f>
        <v>127</v>
      </c>
      <c r="I22" s="2">
        <f>IFERROR(VLOOKUP(PorVendedor[[#This Row],[Indice]],Componentes[],8,FALSE),"")</f>
        <v>127</v>
      </c>
      <c r="J22" s="2">
        <f>IFERROR(VLOOKUP(PorVendedor[[#This Row],[Indice]],Componentes[],9,FALSE),"")</f>
        <v>127</v>
      </c>
    </row>
    <row r="23" spans="2:10" x14ac:dyDescent="0.25">
      <c r="B23" s="1">
        <v>19</v>
      </c>
      <c r="C23" s="1" t="str">
        <f>IFERROR(VLOOKUP(PorVendedor[[#This Row],[Indice]],Componentes[],2,FALSE),"")</f>
        <v>GONZA</v>
      </c>
      <c r="D23" s="1">
        <f>IFERROR(VLOOKUP(PorVendedor[[#This Row],[Indice]],Componentes[],3,FALSE),"")</f>
        <v>13</v>
      </c>
      <c r="E23" s="1" t="str">
        <f>IFERROR(VLOOKUP(PorVendedor[[#This Row],[Indice]],Componentes[],4,FALSE),"")</f>
        <v>Pote_Estereo</v>
      </c>
      <c r="F23" s="7" t="str">
        <f>IFERROR(VLOOKUP(PorVendedor[[#This Row],[Indice]],Componentes[],5,FALSE),"")</f>
        <v>50k</v>
      </c>
      <c r="G23" s="1">
        <f>IFERROR(VLOOKUP(PorVendedor[[#This Row],[Indice]],Componentes[],6,FALSE),"")</f>
        <v>0</v>
      </c>
      <c r="H23" s="2">
        <f>IFERROR(VLOOKUP(PorVendedor[[#This Row],[Indice]],Componentes[],7,FALSE),"")</f>
        <v>12</v>
      </c>
      <c r="I23" s="2">
        <f>IFERROR(VLOOKUP(PorVendedor[[#This Row],[Indice]],Componentes[],8,FALSE),"")</f>
        <v>12</v>
      </c>
      <c r="J23" s="2">
        <f>IFERROR(VLOOKUP(PorVendedor[[#This Row],[Indice]],Componentes[],9,FALSE),"")</f>
        <v>156</v>
      </c>
    </row>
    <row r="24" spans="2:10" x14ac:dyDescent="0.25">
      <c r="B24" s="1">
        <v>20</v>
      </c>
      <c r="C24" s="1" t="str">
        <f>IFERROR(VLOOKUP(PorVendedor[[#This Row],[Indice]],Componentes[],2,FALSE),"")</f>
        <v>GONZA</v>
      </c>
      <c r="D24" s="1">
        <f>IFERROR(VLOOKUP(PorVendedor[[#This Row],[Indice]],Componentes[],3,FALSE),"")</f>
        <v>200</v>
      </c>
      <c r="E24" s="1" t="str">
        <f>IFERROR(VLOOKUP(PorVendedor[[#This Row],[Indice]],Componentes[],4,FALSE),"")</f>
        <v>Resistencia</v>
      </c>
      <c r="F24" s="7" t="str">
        <f>IFERROR(VLOOKUP(PorVendedor[[#This Row],[Indice]],Componentes[],5,FALSE),"")</f>
        <v>47k 1/4w 5%</v>
      </c>
      <c r="G24" s="1">
        <f>IFERROR(VLOOKUP(PorVendedor[[#This Row],[Indice]],Componentes[],6,FALSE),"")</f>
        <v>0</v>
      </c>
      <c r="H24" s="2">
        <f>IFERROR(VLOOKUP(PorVendedor[[#This Row],[Indice]],Componentes[],7,FALSE),"")</f>
        <v>0.16</v>
      </c>
      <c r="I24" s="2">
        <f>IFERROR(VLOOKUP(PorVendedor[[#This Row],[Indice]],Componentes[],8,FALSE),"")</f>
        <v>0.16</v>
      </c>
      <c r="J24" s="2">
        <f>IFERROR(VLOOKUP(PorVendedor[[#This Row],[Indice]],Componentes[],9,FALSE),"")</f>
        <v>32</v>
      </c>
    </row>
    <row r="25" spans="2:10" x14ac:dyDescent="0.25">
      <c r="B25" s="1">
        <v>21</v>
      </c>
      <c r="C25" s="1" t="str">
        <f>IFERROR(VLOOKUP(PorVendedor[[#This Row],[Indice]],Componentes[],2,FALSE),"")</f>
        <v>GONZA</v>
      </c>
      <c r="D25" s="1">
        <f>IFERROR(VLOOKUP(PorVendedor[[#This Row],[Indice]],Componentes[],3,FALSE),"")</f>
        <v>200</v>
      </c>
      <c r="E25" s="1" t="str">
        <f>IFERROR(VLOOKUP(PorVendedor[[#This Row],[Indice]],Componentes[],4,FALSE),"")</f>
        <v>Resistencia</v>
      </c>
      <c r="F25" s="7" t="str">
        <f>IFERROR(VLOOKUP(PorVendedor[[#This Row],[Indice]],Componentes[],5,FALSE),"")</f>
        <v>2.2k 1/4w 5%</v>
      </c>
      <c r="G25" s="1">
        <f>IFERROR(VLOOKUP(PorVendedor[[#This Row],[Indice]],Componentes[],6,FALSE),"")</f>
        <v>0</v>
      </c>
      <c r="H25" s="2">
        <f>IFERROR(VLOOKUP(PorVendedor[[#This Row],[Indice]],Componentes[],7,FALSE),"")</f>
        <v>0.16</v>
      </c>
      <c r="I25" s="2">
        <f>IFERROR(VLOOKUP(PorVendedor[[#This Row],[Indice]],Componentes[],8,FALSE),"")</f>
        <v>0.16</v>
      </c>
      <c r="J25" s="2">
        <f>IFERROR(VLOOKUP(PorVendedor[[#This Row],[Indice]],Componentes[],9,FALSE),"")</f>
        <v>32</v>
      </c>
    </row>
    <row r="26" spans="2:10" x14ac:dyDescent="0.25">
      <c r="B26" s="1">
        <v>22</v>
      </c>
      <c r="C26" s="1" t="str">
        <f>IFERROR(VLOOKUP(PorVendedor[[#This Row],[Indice]],Componentes[],2,FALSE),"")</f>
        <v>GONZA</v>
      </c>
      <c r="D26" s="1">
        <f>IFERROR(VLOOKUP(PorVendedor[[#This Row],[Indice]],Componentes[],3,FALSE),"")</f>
        <v>200</v>
      </c>
      <c r="E26" s="1" t="str">
        <f>IFERROR(VLOOKUP(PorVendedor[[#This Row],[Indice]],Componentes[],4,FALSE),"")</f>
        <v>Resistencia</v>
      </c>
      <c r="F26" s="7" t="str">
        <f>IFERROR(VLOOKUP(PorVendedor[[#This Row],[Indice]],Componentes[],5,FALSE),"")</f>
        <v>150k 1/4w 5%</v>
      </c>
      <c r="G26" s="1">
        <f>IFERROR(VLOOKUP(PorVendedor[[#This Row],[Indice]],Componentes[],6,FALSE),"")</f>
        <v>0</v>
      </c>
      <c r="H26" s="2">
        <f>IFERROR(VLOOKUP(PorVendedor[[#This Row],[Indice]],Componentes[],7,FALSE),"")</f>
        <v>0.16</v>
      </c>
      <c r="I26" s="2">
        <f>IFERROR(VLOOKUP(PorVendedor[[#This Row],[Indice]],Componentes[],8,FALSE),"")</f>
        <v>0.16</v>
      </c>
      <c r="J26" s="2">
        <f>IFERROR(VLOOKUP(PorVendedor[[#This Row],[Indice]],Componentes[],9,FALSE),"")</f>
        <v>32</v>
      </c>
    </row>
    <row r="27" spans="2:10" x14ac:dyDescent="0.25">
      <c r="B27" s="1">
        <v>23</v>
      </c>
      <c r="C27" s="1" t="str">
        <f>IFERROR(VLOOKUP(PorVendedor[[#This Row],[Indice]],Componentes[],2,FALSE),"")</f>
        <v>GONZA</v>
      </c>
      <c r="D27" s="1">
        <f>IFERROR(VLOOKUP(PorVendedor[[#This Row],[Indice]],Componentes[],3,FALSE),"")</f>
        <v>200</v>
      </c>
      <c r="E27" s="1" t="str">
        <f>IFERROR(VLOOKUP(PorVendedor[[#This Row],[Indice]],Componentes[],4,FALSE),"")</f>
        <v>Resistencia</v>
      </c>
      <c r="F27" s="7" t="str">
        <f>IFERROR(VLOOKUP(PorVendedor[[#This Row],[Indice]],Componentes[],5,FALSE),"")</f>
        <v>220k 1/4w 5%</v>
      </c>
      <c r="G27" s="1">
        <f>IFERROR(VLOOKUP(PorVendedor[[#This Row],[Indice]],Componentes[],6,FALSE),"")</f>
        <v>0</v>
      </c>
      <c r="H27" s="2">
        <f>IFERROR(VLOOKUP(PorVendedor[[#This Row],[Indice]],Componentes[],7,FALSE),"")</f>
        <v>0.16</v>
      </c>
      <c r="I27" s="2">
        <f>IFERROR(VLOOKUP(PorVendedor[[#This Row],[Indice]],Componentes[],8,FALSE),"")</f>
        <v>0.16</v>
      </c>
      <c r="J27" s="2">
        <f>IFERROR(VLOOKUP(PorVendedor[[#This Row],[Indice]],Componentes[],9,FALSE),"")</f>
        <v>32</v>
      </c>
    </row>
    <row r="28" spans="2:10" x14ac:dyDescent="0.25">
      <c r="B28" s="1">
        <v>24</v>
      </c>
      <c r="C28" s="1" t="str">
        <f>IFERROR(VLOOKUP(PorVendedor[[#This Row],[Indice]],Componentes[],2,FALSE),"")</f>
        <v>GONZA</v>
      </c>
      <c r="D28" s="1">
        <f>IFERROR(VLOOKUP(PorVendedor[[#This Row],[Indice]],Componentes[],3,FALSE),"")</f>
        <v>200</v>
      </c>
      <c r="E28" s="1" t="str">
        <f>IFERROR(VLOOKUP(PorVendedor[[#This Row],[Indice]],Componentes[],4,FALSE),"")</f>
        <v>Resistencia</v>
      </c>
      <c r="F28" s="7" t="str">
        <f>IFERROR(VLOOKUP(PorVendedor[[#This Row],[Indice]],Componentes[],5,FALSE),"")</f>
        <v>10k 1/4w 5%</v>
      </c>
      <c r="G28" s="1">
        <f>IFERROR(VLOOKUP(PorVendedor[[#This Row],[Indice]],Componentes[],6,FALSE),"")</f>
        <v>0</v>
      </c>
      <c r="H28" s="2">
        <f>IFERROR(VLOOKUP(PorVendedor[[#This Row],[Indice]],Componentes[],7,FALSE),"")</f>
        <v>0.16</v>
      </c>
      <c r="I28" s="2">
        <f>IFERROR(VLOOKUP(PorVendedor[[#This Row],[Indice]],Componentes[],8,FALSE),"")</f>
        <v>0.16</v>
      </c>
      <c r="J28" s="2">
        <f>IFERROR(VLOOKUP(PorVendedor[[#This Row],[Indice]],Componentes[],9,FALSE),"")</f>
        <v>32</v>
      </c>
    </row>
    <row r="29" spans="2:10" x14ac:dyDescent="0.25">
      <c r="B29" s="1">
        <v>25</v>
      </c>
      <c r="C29" s="1" t="str">
        <f>IFERROR(VLOOKUP(PorVendedor[[#This Row],[Indice]],Componentes[],2,FALSE),"")</f>
        <v>GONZA</v>
      </c>
      <c r="D29" s="1">
        <f>IFERROR(VLOOKUP(PorVendedor[[#This Row],[Indice]],Componentes[],3,FALSE),"")</f>
        <v>200</v>
      </c>
      <c r="E29" s="1" t="str">
        <f>IFERROR(VLOOKUP(PorVendedor[[#This Row],[Indice]],Componentes[],4,FALSE),"")</f>
        <v>Resistencia</v>
      </c>
      <c r="F29" s="7" t="str">
        <f>IFERROR(VLOOKUP(PorVendedor[[#This Row],[Indice]],Componentes[],5,FALSE),"")</f>
        <v>1k 1/4w 5%</v>
      </c>
      <c r="G29" s="1">
        <f>IFERROR(VLOOKUP(PorVendedor[[#This Row],[Indice]],Componentes[],6,FALSE),"")</f>
        <v>0</v>
      </c>
      <c r="H29" s="2">
        <f>IFERROR(VLOOKUP(PorVendedor[[#This Row],[Indice]],Componentes[],7,FALSE),"")</f>
        <v>0.16</v>
      </c>
      <c r="I29" s="2">
        <f>IFERROR(VLOOKUP(PorVendedor[[#This Row],[Indice]],Componentes[],8,FALSE),"")</f>
        <v>0.16</v>
      </c>
      <c r="J29" s="2">
        <f>IFERROR(VLOOKUP(PorVendedor[[#This Row],[Indice]],Componentes[],9,FALSE),"")</f>
        <v>32</v>
      </c>
    </row>
    <row r="30" spans="2:10" x14ac:dyDescent="0.25">
      <c r="B30" s="1">
        <v>26</v>
      </c>
      <c r="C30" s="1" t="str">
        <f>IFERROR(VLOOKUP(PorVendedor[[#This Row],[Indice]],Componentes[],2,FALSE),"")</f>
        <v>GONZA</v>
      </c>
      <c r="D30" s="1">
        <f>IFERROR(VLOOKUP(PorVendedor[[#This Row],[Indice]],Componentes[],3,FALSE),"")</f>
        <v>1</v>
      </c>
      <c r="E30" s="1" t="str">
        <f>IFERROR(VLOOKUP(PorVendedor[[#This Row],[Indice]],Componentes[],4,FALSE),"")</f>
        <v>Transistor</v>
      </c>
      <c r="F30" s="7" t="str">
        <f>IFERROR(VLOOKUP(PorVendedor[[#This Row],[Indice]],Componentes[],5,FALSE),"")</f>
        <v>BD139</v>
      </c>
      <c r="G30" s="1" t="str">
        <f>IFERROR(VLOOKUP(PorVendedor[[#This Row],[Indice]],Componentes[],6,FALSE),"")</f>
        <v>BD139</v>
      </c>
      <c r="H30" s="2">
        <f>IFERROR(VLOOKUP(PorVendedor[[#This Row],[Indice]],Componentes[],7,FALSE),"")</f>
        <v>5.5</v>
      </c>
      <c r="I30" s="2">
        <f>IFERROR(VLOOKUP(PorVendedor[[#This Row],[Indice]],Componentes[],8,FALSE),"")</f>
        <v>5.5</v>
      </c>
      <c r="J30" s="2">
        <f>IFERROR(VLOOKUP(PorVendedor[[#This Row],[Indice]],Componentes[],9,FALSE),"")</f>
        <v>5.5</v>
      </c>
    </row>
    <row r="31" spans="2:10" x14ac:dyDescent="0.25">
      <c r="B31" s="1">
        <v>27</v>
      </c>
      <c r="C31" s="1" t="str">
        <f>IFERROR(VLOOKUP(PorVendedor[[#This Row],[Indice]],Componentes[],2,FALSE),"")</f>
        <v>GONZA</v>
      </c>
      <c r="D31" s="1">
        <f>IFERROR(VLOOKUP(PorVendedor[[#This Row],[Indice]],Componentes[],3,FALSE),"")</f>
        <v>2</v>
      </c>
      <c r="E31" s="1" t="str">
        <f>IFERROR(VLOOKUP(PorVendedor[[#This Row],[Indice]],Componentes[],4,FALSE),"")</f>
        <v>Trimmer Multivuelta</v>
      </c>
      <c r="F31" s="7" t="str">
        <f>IFERROR(VLOOKUP(PorVendedor[[#This Row],[Indice]],Componentes[],5,FALSE),"")</f>
        <v>500k</v>
      </c>
      <c r="G31" s="1">
        <f>IFERROR(VLOOKUP(PorVendedor[[#This Row],[Indice]],Componentes[],6,FALSE),"")</f>
        <v>0</v>
      </c>
      <c r="H31" s="2">
        <f>IFERROR(VLOOKUP(PorVendedor[[#This Row],[Indice]],Componentes[],7,FALSE),"")</f>
        <v>9</v>
      </c>
      <c r="I31" s="2">
        <f>IFERROR(VLOOKUP(PorVendedor[[#This Row],[Indice]],Componentes[],8,FALSE),"")</f>
        <v>9</v>
      </c>
      <c r="J31" s="2">
        <f>IFERROR(VLOOKUP(PorVendedor[[#This Row],[Indice]],Componentes[],9,FALSE),"")</f>
        <v>18</v>
      </c>
    </row>
    <row r="32" spans="2:10" x14ac:dyDescent="0.25">
      <c r="B32" s="1">
        <v>28</v>
      </c>
      <c r="C32" s="1"/>
      <c r="D32" s="1"/>
      <c r="E32" s="1"/>
      <c r="F32" s="7"/>
      <c r="G32" s="1"/>
      <c r="H32" s="2">
        <f>IFERROR(VLOOKUP(PorVendedor[[#This Row],[Indice]],Componentes[],7,FALSE),"")</f>
        <v>1</v>
      </c>
      <c r="I32" s="2">
        <f>IFERROR(VLOOKUP(PorVendedor[[#This Row],[Indice]],Componentes[],8,FALSE),"")</f>
        <v>1</v>
      </c>
      <c r="J32" s="2">
        <f>IFERROR(VLOOKUP(PorVendedor[[#This Row],[Indice]],Componentes[],9,FALSE),"")</f>
        <v>7</v>
      </c>
    </row>
    <row r="33" spans="2:10" x14ac:dyDescent="0.25">
      <c r="B33" s="1">
        <v>29</v>
      </c>
      <c r="C33" s="1" t="str">
        <f>IFERROR(VLOOKUP(PorVendedor[[#This Row],[Indice]],Componentes[],2,FALSE),"")</f>
        <v/>
      </c>
      <c r="D33" s="1" t="str">
        <f>IFERROR(VLOOKUP(PorVendedor[[#This Row],[Indice]],Componentes[],3,FALSE),"")</f>
        <v/>
      </c>
      <c r="E33" s="1" t="str">
        <f>IFERROR(VLOOKUP(PorVendedor[[#This Row],[Indice]],Componentes[],4,FALSE),"")</f>
        <v/>
      </c>
      <c r="F33" s="7" t="str">
        <f>IFERROR(VLOOKUP(PorVendedor[[#This Row],[Indice]],Componentes[],5,FALSE),"")</f>
        <v/>
      </c>
      <c r="G33" s="1" t="str">
        <f>IFERROR(VLOOKUP(PorVendedor[[#This Row],[Indice]],Componentes[],6,FALSE),"")</f>
        <v/>
      </c>
      <c r="H33" s="2" t="str">
        <f>IFERROR(VLOOKUP(PorVendedor[[#This Row],[Indice]],Componentes[],7,FALSE),"")</f>
        <v/>
      </c>
      <c r="I33" s="2" t="str">
        <f>IFERROR(VLOOKUP(PorVendedor[[#This Row],[Indice]],Componentes[],8,FALSE),"")</f>
        <v/>
      </c>
      <c r="J33" s="2" t="str">
        <f>IFERROR(VLOOKUP(PorVendedor[[#This Row],[Indice]],Componentes[],9,FALSE),"")</f>
        <v/>
      </c>
    </row>
    <row r="34" spans="2:10" x14ac:dyDescent="0.25">
      <c r="B34" s="1">
        <v>30</v>
      </c>
      <c r="C34" s="1" t="str">
        <f>IFERROR(VLOOKUP(PorVendedor[[#This Row],[Indice]],Componentes[],2,FALSE),"")</f>
        <v/>
      </c>
      <c r="D34" s="1" t="str">
        <f>IFERROR(VLOOKUP(PorVendedor[[#This Row],[Indice]],Componentes[],3,FALSE),"")</f>
        <v/>
      </c>
      <c r="E34" s="1" t="str">
        <f>IFERROR(VLOOKUP(PorVendedor[[#This Row],[Indice]],Componentes[],4,FALSE),"")</f>
        <v/>
      </c>
      <c r="F34" s="7" t="str">
        <f>IFERROR(VLOOKUP(PorVendedor[[#This Row],[Indice]],Componentes[],5,FALSE),"")</f>
        <v/>
      </c>
      <c r="G34" s="1" t="str">
        <f>IFERROR(VLOOKUP(PorVendedor[[#This Row],[Indice]],Componentes[],6,FALSE),"")</f>
        <v/>
      </c>
      <c r="H34" s="2" t="str">
        <f>IFERROR(VLOOKUP(PorVendedor[[#This Row],[Indice]],Componentes[],7,FALSE),"")</f>
        <v/>
      </c>
      <c r="I34" s="2" t="str">
        <f>IFERROR(VLOOKUP(PorVendedor[[#This Row],[Indice]],Componentes[],8,FALSE),"")</f>
        <v/>
      </c>
      <c r="J34" s="2" t="str">
        <f>IFERROR(VLOOKUP(PorVendedor[[#This Row],[Indice]],Componentes[],9,FALSE),"")</f>
        <v/>
      </c>
    </row>
    <row r="35" spans="2:10" x14ac:dyDescent="0.25">
      <c r="B35" s="1">
        <v>31</v>
      </c>
      <c r="C35" s="1" t="str">
        <f>IFERROR(VLOOKUP(PorVendedor[[#This Row],[Indice]],Componentes[],2,FALSE),"")</f>
        <v/>
      </c>
      <c r="D35" s="1" t="str">
        <f>IFERROR(VLOOKUP(PorVendedor[[#This Row],[Indice]],Componentes[],3,FALSE),"")</f>
        <v/>
      </c>
      <c r="E35" s="1" t="str">
        <f>IFERROR(VLOOKUP(PorVendedor[[#This Row],[Indice]],Componentes[],4,FALSE),"")</f>
        <v/>
      </c>
      <c r="F35" s="7" t="str">
        <f>IFERROR(VLOOKUP(PorVendedor[[#This Row],[Indice]],Componentes[],5,FALSE),"")</f>
        <v/>
      </c>
      <c r="G35" s="1" t="str">
        <f>IFERROR(VLOOKUP(PorVendedor[[#This Row],[Indice]],Componentes[],6,FALSE),"")</f>
        <v/>
      </c>
      <c r="H35" s="2" t="str">
        <f>IFERROR(VLOOKUP(PorVendedor[[#This Row],[Indice]],Componentes[],7,FALSE),"")</f>
        <v/>
      </c>
      <c r="I35" s="2" t="str">
        <f>IFERROR(VLOOKUP(PorVendedor[[#This Row],[Indice]],Componentes[],8,FALSE),"")</f>
        <v/>
      </c>
      <c r="J35" s="2" t="str">
        <f>IFERROR(VLOOKUP(PorVendedor[[#This Row],[Indice]],Componentes[],9,FALSE),"")</f>
        <v/>
      </c>
    </row>
    <row r="36" spans="2:10" x14ac:dyDescent="0.25">
      <c r="B36" s="1">
        <v>32</v>
      </c>
      <c r="C36" s="1" t="str">
        <f>IFERROR(VLOOKUP(PorVendedor[[#This Row],[Indice]],Componentes[],2,FALSE),"")</f>
        <v/>
      </c>
      <c r="D36" s="1" t="str">
        <f>IFERROR(VLOOKUP(PorVendedor[[#This Row],[Indice]],Componentes[],3,FALSE),"")</f>
        <v/>
      </c>
      <c r="E36" s="1" t="str">
        <f>IFERROR(VLOOKUP(PorVendedor[[#This Row],[Indice]],Componentes[],4,FALSE),"")</f>
        <v/>
      </c>
      <c r="F36" s="7" t="str">
        <f>IFERROR(VLOOKUP(PorVendedor[[#This Row],[Indice]],Componentes[],5,FALSE),"")</f>
        <v/>
      </c>
      <c r="G36" s="1" t="str">
        <f>IFERROR(VLOOKUP(PorVendedor[[#This Row],[Indice]],Componentes[],6,FALSE),"")</f>
        <v/>
      </c>
      <c r="H36" s="2" t="str">
        <f>IFERROR(VLOOKUP(PorVendedor[[#This Row],[Indice]],Componentes[],7,FALSE),"")</f>
        <v/>
      </c>
      <c r="I36" s="2" t="str">
        <f>IFERROR(VLOOKUP(PorVendedor[[#This Row],[Indice]],Componentes[],8,FALSE),"")</f>
        <v/>
      </c>
      <c r="J36" s="2" t="str">
        <f>IFERROR(VLOOKUP(PorVendedor[[#This Row],[Indice]],Componentes[],9,FALSE),"")</f>
        <v/>
      </c>
    </row>
    <row r="37" spans="2:10" x14ac:dyDescent="0.25">
      <c r="B37" s="1">
        <v>33</v>
      </c>
      <c r="C37" s="1" t="str">
        <f>IFERROR(VLOOKUP(PorVendedor[[#This Row],[Indice]],Componentes[],2,FALSE),"")</f>
        <v/>
      </c>
      <c r="D37" s="1" t="str">
        <f>IFERROR(VLOOKUP(PorVendedor[[#This Row],[Indice]],Componentes[],3,FALSE),"")</f>
        <v/>
      </c>
      <c r="E37" s="1" t="str">
        <f>IFERROR(VLOOKUP(PorVendedor[[#This Row],[Indice]],Componentes[],4,FALSE),"")</f>
        <v/>
      </c>
      <c r="F37" s="7" t="str">
        <f>IFERROR(VLOOKUP(PorVendedor[[#This Row],[Indice]],Componentes[],5,FALSE),"")</f>
        <v/>
      </c>
      <c r="G37" s="1" t="str">
        <f>IFERROR(VLOOKUP(PorVendedor[[#This Row],[Indice]],Componentes[],6,FALSE),"")</f>
        <v/>
      </c>
      <c r="H37" s="2" t="str">
        <f>IFERROR(VLOOKUP(PorVendedor[[#This Row],[Indice]],Componentes[],7,FALSE),"")</f>
        <v/>
      </c>
      <c r="I37" s="2" t="str">
        <f>IFERROR(VLOOKUP(PorVendedor[[#This Row],[Indice]],Componentes[],8,FALSE),"")</f>
        <v/>
      </c>
      <c r="J37" s="2" t="str">
        <f>IFERROR(VLOOKUP(PorVendedor[[#This Row],[Indice]],Componentes[],9,FALSE),"")</f>
        <v/>
      </c>
    </row>
    <row r="38" spans="2:10" x14ac:dyDescent="0.25">
      <c r="B38" s="1">
        <v>34</v>
      </c>
      <c r="C38" s="1" t="str">
        <f>IFERROR(VLOOKUP(PorVendedor[[#This Row],[Indice]],Componentes[],2,FALSE),"")</f>
        <v/>
      </c>
      <c r="D38" s="1" t="str">
        <f>IFERROR(VLOOKUP(PorVendedor[[#This Row],[Indice]],Componentes[],3,FALSE),"")</f>
        <v/>
      </c>
      <c r="E38" s="1" t="str">
        <f>IFERROR(VLOOKUP(PorVendedor[[#This Row],[Indice]],Componentes[],4,FALSE),"")</f>
        <v/>
      </c>
      <c r="F38" s="7" t="str">
        <f>IFERROR(VLOOKUP(PorVendedor[[#This Row],[Indice]],Componentes[],5,FALSE),"")</f>
        <v/>
      </c>
      <c r="G38" s="1" t="str">
        <f>IFERROR(VLOOKUP(PorVendedor[[#This Row],[Indice]],Componentes[],6,FALSE),"")</f>
        <v/>
      </c>
      <c r="H38" s="2" t="str">
        <f>IFERROR(VLOOKUP(PorVendedor[[#This Row],[Indice]],Componentes[],7,FALSE),"")</f>
        <v/>
      </c>
      <c r="I38" s="2" t="str">
        <f>IFERROR(VLOOKUP(PorVendedor[[#This Row],[Indice]],Componentes[],8,FALSE),"")</f>
        <v/>
      </c>
      <c r="J38" s="2" t="str">
        <f>IFERROR(VLOOKUP(PorVendedor[[#This Row],[Indice]],Componentes[],9,FALSE),"")</f>
        <v/>
      </c>
    </row>
    <row r="39" spans="2:10" x14ac:dyDescent="0.25">
      <c r="B39" s="1">
        <v>35</v>
      </c>
      <c r="C39" s="1" t="str">
        <f>IFERROR(VLOOKUP(PorVendedor[[#This Row],[Indice]],Componentes[],2,FALSE),"")</f>
        <v/>
      </c>
      <c r="D39" s="1" t="str">
        <f>IFERROR(VLOOKUP(PorVendedor[[#This Row],[Indice]],Componentes[],3,FALSE),"")</f>
        <v/>
      </c>
      <c r="E39" s="1" t="str">
        <f>IFERROR(VLOOKUP(PorVendedor[[#This Row],[Indice]],Componentes[],4,FALSE),"")</f>
        <v/>
      </c>
      <c r="F39" s="7" t="str">
        <f>IFERROR(VLOOKUP(PorVendedor[[#This Row],[Indice]],Componentes[],5,FALSE),"")</f>
        <v/>
      </c>
      <c r="G39" s="1" t="str">
        <f>IFERROR(VLOOKUP(PorVendedor[[#This Row],[Indice]],Componentes[],6,FALSE),"")</f>
        <v/>
      </c>
      <c r="H39" s="2" t="str">
        <f>IFERROR(VLOOKUP(PorVendedor[[#This Row],[Indice]],Componentes[],7,FALSE),"")</f>
        <v/>
      </c>
      <c r="I39" s="2" t="str">
        <f>IFERROR(VLOOKUP(PorVendedor[[#This Row],[Indice]],Componentes[],8,FALSE),"")</f>
        <v/>
      </c>
      <c r="J39" s="2" t="str">
        <f>IFERROR(VLOOKUP(PorVendedor[[#This Row],[Indice]],Componentes[],9,FALSE),"")</f>
        <v/>
      </c>
    </row>
    <row r="40" spans="2:10" x14ac:dyDescent="0.25">
      <c r="B40" s="1">
        <v>36</v>
      </c>
      <c r="C40" s="1" t="str">
        <f>IFERROR(VLOOKUP(PorVendedor[[#This Row],[Indice]],Componentes[],2,FALSE),"")</f>
        <v/>
      </c>
      <c r="D40" s="1" t="str">
        <f>IFERROR(VLOOKUP(PorVendedor[[#This Row],[Indice]],Componentes[],3,FALSE),"")</f>
        <v/>
      </c>
      <c r="E40" s="1" t="str">
        <f>IFERROR(VLOOKUP(PorVendedor[[#This Row],[Indice]],Componentes[],4,FALSE),"")</f>
        <v/>
      </c>
      <c r="F40" s="7" t="str">
        <f>IFERROR(VLOOKUP(PorVendedor[[#This Row],[Indice]],Componentes[],5,FALSE),"")</f>
        <v/>
      </c>
      <c r="G40" s="1" t="str">
        <f>IFERROR(VLOOKUP(PorVendedor[[#This Row],[Indice]],Componentes[],6,FALSE),"")</f>
        <v/>
      </c>
      <c r="H40" s="2" t="str">
        <f>IFERROR(VLOOKUP(PorVendedor[[#This Row],[Indice]],Componentes[],7,FALSE),"")</f>
        <v/>
      </c>
      <c r="I40" s="2" t="str">
        <f>IFERROR(VLOOKUP(PorVendedor[[#This Row],[Indice]],Componentes[],8,FALSE),"")</f>
        <v/>
      </c>
      <c r="J40" s="2" t="str">
        <f>IFERROR(VLOOKUP(PorVendedor[[#This Row],[Indice]],Componentes[],9,FALSE),"")</f>
        <v/>
      </c>
    </row>
    <row r="41" spans="2:10" x14ac:dyDescent="0.25">
      <c r="B41" s="1">
        <v>37</v>
      </c>
      <c r="C41" s="1" t="str">
        <f>IFERROR(VLOOKUP(PorVendedor[[#This Row],[Indice]],Componentes[],2,FALSE),"")</f>
        <v/>
      </c>
      <c r="D41" s="1" t="str">
        <f>IFERROR(VLOOKUP(PorVendedor[[#This Row],[Indice]],Componentes[],3,FALSE),"")</f>
        <v/>
      </c>
      <c r="E41" s="1" t="str">
        <f>IFERROR(VLOOKUP(PorVendedor[[#This Row],[Indice]],Componentes[],4,FALSE),"")</f>
        <v/>
      </c>
      <c r="F41" s="7" t="str">
        <f>IFERROR(VLOOKUP(PorVendedor[[#This Row],[Indice]],Componentes[],5,FALSE),"")</f>
        <v/>
      </c>
      <c r="G41" s="1" t="str">
        <f>IFERROR(VLOOKUP(PorVendedor[[#This Row],[Indice]],Componentes[],6,FALSE),"")</f>
        <v/>
      </c>
      <c r="H41" s="2" t="str">
        <f>IFERROR(VLOOKUP(PorVendedor[[#This Row],[Indice]],Componentes[],7,FALSE),"")</f>
        <v/>
      </c>
      <c r="I41" s="2" t="str">
        <f>IFERROR(VLOOKUP(PorVendedor[[#This Row],[Indice]],Componentes[],8,FALSE),"")</f>
        <v/>
      </c>
      <c r="J41" s="2" t="str">
        <f>IFERROR(VLOOKUP(PorVendedor[[#This Row],[Indice]],Componentes[],9,FALSE),"")</f>
        <v/>
      </c>
    </row>
    <row r="42" spans="2:10" x14ac:dyDescent="0.25">
      <c r="B42" s="1">
        <v>38</v>
      </c>
      <c r="C42" s="1" t="str">
        <f>IFERROR(VLOOKUP(PorVendedor[[#This Row],[Indice]],Componentes[],2,FALSE),"")</f>
        <v/>
      </c>
      <c r="D42" s="1" t="str">
        <f>IFERROR(VLOOKUP(PorVendedor[[#This Row],[Indice]],Componentes[],3,FALSE),"")</f>
        <v/>
      </c>
      <c r="E42" s="1" t="str">
        <f>IFERROR(VLOOKUP(PorVendedor[[#This Row],[Indice]],Componentes[],4,FALSE),"")</f>
        <v/>
      </c>
      <c r="F42" s="7" t="str">
        <f>IFERROR(VLOOKUP(PorVendedor[[#This Row],[Indice]],Componentes[],5,FALSE),"")</f>
        <v/>
      </c>
      <c r="G42" s="1" t="str">
        <f>IFERROR(VLOOKUP(PorVendedor[[#This Row],[Indice]],Componentes[],6,FALSE),"")</f>
        <v/>
      </c>
      <c r="H42" s="2" t="str">
        <f>IFERROR(VLOOKUP(PorVendedor[[#This Row],[Indice]],Componentes[],7,FALSE),"")</f>
        <v/>
      </c>
      <c r="I42" s="2" t="str">
        <f>IFERROR(VLOOKUP(PorVendedor[[#This Row],[Indice]],Componentes[],8,FALSE),"")</f>
        <v/>
      </c>
      <c r="J42" s="2" t="str">
        <f>IFERROR(VLOOKUP(PorVendedor[[#This Row],[Indice]],Componentes[],9,FALSE),"")</f>
        <v/>
      </c>
    </row>
    <row r="43" spans="2:10" x14ac:dyDescent="0.25">
      <c r="B43" s="1">
        <v>39</v>
      </c>
      <c r="C43" s="1" t="str">
        <f>IFERROR(VLOOKUP(PorVendedor[[#This Row],[Indice]],Componentes[],2,FALSE),"")</f>
        <v/>
      </c>
      <c r="D43" s="1" t="str">
        <f>IFERROR(VLOOKUP(PorVendedor[[#This Row],[Indice]],Componentes[],3,FALSE),"")</f>
        <v/>
      </c>
      <c r="E43" s="1" t="str">
        <f>IFERROR(VLOOKUP(PorVendedor[[#This Row],[Indice]],Componentes[],4,FALSE),"")</f>
        <v/>
      </c>
      <c r="F43" s="7" t="str">
        <f>IFERROR(VLOOKUP(PorVendedor[[#This Row],[Indice]],Componentes[],5,FALSE),"")</f>
        <v/>
      </c>
      <c r="G43" s="1" t="str">
        <f>IFERROR(VLOOKUP(PorVendedor[[#This Row],[Indice]],Componentes[],6,FALSE),"")</f>
        <v/>
      </c>
      <c r="H43" s="2" t="str">
        <f>IFERROR(VLOOKUP(PorVendedor[[#This Row],[Indice]],Componentes[],7,FALSE),"")</f>
        <v/>
      </c>
      <c r="I43" s="2" t="str">
        <f>IFERROR(VLOOKUP(PorVendedor[[#This Row],[Indice]],Componentes[],8,FALSE),"")</f>
        <v/>
      </c>
      <c r="J43" s="2" t="str">
        <f>IFERROR(VLOOKUP(PorVendedor[[#This Row],[Indice]],Componentes[],9,FALSE),"")</f>
        <v/>
      </c>
    </row>
    <row r="44" spans="2:10" x14ac:dyDescent="0.25">
      <c r="B44" s="1">
        <v>40</v>
      </c>
      <c r="C44" s="1" t="str">
        <f>IFERROR(VLOOKUP(PorVendedor[[#This Row],[Indice]],Componentes[],2,FALSE),"")</f>
        <v/>
      </c>
      <c r="D44" s="1" t="str">
        <f>IFERROR(VLOOKUP(PorVendedor[[#This Row],[Indice]],Componentes[],3,FALSE),"")</f>
        <v/>
      </c>
      <c r="E44" s="1" t="str">
        <f>IFERROR(VLOOKUP(PorVendedor[[#This Row],[Indice]],Componentes[],4,FALSE),"")</f>
        <v/>
      </c>
      <c r="F44" s="7" t="str">
        <f>IFERROR(VLOOKUP(PorVendedor[[#This Row],[Indice]],Componentes[],5,FALSE),"")</f>
        <v/>
      </c>
      <c r="G44" s="1" t="str">
        <f>IFERROR(VLOOKUP(PorVendedor[[#This Row],[Indice]],Componentes[],6,FALSE),"")</f>
        <v/>
      </c>
      <c r="H44" s="2" t="str">
        <f>IFERROR(VLOOKUP(PorVendedor[[#This Row],[Indice]],Componentes[],7,FALSE),"")</f>
        <v/>
      </c>
      <c r="I44" s="2" t="str">
        <f>IFERROR(VLOOKUP(PorVendedor[[#This Row],[Indice]],Componentes[],8,FALSE),"")</f>
        <v/>
      </c>
      <c r="J44" s="2" t="str">
        <f>IFERROR(VLOOKUP(PorVendedor[[#This Row],[Indice]],Componentes[],9,FALSE),"")</f>
        <v/>
      </c>
    </row>
    <row r="45" spans="2:10" x14ac:dyDescent="0.25">
      <c r="B45" s="1">
        <v>41</v>
      </c>
      <c r="C45" s="1" t="str">
        <f>IFERROR(VLOOKUP(PorVendedor[[#This Row],[Indice]],Componentes[],2,FALSE),"")</f>
        <v/>
      </c>
      <c r="D45" s="1" t="str">
        <f>IFERROR(VLOOKUP(PorVendedor[[#This Row],[Indice]],Componentes[],3,FALSE),"")</f>
        <v/>
      </c>
      <c r="E45" s="1" t="str">
        <f>IFERROR(VLOOKUP(PorVendedor[[#This Row],[Indice]],Componentes[],4,FALSE),"")</f>
        <v/>
      </c>
      <c r="F45" s="7" t="str">
        <f>IFERROR(VLOOKUP(PorVendedor[[#This Row],[Indice]],Componentes[],5,FALSE),"")</f>
        <v/>
      </c>
      <c r="G45" s="1" t="str">
        <f>IFERROR(VLOOKUP(PorVendedor[[#This Row],[Indice]],Componentes[],6,FALSE),"")</f>
        <v/>
      </c>
      <c r="H45" s="2" t="str">
        <f>IFERROR(VLOOKUP(PorVendedor[[#This Row],[Indice]],Componentes[],7,FALSE),"")</f>
        <v/>
      </c>
      <c r="I45" s="2" t="str">
        <f>IFERROR(VLOOKUP(PorVendedor[[#This Row],[Indice]],Componentes[],8,FALSE),"")</f>
        <v/>
      </c>
      <c r="J45" s="2" t="str">
        <f>IFERROR(VLOOKUP(PorVendedor[[#This Row],[Indice]],Componentes[],9,FALSE),"")</f>
        <v/>
      </c>
    </row>
    <row r="46" spans="2:10" x14ac:dyDescent="0.25">
      <c r="B46" s="1">
        <v>42</v>
      </c>
      <c r="C46" s="1" t="str">
        <f>IFERROR(VLOOKUP(PorVendedor[[#This Row],[Indice]],Componentes[],2,FALSE),"")</f>
        <v/>
      </c>
      <c r="D46" s="1" t="str">
        <f>IFERROR(VLOOKUP(PorVendedor[[#This Row],[Indice]],Componentes[],3,FALSE),"")</f>
        <v/>
      </c>
      <c r="E46" s="1" t="str">
        <f>IFERROR(VLOOKUP(PorVendedor[[#This Row],[Indice]],Componentes[],4,FALSE),"")</f>
        <v/>
      </c>
      <c r="F46" s="7" t="str">
        <f>IFERROR(VLOOKUP(PorVendedor[[#This Row],[Indice]],Componentes[],5,FALSE),"")</f>
        <v/>
      </c>
      <c r="G46" s="1" t="str">
        <f>IFERROR(VLOOKUP(PorVendedor[[#This Row],[Indice]],Componentes[],6,FALSE),"")</f>
        <v/>
      </c>
      <c r="H46" s="2" t="str">
        <f>IFERROR(VLOOKUP(PorVendedor[[#This Row],[Indice]],Componentes[],7,FALSE),"")</f>
        <v/>
      </c>
      <c r="I46" s="2" t="str">
        <f>IFERROR(VLOOKUP(PorVendedor[[#This Row],[Indice]],Componentes[],8,FALSE),"")</f>
        <v/>
      </c>
      <c r="J46" s="2" t="str">
        <f>IFERROR(VLOOKUP(PorVendedor[[#This Row],[Indice]],Componentes[],9,FALSE),"")</f>
        <v/>
      </c>
    </row>
    <row r="47" spans="2:10" x14ac:dyDescent="0.25">
      <c r="B47" s="1">
        <v>43</v>
      </c>
      <c r="C47" s="1" t="str">
        <f>IFERROR(VLOOKUP(PorVendedor[[#This Row],[Indice]],Componentes[],2,FALSE),"")</f>
        <v/>
      </c>
      <c r="D47" s="1" t="str">
        <f>IFERROR(VLOOKUP(PorVendedor[[#This Row],[Indice]],Componentes[],3,FALSE),"")</f>
        <v/>
      </c>
      <c r="E47" s="1" t="str">
        <f>IFERROR(VLOOKUP(PorVendedor[[#This Row],[Indice]],Componentes[],4,FALSE),"")</f>
        <v/>
      </c>
      <c r="F47" s="7" t="str">
        <f>IFERROR(VLOOKUP(PorVendedor[[#This Row],[Indice]],Componentes[],5,FALSE),"")</f>
        <v/>
      </c>
      <c r="G47" s="1" t="str">
        <f>IFERROR(VLOOKUP(PorVendedor[[#This Row],[Indice]],Componentes[],6,FALSE),"")</f>
        <v/>
      </c>
      <c r="H47" s="2" t="str">
        <f>IFERROR(VLOOKUP(PorVendedor[[#This Row],[Indice]],Componentes[],7,FALSE),"")</f>
        <v/>
      </c>
      <c r="I47" s="2" t="str">
        <f>IFERROR(VLOOKUP(PorVendedor[[#This Row],[Indice]],Componentes[],8,FALSE),"")</f>
        <v/>
      </c>
      <c r="J47" s="2" t="str">
        <f>IFERROR(VLOOKUP(PorVendedor[[#This Row],[Indice]],Componentes[],9,FALSE),"")</f>
        <v/>
      </c>
    </row>
    <row r="48" spans="2:10" x14ac:dyDescent="0.25">
      <c r="B48" s="1">
        <v>44</v>
      </c>
      <c r="C48" s="1" t="str">
        <f>IFERROR(VLOOKUP(PorVendedor[[#This Row],[Indice]],Componentes[],2,FALSE),"")</f>
        <v/>
      </c>
      <c r="D48" s="1" t="str">
        <f>IFERROR(VLOOKUP(PorVendedor[[#This Row],[Indice]],Componentes[],3,FALSE),"")</f>
        <v/>
      </c>
      <c r="E48" s="1" t="str">
        <f>IFERROR(VLOOKUP(PorVendedor[[#This Row],[Indice]],Componentes[],4,FALSE),"")</f>
        <v/>
      </c>
      <c r="F48" s="7" t="str">
        <f>IFERROR(VLOOKUP(PorVendedor[[#This Row],[Indice]],Componentes[],5,FALSE),"")</f>
        <v/>
      </c>
      <c r="G48" s="1" t="str">
        <f>IFERROR(VLOOKUP(PorVendedor[[#This Row],[Indice]],Componentes[],6,FALSE),"")</f>
        <v/>
      </c>
      <c r="H48" s="2" t="str">
        <f>IFERROR(VLOOKUP(PorVendedor[[#This Row],[Indice]],Componentes[],7,FALSE),"")</f>
        <v/>
      </c>
      <c r="I48" s="2" t="str">
        <f>IFERROR(VLOOKUP(PorVendedor[[#This Row],[Indice]],Componentes[],8,FALSE),"")</f>
        <v/>
      </c>
      <c r="J48" s="2" t="str">
        <f>IFERROR(VLOOKUP(PorVendedor[[#This Row],[Indice]],Componentes[],9,FALSE),"")</f>
        <v/>
      </c>
    </row>
    <row r="49" spans="2:10" x14ac:dyDescent="0.25">
      <c r="B49" s="1">
        <v>45</v>
      </c>
      <c r="C49" s="1" t="str">
        <f>IFERROR(VLOOKUP(PorVendedor[[#This Row],[Indice]],Componentes[],2,FALSE),"")</f>
        <v/>
      </c>
      <c r="D49" s="1" t="str">
        <f>IFERROR(VLOOKUP(PorVendedor[[#This Row],[Indice]],Componentes[],3,FALSE),"")</f>
        <v/>
      </c>
      <c r="E49" s="1" t="str">
        <f>IFERROR(VLOOKUP(PorVendedor[[#This Row],[Indice]],Componentes[],4,FALSE),"")</f>
        <v/>
      </c>
      <c r="F49" s="7" t="str">
        <f>IFERROR(VLOOKUP(PorVendedor[[#This Row],[Indice]],Componentes[],5,FALSE),"")</f>
        <v/>
      </c>
      <c r="G49" s="1" t="str">
        <f>IFERROR(VLOOKUP(PorVendedor[[#This Row],[Indice]],Componentes[],6,FALSE),"")</f>
        <v/>
      </c>
      <c r="H49" s="2" t="str">
        <f>IFERROR(VLOOKUP(PorVendedor[[#This Row],[Indice]],Componentes[],7,FALSE),"")</f>
        <v/>
      </c>
      <c r="I49" s="2" t="str">
        <f>IFERROR(VLOOKUP(PorVendedor[[#This Row],[Indice]],Componentes[],8,FALSE),"")</f>
        <v/>
      </c>
      <c r="J49" s="2" t="str">
        <f>IFERROR(VLOOKUP(PorVendedor[[#This Row],[Indice]],Componentes[],9,FALSE),"")</f>
        <v/>
      </c>
    </row>
    <row r="50" spans="2:10" x14ac:dyDescent="0.25">
      <c r="B50" s="1">
        <v>46</v>
      </c>
      <c r="C50" s="1" t="str">
        <f>IFERROR(VLOOKUP(PorVendedor[[#This Row],[Indice]],Componentes[],2,FALSE),"")</f>
        <v/>
      </c>
      <c r="D50" s="1" t="str">
        <f>IFERROR(VLOOKUP(PorVendedor[[#This Row],[Indice]],Componentes[],3,FALSE),"")</f>
        <v/>
      </c>
      <c r="E50" s="1" t="str">
        <f>IFERROR(VLOOKUP(PorVendedor[[#This Row],[Indice]],Componentes[],4,FALSE),"")</f>
        <v/>
      </c>
      <c r="F50" s="7" t="str">
        <f>IFERROR(VLOOKUP(PorVendedor[[#This Row],[Indice]],Componentes[],5,FALSE),"")</f>
        <v/>
      </c>
      <c r="G50" s="1" t="str">
        <f>IFERROR(VLOOKUP(PorVendedor[[#This Row],[Indice]],Componentes[],6,FALSE),"")</f>
        <v/>
      </c>
      <c r="H50" s="2" t="str">
        <f>IFERROR(VLOOKUP(PorVendedor[[#This Row],[Indice]],Componentes[],7,FALSE),"")</f>
        <v/>
      </c>
      <c r="I50" s="2" t="str">
        <f>IFERROR(VLOOKUP(PorVendedor[[#This Row],[Indice]],Componentes[],8,FALSE),"")</f>
        <v/>
      </c>
      <c r="J50" s="2" t="str">
        <f>IFERROR(VLOOKUP(PorVendedor[[#This Row],[Indice]],Componentes[],9,FALSE),"")</f>
        <v/>
      </c>
    </row>
    <row r="51" spans="2:10" x14ac:dyDescent="0.25">
      <c r="B51" s="1">
        <v>47</v>
      </c>
      <c r="C51" s="1" t="str">
        <f>IFERROR(VLOOKUP(PorVendedor[[#This Row],[Indice]],Componentes[],2,FALSE),"")</f>
        <v/>
      </c>
      <c r="D51" s="1" t="str">
        <f>IFERROR(VLOOKUP(PorVendedor[[#This Row],[Indice]],Componentes[],3,FALSE),"")</f>
        <v/>
      </c>
      <c r="E51" s="1" t="str">
        <f>IFERROR(VLOOKUP(PorVendedor[[#This Row],[Indice]],Componentes[],4,FALSE),"")</f>
        <v/>
      </c>
      <c r="F51" s="7" t="str">
        <f>IFERROR(VLOOKUP(PorVendedor[[#This Row],[Indice]],Componentes[],5,FALSE),"")</f>
        <v/>
      </c>
      <c r="G51" s="1" t="str">
        <f>IFERROR(VLOOKUP(PorVendedor[[#This Row],[Indice]],Componentes[],6,FALSE),"")</f>
        <v/>
      </c>
      <c r="H51" s="2" t="str">
        <f>IFERROR(VLOOKUP(PorVendedor[[#This Row],[Indice]],Componentes[],7,FALSE),"")</f>
        <v/>
      </c>
      <c r="I51" s="2" t="str">
        <f>IFERROR(VLOOKUP(PorVendedor[[#This Row],[Indice]],Componentes[],8,FALSE),"")</f>
        <v/>
      </c>
      <c r="J51" s="2" t="str">
        <f>IFERROR(VLOOKUP(PorVendedor[[#This Row],[Indice]],Componentes[],9,FALSE),"")</f>
        <v/>
      </c>
    </row>
    <row r="52" spans="2:10" x14ac:dyDescent="0.25">
      <c r="B52" s="1">
        <v>48</v>
      </c>
      <c r="C52" s="1" t="str">
        <f>IFERROR(VLOOKUP(PorVendedor[[#This Row],[Indice]],Componentes[],2,FALSE),"")</f>
        <v/>
      </c>
      <c r="D52" s="1" t="str">
        <f>IFERROR(VLOOKUP(PorVendedor[[#This Row],[Indice]],Componentes[],3,FALSE),"")</f>
        <v/>
      </c>
      <c r="E52" s="1" t="str">
        <f>IFERROR(VLOOKUP(PorVendedor[[#This Row],[Indice]],Componentes[],4,FALSE),"")</f>
        <v/>
      </c>
      <c r="F52" s="7" t="str">
        <f>IFERROR(VLOOKUP(PorVendedor[[#This Row],[Indice]],Componentes[],5,FALSE),"")</f>
        <v/>
      </c>
      <c r="G52" s="1" t="str">
        <f>IFERROR(VLOOKUP(PorVendedor[[#This Row],[Indice]],Componentes[],6,FALSE),"")</f>
        <v/>
      </c>
      <c r="H52" s="2" t="str">
        <f>IFERROR(VLOOKUP(PorVendedor[[#This Row],[Indice]],Componentes[],7,FALSE),"")</f>
        <v/>
      </c>
      <c r="I52" s="2" t="str">
        <f>IFERROR(VLOOKUP(PorVendedor[[#This Row],[Indice]],Componentes[],8,FALSE),"")</f>
        <v/>
      </c>
      <c r="J52" s="2" t="str">
        <f>IFERROR(VLOOKUP(PorVendedor[[#This Row],[Indice]],Componentes[],9,FALSE),"")</f>
        <v/>
      </c>
    </row>
    <row r="53" spans="2:10" x14ac:dyDescent="0.25">
      <c r="B53" s="1">
        <v>49</v>
      </c>
      <c r="C53" s="1" t="str">
        <f>IFERROR(VLOOKUP(PorVendedor[[#This Row],[Indice]],Componentes[],2,FALSE),"")</f>
        <v/>
      </c>
      <c r="D53" s="1" t="str">
        <f>IFERROR(VLOOKUP(PorVendedor[[#This Row],[Indice]],Componentes[],3,FALSE),"")</f>
        <v/>
      </c>
      <c r="E53" s="1" t="str">
        <f>IFERROR(VLOOKUP(PorVendedor[[#This Row],[Indice]],Componentes[],4,FALSE),"")</f>
        <v/>
      </c>
      <c r="F53" s="7" t="str">
        <f>IFERROR(VLOOKUP(PorVendedor[[#This Row],[Indice]],Componentes[],5,FALSE),"")</f>
        <v/>
      </c>
      <c r="G53" s="1" t="str">
        <f>IFERROR(VLOOKUP(PorVendedor[[#This Row],[Indice]],Componentes[],6,FALSE),"")</f>
        <v/>
      </c>
      <c r="H53" s="2" t="str">
        <f>IFERROR(VLOOKUP(PorVendedor[[#This Row],[Indice]],Componentes[],7,FALSE),"")</f>
        <v/>
      </c>
      <c r="I53" s="2" t="str">
        <f>IFERROR(VLOOKUP(PorVendedor[[#This Row],[Indice]],Componentes[],8,FALSE),"")</f>
        <v/>
      </c>
      <c r="J53" s="2" t="str">
        <f>IFERROR(VLOOKUP(PorVendedor[[#This Row],[Indice]],Componentes[],9,FALSE),"")</f>
        <v/>
      </c>
    </row>
    <row r="54" spans="2:10" x14ac:dyDescent="0.25">
      <c r="B54" s="1">
        <v>50</v>
      </c>
      <c r="C54" s="1" t="str">
        <f>IFERROR(VLOOKUP(PorVendedor[[#This Row],[Indice]],Componentes[],2,FALSE),"")</f>
        <v/>
      </c>
      <c r="D54" s="1" t="str">
        <f>IFERROR(VLOOKUP(PorVendedor[[#This Row],[Indice]],Componentes[],3,FALSE),"")</f>
        <v/>
      </c>
      <c r="E54" s="1" t="str">
        <f>IFERROR(VLOOKUP(PorVendedor[[#This Row],[Indice]],Componentes[],4,FALSE),"")</f>
        <v/>
      </c>
      <c r="F54" s="7" t="str">
        <f>IFERROR(VLOOKUP(PorVendedor[[#This Row],[Indice]],Componentes[],5,FALSE),"")</f>
        <v/>
      </c>
      <c r="G54" s="1" t="str">
        <f>IFERROR(VLOOKUP(PorVendedor[[#This Row],[Indice]],Componentes[],6,FALSE),"")</f>
        <v/>
      </c>
      <c r="H54" s="2" t="str">
        <f>IFERROR(VLOOKUP(PorVendedor[[#This Row],[Indice]],Componentes[],7,FALSE),"")</f>
        <v/>
      </c>
      <c r="I54" s="2" t="str">
        <f>IFERROR(VLOOKUP(PorVendedor[[#This Row],[Indice]],Componentes[],8,FALSE),"")</f>
        <v/>
      </c>
      <c r="J54" s="2" t="str">
        <f>IFERROR(VLOOKUP(PorVendedor[[#This Row],[Indice]],Componentes[],9,FALSE),"")</f>
        <v/>
      </c>
    </row>
  </sheetData>
  <dataValidations count="1">
    <dataValidation type="list" allowBlank="1" showInputMessage="1" showErrorMessage="1" sqref="L5">
      <formula1>Vendedores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Componentes</vt:lpstr>
      <vt:lpstr>Buscador</vt:lpstr>
      <vt:lpstr>asd</vt:lpstr>
      <vt:lpstr>'Componentes'!Área_de_extracción</vt:lpstr>
      <vt:lpstr>Vendedores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2017-11-04T13:48:33Z</dcterms:modified>
</cp:coreProperties>
</file>