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07"/>
  <workbookPr/>
  <mc:AlternateContent xmlns:mc="http://schemas.openxmlformats.org/markup-compatibility/2006">
    <mc:Choice Requires="x15">
      <x15ac:absPath xmlns:x15ac="http://schemas.microsoft.com/office/spreadsheetml/2010/11/ac" url="https://hashtagtreinamentos-my.sharepoint.com/personal/alfredo_araujo_hashtagtreinamentos_com/Documents/Fred/1 - Youtube/Modelos de Planilha/"/>
    </mc:Choice>
  </mc:AlternateContent>
  <xr:revisionPtr revIDLastSave="144" documentId="13_ncr:1_{6C1D7AD3-08CA-445A-9955-AA7695FCA579}" xr6:coauthVersionLast="47" xr6:coauthVersionMax="47" xr10:uidLastSave="{17FC2E32-7C15-4A37-A5B5-CE41C52158D4}"/>
  <bookViews>
    <workbookView xWindow="-108" yWindow="-108" windowWidth="23256" windowHeight="12456" xr2:uid="{00000000-000D-0000-FFFF-FFFF00000000}"/>
  </bookViews>
  <sheets>
    <sheet name="Sobre a Hashtag" sheetId="8" r:id="rId1"/>
    <sheet name="Instruções" sheetId="14" r:id="rId2"/>
    <sheet name="Fornecedores" sheetId="1" r:id="rId3"/>
    <sheet name="Funcionários" sheetId="9" r:id="rId4"/>
    <sheet name="Produtos" sheetId="11" r:id="rId5"/>
    <sheet name="Cotações" sheetId="7" r:id="rId6"/>
    <sheet name="Compras" sheetId="4" r:id="rId7"/>
    <sheet name="Análise de Preços" sheetId="12" r:id="rId8"/>
    <sheet name="Gestão de Compras" sheetId="5" r:id="rId9"/>
    <sheet name="CALCULOS_GESTÃO_COMPRAS" sheetId="13" state="hidden" r:id="rId10"/>
  </sheets>
  <definedNames>
    <definedName name="Aprovadores" localSheetId="1">Tabela2510[Aprovador Compra]</definedName>
    <definedName name="Aprovadores">Tabela2510[Aprovador Compra]</definedName>
    <definedName name="Fornecedores" localSheetId="1">#REF!</definedName>
    <definedName name="Fornecedores">Tabela1[Fornecedor]</definedName>
    <definedName name="Funcionarios" localSheetId="1">Tabela29[Responsável Compra]</definedName>
    <definedName name="Funcionarios">Tabela29[Responsável Compra]</definedName>
    <definedName name="Produtos" localSheetId="1">Tabela313[Produto]</definedName>
    <definedName name="Produtos">Tabela313[Produto]</definedName>
    <definedName name="Responsaveis" localSheetId="1">Tabela2510[Aprovador Compra]</definedName>
    <definedName name="Responsaveis">Tabela2510[Aprovador Compra]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3" l="1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B24" i="13" s="1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B40" i="13" s="1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B56" i="13" s="1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B88" i="13" s="1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B104" i="13" s="1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B120" i="13" s="1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B136" i="13" s="1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B152" i="13" s="1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B168" i="13" s="1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B184" i="13" s="1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B200" i="13" s="1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B216" i="13" s="1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B248" i="13" s="1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B264" i="13" s="1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B280" i="13" s="1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B296" i="13" s="1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B312" i="13" s="1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B344" i="13" s="1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B360" i="13" s="1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B376" i="13" s="1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B390" i="13" s="1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B406" i="13" s="1"/>
  <c r="A407" i="13"/>
  <c r="A408" i="13"/>
  <c r="B408" i="13" s="1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B422" i="13" s="1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B438" i="13" s="1"/>
  <c r="A439" i="13"/>
  <c r="A440" i="13"/>
  <c r="B440" i="13" s="1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B454" i="13" s="1"/>
  <c r="A455" i="13"/>
  <c r="A456" i="13"/>
  <c r="B456" i="13" s="1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B472" i="13" s="1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B488" i="13" s="1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B502" i="13" s="1"/>
  <c r="A503" i="13"/>
  <c r="A504" i="13"/>
  <c r="B504" i="13" s="1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B520" i="13" s="1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B550" i="13" s="1"/>
  <c r="A551" i="13"/>
  <c r="A552" i="13"/>
  <c r="B552" i="13" s="1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B566" i="13" s="1"/>
  <c r="A567" i="13"/>
  <c r="A568" i="13"/>
  <c r="B568" i="13" s="1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B582" i="13" s="1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B598" i="13" s="1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B630" i="13" s="1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B678" i="13" s="1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B694" i="13" s="1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L50" i="4"/>
  <c r="L49" i="4"/>
  <c r="L48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L44" i="4"/>
  <c r="L45" i="4"/>
  <c r="L46" i="4"/>
  <c r="L47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L39" i="4"/>
  <c r="L35" i="4"/>
  <c r="L30" i="4"/>
  <c r="L29" i="4"/>
  <c r="L24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L25" i="4"/>
  <c r="L26" i="4"/>
  <c r="L27" i="4"/>
  <c r="L28" i="4"/>
  <c r="L31" i="4"/>
  <c r="L32" i="4"/>
  <c r="L33" i="4"/>
  <c r="L34" i="4"/>
  <c r="L36" i="4"/>
  <c r="L37" i="4"/>
  <c r="L38" i="4"/>
  <c r="L40" i="4"/>
  <c r="L41" i="4"/>
  <c r="L42" i="4"/>
  <c r="L4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O19" i="4"/>
  <c r="O20" i="4"/>
  <c r="O21" i="4"/>
  <c r="O22" i="4"/>
  <c r="O23" i="4"/>
  <c r="N19" i="4"/>
  <c r="N20" i="4"/>
  <c r="N21" i="4"/>
  <c r="N22" i="4"/>
  <c r="N23" i="4"/>
  <c r="N16" i="4"/>
  <c r="N17" i="4"/>
  <c r="N18" i="4"/>
  <c r="O16" i="4"/>
  <c r="O17" i="4"/>
  <c r="O18" i="4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R6" i="7"/>
  <c r="S6" i="7" s="1"/>
  <c r="R7" i="7"/>
  <c r="R8" i="7"/>
  <c r="R9" i="7"/>
  <c r="S9" i="7" s="1"/>
  <c r="R10" i="7"/>
  <c r="R11" i="7"/>
  <c r="R12" i="7"/>
  <c r="R13" i="7"/>
  <c r="S13" i="7" s="1"/>
  <c r="R14" i="7"/>
  <c r="R15" i="7"/>
  <c r="R16" i="7"/>
  <c r="R17" i="7"/>
  <c r="S17" i="7" s="1"/>
  <c r="R18" i="7"/>
  <c r="S18" i="7" s="1"/>
  <c r="R19" i="7"/>
  <c r="R20" i="7"/>
  <c r="R21" i="7"/>
  <c r="S21" i="7" s="1"/>
  <c r="R22" i="7"/>
  <c r="S22" i="7" s="1"/>
  <c r="R23" i="7"/>
  <c r="S7" i="7"/>
  <c r="S8" i="7"/>
  <c r="S10" i="7"/>
  <c r="S11" i="7"/>
  <c r="S12" i="7"/>
  <c r="S14" i="7"/>
  <c r="S15" i="7"/>
  <c r="S16" i="7"/>
  <c r="S19" i="7"/>
  <c r="S20" i="7"/>
  <c r="S23" i="7"/>
  <c r="D5" i="7"/>
  <c r="A8" i="13"/>
  <c r="B9" i="13"/>
  <c r="B11" i="13"/>
  <c r="B12" i="13"/>
  <c r="B13" i="13"/>
  <c r="C14" i="13"/>
  <c r="B20" i="13"/>
  <c r="B21" i="13"/>
  <c r="B28" i="13"/>
  <c r="C30" i="13"/>
  <c r="B36" i="13"/>
  <c r="B37" i="13"/>
  <c r="B44" i="13"/>
  <c r="C46" i="13"/>
  <c r="B52" i="13"/>
  <c r="B53" i="13"/>
  <c r="B60" i="13"/>
  <c r="B62" i="13"/>
  <c r="B68" i="13"/>
  <c r="B69" i="13"/>
  <c r="B72" i="13"/>
  <c r="B76" i="13"/>
  <c r="C78" i="13"/>
  <c r="B84" i="13"/>
  <c r="B85" i="13"/>
  <c r="B92" i="13"/>
  <c r="B94" i="13"/>
  <c r="B100" i="13"/>
  <c r="B101" i="13"/>
  <c r="B108" i="13"/>
  <c r="B110" i="13"/>
  <c r="B116" i="13"/>
  <c r="B117" i="13"/>
  <c r="B124" i="13"/>
  <c r="B126" i="13"/>
  <c r="B132" i="13"/>
  <c r="B133" i="13"/>
  <c r="B140" i="13"/>
  <c r="B142" i="13"/>
  <c r="B148" i="13"/>
  <c r="B149" i="13"/>
  <c r="B156" i="13"/>
  <c r="C158" i="13"/>
  <c r="B164" i="13"/>
  <c r="B165" i="13"/>
  <c r="B172" i="13"/>
  <c r="B174" i="13"/>
  <c r="B180" i="13"/>
  <c r="B181" i="13"/>
  <c r="B188" i="13"/>
  <c r="B190" i="13"/>
  <c r="B196" i="13"/>
  <c r="B197" i="13"/>
  <c r="B204" i="13"/>
  <c r="C206" i="13"/>
  <c r="B212" i="13"/>
  <c r="B213" i="13"/>
  <c r="B220" i="13"/>
  <c r="C222" i="13"/>
  <c r="B228" i="13"/>
  <c r="B229" i="13"/>
  <c r="B232" i="13"/>
  <c r="B236" i="13"/>
  <c r="B238" i="13"/>
  <c r="B244" i="13"/>
  <c r="B245" i="13"/>
  <c r="B252" i="13"/>
  <c r="B254" i="13"/>
  <c r="C260" i="13"/>
  <c r="B261" i="13"/>
  <c r="B268" i="13"/>
  <c r="C270" i="13"/>
  <c r="C276" i="13"/>
  <c r="B277" i="13"/>
  <c r="B284" i="13"/>
  <c r="C286" i="13"/>
  <c r="C292" i="13"/>
  <c r="B293" i="13"/>
  <c r="C298" i="13"/>
  <c r="B300" i="13"/>
  <c r="B302" i="13"/>
  <c r="B308" i="13"/>
  <c r="B309" i="13"/>
  <c r="C314" i="13"/>
  <c r="B316" i="13"/>
  <c r="B318" i="13"/>
  <c r="C324" i="13"/>
  <c r="B325" i="13"/>
  <c r="B328" i="13"/>
  <c r="C330" i="13"/>
  <c r="B332" i="13"/>
  <c r="B334" i="13"/>
  <c r="B340" i="13"/>
  <c r="B341" i="13"/>
  <c r="C346" i="13"/>
  <c r="B348" i="13"/>
  <c r="B350" i="13"/>
  <c r="B356" i="13"/>
  <c r="B357" i="13"/>
  <c r="C362" i="13"/>
  <c r="B364" i="13"/>
  <c r="C366" i="13"/>
  <c r="C370" i="13"/>
  <c r="C372" i="13"/>
  <c r="B373" i="13"/>
  <c r="C378" i="13"/>
  <c r="B380" i="13"/>
  <c r="B382" i="13"/>
  <c r="C386" i="13"/>
  <c r="B388" i="13"/>
  <c r="B389" i="13"/>
  <c r="B392" i="13"/>
  <c r="B394" i="13"/>
  <c r="B396" i="13"/>
  <c r="B398" i="13"/>
  <c r="C402" i="13"/>
  <c r="B404" i="13"/>
  <c r="B405" i="13"/>
  <c r="B410" i="13"/>
  <c r="B412" i="13"/>
  <c r="C414" i="13"/>
  <c r="C418" i="13"/>
  <c r="C420" i="13"/>
  <c r="B421" i="13"/>
  <c r="B424" i="13"/>
  <c r="B426" i="13"/>
  <c r="B428" i="13"/>
  <c r="C430" i="13"/>
  <c r="C434" i="13"/>
  <c r="C436" i="13"/>
  <c r="B437" i="13"/>
  <c r="B442" i="13"/>
  <c r="C443" i="13"/>
  <c r="B444" i="13"/>
  <c r="B446" i="13"/>
  <c r="C450" i="13"/>
  <c r="B452" i="13"/>
  <c r="B453" i="13"/>
  <c r="B458" i="13"/>
  <c r="C459" i="13"/>
  <c r="B460" i="13"/>
  <c r="B462" i="13"/>
  <c r="C466" i="13"/>
  <c r="B468" i="13"/>
  <c r="B469" i="13"/>
  <c r="B470" i="13"/>
  <c r="B474" i="13"/>
  <c r="C475" i="13"/>
  <c r="B476" i="13"/>
  <c r="C478" i="13"/>
  <c r="B481" i="13"/>
  <c r="C482" i="13"/>
  <c r="C484" i="13"/>
  <c r="B485" i="13"/>
  <c r="B486" i="13"/>
  <c r="C490" i="13"/>
  <c r="B491" i="13"/>
  <c r="B492" i="13"/>
  <c r="B494" i="13"/>
  <c r="B497" i="13"/>
  <c r="C498" i="13"/>
  <c r="B500" i="13"/>
  <c r="B501" i="13"/>
  <c r="B503" i="13"/>
  <c r="C506" i="13"/>
  <c r="B507" i="13"/>
  <c r="B508" i="13"/>
  <c r="C510" i="13"/>
  <c r="B512" i="13"/>
  <c r="B513" i="13"/>
  <c r="C514" i="13"/>
  <c r="C516" i="13"/>
  <c r="B517" i="13"/>
  <c r="B518" i="13"/>
  <c r="B519" i="13"/>
  <c r="B522" i="13"/>
  <c r="B523" i="13"/>
  <c r="B524" i="13"/>
  <c r="B526" i="13"/>
  <c r="B528" i="13"/>
  <c r="B529" i="13"/>
  <c r="C530" i="13"/>
  <c r="C532" i="13"/>
  <c r="B533" i="13"/>
  <c r="B534" i="13"/>
  <c r="B535" i="13"/>
  <c r="B536" i="13"/>
  <c r="C538" i="13"/>
  <c r="C539" i="13"/>
  <c r="B540" i="13"/>
  <c r="B541" i="13"/>
  <c r="B542" i="13"/>
  <c r="B544" i="13"/>
  <c r="B545" i="13"/>
  <c r="C546" i="13"/>
  <c r="B548" i="13"/>
  <c r="B549" i="13"/>
  <c r="B551" i="13"/>
  <c r="C554" i="13"/>
  <c r="B555" i="13"/>
  <c r="B556" i="13"/>
  <c r="B557" i="13"/>
  <c r="B558" i="13"/>
  <c r="B560" i="13"/>
  <c r="B561" i="13"/>
  <c r="C562" i="13"/>
  <c r="B564" i="13"/>
  <c r="B565" i="13"/>
  <c r="B567" i="13"/>
  <c r="B570" i="13"/>
  <c r="C571" i="13"/>
  <c r="B572" i="13"/>
  <c r="B573" i="13"/>
  <c r="C574" i="13"/>
  <c r="B576" i="13"/>
  <c r="B577" i="13"/>
  <c r="C578" i="13"/>
  <c r="B579" i="13"/>
  <c r="C580" i="13"/>
  <c r="B581" i="13"/>
  <c r="B583" i="13"/>
  <c r="B584" i="13"/>
  <c r="C586" i="13"/>
  <c r="B587" i="13"/>
  <c r="B588" i="13"/>
  <c r="B589" i="13"/>
  <c r="C590" i="13"/>
  <c r="B592" i="13"/>
  <c r="B593" i="13"/>
  <c r="C594" i="13"/>
  <c r="B595" i="13"/>
  <c r="B596" i="13"/>
  <c r="B597" i="13"/>
  <c r="B599" i="13"/>
  <c r="B600" i="13"/>
  <c r="C602" i="13"/>
  <c r="B603" i="13"/>
  <c r="B604" i="13"/>
  <c r="B605" i="13"/>
  <c r="B606" i="13"/>
  <c r="B608" i="13"/>
  <c r="B609" i="13"/>
  <c r="C610" i="13"/>
  <c r="B611" i="13"/>
  <c r="C612" i="13"/>
  <c r="B613" i="13"/>
  <c r="B614" i="13"/>
  <c r="B615" i="13"/>
  <c r="B616" i="13"/>
  <c r="C618" i="13"/>
  <c r="C619" i="13"/>
  <c r="B620" i="13"/>
  <c r="B621" i="13"/>
  <c r="B622" i="13"/>
  <c r="B624" i="13"/>
  <c r="B625" i="13"/>
  <c r="C626" i="13"/>
  <c r="B627" i="13"/>
  <c r="B628" i="13"/>
  <c r="B629" i="13"/>
  <c r="B631" i="13"/>
  <c r="B632" i="13"/>
  <c r="B634" i="13"/>
  <c r="C635" i="13"/>
  <c r="B636" i="13"/>
  <c r="B637" i="13"/>
  <c r="C638" i="13"/>
  <c r="B640" i="13"/>
  <c r="B641" i="13"/>
  <c r="C642" i="13"/>
  <c r="B643" i="13"/>
  <c r="B644" i="13"/>
  <c r="B645" i="13"/>
  <c r="B646" i="13"/>
  <c r="B647" i="13"/>
  <c r="B648" i="13"/>
  <c r="C650" i="13"/>
  <c r="C651" i="13"/>
  <c r="B652" i="13"/>
  <c r="B653" i="13"/>
  <c r="C654" i="13"/>
  <c r="B656" i="13"/>
  <c r="B657" i="13"/>
  <c r="C658" i="13"/>
  <c r="B659" i="13"/>
  <c r="B660" i="13"/>
  <c r="B661" i="13"/>
  <c r="B662" i="13"/>
  <c r="B663" i="13"/>
  <c r="B664" i="13"/>
  <c r="B666" i="13"/>
  <c r="B667" i="13"/>
  <c r="B668" i="13"/>
  <c r="B669" i="13"/>
  <c r="C670" i="13"/>
  <c r="B672" i="13"/>
  <c r="B673" i="13"/>
  <c r="B674" i="13"/>
  <c r="B675" i="13"/>
  <c r="C676" i="13"/>
  <c r="B677" i="13"/>
  <c r="B679" i="13"/>
  <c r="B680" i="13"/>
  <c r="B681" i="13"/>
  <c r="C682" i="13"/>
  <c r="B683" i="13"/>
  <c r="B684" i="13"/>
  <c r="B685" i="13"/>
  <c r="C686" i="13"/>
  <c r="B687" i="13"/>
  <c r="B688" i="13"/>
  <c r="B689" i="13"/>
  <c r="B690" i="13"/>
  <c r="B691" i="13"/>
  <c r="C692" i="13"/>
  <c r="B693" i="13"/>
  <c r="B695" i="13"/>
  <c r="B696" i="13"/>
  <c r="B697" i="13"/>
  <c r="B698" i="13"/>
  <c r="B699" i="13"/>
  <c r="B700" i="13"/>
  <c r="B701" i="13"/>
  <c r="C702" i="13"/>
  <c r="B703" i="13"/>
  <c r="B704" i="13"/>
  <c r="B705" i="13"/>
  <c r="C706" i="13"/>
  <c r="B707" i="13"/>
  <c r="A7" i="13"/>
  <c r="C7" i="13" s="1"/>
  <c r="M1" i="13"/>
  <c r="L1" i="13"/>
  <c r="K1" i="13"/>
  <c r="J1" i="13"/>
  <c r="I1" i="13"/>
  <c r="H1" i="13"/>
  <c r="G1" i="13"/>
  <c r="F1" i="13"/>
  <c r="E1" i="13"/>
  <c r="D1" i="13"/>
  <c r="C1" i="13"/>
  <c r="B1" i="13"/>
  <c r="N6" i="12"/>
  <c r="M6" i="12"/>
  <c r="L6" i="12"/>
  <c r="K6" i="12"/>
  <c r="J6" i="12"/>
  <c r="I6" i="12"/>
  <c r="H6" i="12"/>
  <c r="G6" i="12"/>
  <c r="F6" i="12"/>
  <c r="E6" i="12"/>
  <c r="D6" i="12"/>
  <c r="C6" i="12"/>
  <c r="B586" i="13" l="1"/>
  <c r="B450" i="13"/>
  <c r="B372" i="13"/>
  <c r="C690" i="13"/>
  <c r="B78" i="13"/>
  <c r="C666" i="13"/>
  <c r="B46" i="13"/>
  <c r="C627" i="13"/>
  <c r="C523" i="13"/>
  <c r="C503" i="13"/>
  <c r="C390" i="13"/>
  <c r="C318" i="13"/>
  <c r="C110" i="13"/>
  <c r="C94" i="13"/>
  <c r="C60" i="13"/>
  <c r="C44" i="13"/>
  <c r="B706" i="13"/>
  <c r="B642" i="13"/>
  <c r="C643" i="13"/>
  <c r="C519" i="13"/>
  <c r="C308" i="13"/>
  <c r="C52" i="13"/>
  <c r="B578" i="13"/>
  <c r="B366" i="13"/>
  <c r="C634" i="13"/>
  <c r="C507" i="13"/>
  <c r="C300" i="13"/>
  <c r="B574" i="13"/>
  <c r="B292" i="13"/>
  <c r="C268" i="13"/>
  <c r="B554" i="13"/>
  <c r="C622" i="13"/>
  <c r="C494" i="13"/>
  <c r="C254" i="13"/>
  <c r="B702" i="13"/>
  <c r="B539" i="13"/>
  <c r="C606" i="13"/>
  <c r="C474" i="13"/>
  <c r="C238" i="13"/>
  <c r="B692" i="13"/>
  <c r="C603" i="13"/>
  <c r="C470" i="13"/>
  <c r="C204" i="13"/>
  <c r="B686" i="13"/>
  <c r="B498" i="13"/>
  <c r="C701" i="13"/>
  <c r="C595" i="13"/>
  <c r="C462" i="13"/>
  <c r="C190" i="13"/>
  <c r="B682" i="13"/>
  <c r="B490" i="13"/>
  <c r="C699" i="13"/>
  <c r="C589" i="13"/>
  <c r="C446" i="13"/>
  <c r="C152" i="13"/>
  <c r="B654" i="13"/>
  <c r="B482" i="13"/>
  <c r="C697" i="13"/>
  <c r="C587" i="13"/>
  <c r="C438" i="13"/>
  <c r="C140" i="13"/>
  <c r="B651" i="13"/>
  <c r="C426" i="13"/>
  <c r="C116" i="13"/>
  <c r="C685" i="13"/>
  <c r="C570" i="13"/>
  <c r="C410" i="13"/>
  <c r="B635" i="13"/>
  <c r="C683" i="13"/>
  <c r="C567" i="13"/>
  <c r="C404" i="13"/>
  <c r="C101" i="13"/>
  <c r="B626" i="13"/>
  <c r="B436" i="13"/>
  <c r="C681" i="13"/>
  <c r="B430" i="13"/>
  <c r="C674" i="13"/>
  <c r="C542" i="13"/>
  <c r="C88" i="13"/>
  <c r="B602" i="13"/>
  <c r="B418" i="13"/>
  <c r="C668" i="13"/>
  <c r="C526" i="13"/>
  <c r="C350" i="13"/>
  <c r="C62" i="13"/>
  <c r="B590" i="13"/>
  <c r="B386" i="13"/>
  <c r="B496" i="13"/>
  <c r="C496" i="13"/>
  <c r="B480" i="13"/>
  <c r="C480" i="13"/>
  <c r="B464" i="13"/>
  <c r="C464" i="13"/>
  <c r="B448" i="13"/>
  <c r="C448" i="13"/>
  <c r="B432" i="13"/>
  <c r="C432" i="13"/>
  <c r="B416" i="13"/>
  <c r="C416" i="13"/>
  <c r="B400" i="13"/>
  <c r="C400" i="13"/>
  <c r="B384" i="13"/>
  <c r="C384" i="13"/>
  <c r="B368" i="13"/>
  <c r="C368" i="13"/>
  <c r="B352" i="13"/>
  <c r="C352" i="13"/>
  <c r="B336" i="13"/>
  <c r="C336" i="13"/>
  <c r="B320" i="13"/>
  <c r="C320" i="13"/>
  <c r="B304" i="13"/>
  <c r="C304" i="13"/>
  <c r="B288" i="13"/>
  <c r="C288" i="13"/>
  <c r="B272" i="13"/>
  <c r="C272" i="13"/>
  <c r="B256" i="13"/>
  <c r="C256" i="13"/>
  <c r="B240" i="13"/>
  <c r="C240" i="13"/>
  <c r="B224" i="13"/>
  <c r="C224" i="13"/>
  <c r="B208" i="13"/>
  <c r="C208" i="13"/>
  <c r="B192" i="13"/>
  <c r="C192" i="13"/>
  <c r="B176" i="13"/>
  <c r="C176" i="13"/>
  <c r="B160" i="13"/>
  <c r="C160" i="13"/>
  <c r="B144" i="13"/>
  <c r="C144" i="13"/>
  <c r="B128" i="13"/>
  <c r="C128" i="13"/>
  <c r="B112" i="13"/>
  <c r="C112" i="13"/>
  <c r="B96" i="13"/>
  <c r="C96" i="13"/>
  <c r="B80" i="13"/>
  <c r="C80" i="13"/>
  <c r="B64" i="13"/>
  <c r="C64" i="13"/>
  <c r="B48" i="13"/>
  <c r="C48" i="13"/>
  <c r="B32" i="13"/>
  <c r="C32" i="13"/>
  <c r="B16" i="13"/>
  <c r="C16" i="13"/>
  <c r="C700" i="13"/>
  <c r="C684" i="13"/>
  <c r="C667" i="13"/>
  <c r="C647" i="13"/>
  <c r="C628" i="13"/>
  <c r="C608" i="13"/>
  <c r="C588" i="13"/>
  <c r="C568" i="13"/>
  <c r="C548" i="13"/>
  <c r="C524" i="13"/>
  <c r="C502" i="13"/>
  <c r="C472" i="13"/>
  <c r="C437" i="13"/>
  <c r="C398" i="13"/>
  <c r="C356" i="13"/>
  <c r="C302" i="13"/>
  <c r="C252" i="13"/>
  <c r="C200" i="13"/>
  <c r="C149" i="13"/>
  <c r="C100" i="13"/>
  <c r="B638" i="13"/>
  <c r="B538" i="13"/>
  <c r="B484" i="13"/>
  <c r="B434" i="13"/>
  <c r="B370" i="13"/>
  <c r="B286" i="13"/>
  <c r="B401" i="13"/>
  <c r="C401" i="13"/>
  <c r="B337" i="13"/>
  <c r="C337" i="13"/>
  <c r="B305" i="13"/>
  <c r="C305" i="13"/>
  <c r="B241" i="13"/>
  <c r="C241" i="13"/>
  <c r="B209" i="13"/>
  <c r="C209" i="13"/>
  <c r="B177" i="13"/>
  <c r="C177" i="13"/>
  <c r="B161" i="13"/>
  <c r="C161" i="13"/>
  <c r="B113" i="13"/>
  <c r="C113" i="13"/>
  <c r="B81" i="13"/>
  <c r="C81" i="13"/>
  <c r="B49" i="13"/>
  <c r="C49" i="13"/>
  <c r="C549" i="13"/>
  <c r="B671" i="13"/>
  <c r="C671" i="13"/>
  <c r="B655" i="13"/>
  <c r="C655" i="13"/>
  <c r="B639" i="13"/>
  <c r="C639" i="13"/>
  <c r="B623" i="13"/>
  <c r="C623" i="13"/>
  <c r="B607" i="13"/>
  <c r="C607" i="13"/>
  <c r="B591" i="13"/>
  <c r="C591" i="13"/>
  <c r="B575" i="13"/>
  <c r="C575" i="13"/>
  <c r="B559" i="13"/>
  <c r="C559" i="13"/>
  <c r="B543" i="13"/>
  <c r="C543" i="13"/>
  <c r="B527" i="13"/>
  <c r="C527" i="13"/>
  <c r="B511" i="13"/>
  <c r="C511" i="13"/>
  <c r="B495" i="13"/>
  <c r="C495" i="13"/>
  <c r="B479" i="13"/>
  <c r="C479" i="13"/>
  <c r="B463" i="13"/>
  <c r="C463" i="13"/>
  <c r="B447" i="13"/>
  <c r="C447" i="13"/>
  <c r="B431" i="13"/>
  <c r="C431" i="13"/>
  <c r="B415" i="13"/>
  <c r="C415" i="13"/>
  <c r="B399" i="13"/>
  <c r="C399" i="13"/>
  <c r="B383" i="13"/>
  <c r="C383" i="13"/>
  <c r="B367" i="13"/>
  <c r="C367" i="13"/>
  <c r="B351" i="13"/>
  <c r="C351" i="13"/>
  <c r="B335" i="13"/>
  <c r="C335" i="13"/>
  <c r="B319" i="13"/>
  <c r="C319" i="13"/>
  <c r="B303" i="13"/>
  <c r="C303" i="13"/>
  <c r="B287" i="13"/>
  <c r="C287" i="13"/>
  <c r="B271" i="13"/>
  <c r="C271" i="13"/>
  <c r="B255" i="13"/>
  <c r="C255" i="13"/>
  <c r="B239" i="13"/>
  <c r="C239" i="13"/>
  <c r="B223" i="13"/>
  <c r="C223" i="13"/>
  <c r="B207" i="13"/>
  <c r="C207" i="13"/>
  <c r="B191" i="13"/>
  <c r="C191" i="13"/>
  <c r="B175" i="13"/>
  <c r="C175" i="13"/>
  <c r="B159" i="13"/>
  <c r="C159" i="13"/>
  <c r="B143" i="13"/>
  <c r="C143" i="13"/>
  <c r="B127" i="13"/>
  <c r="C127" i="13"/>
  <c r="B111" i="13"/>
  <c r="C111" i="13"/>
  <c r="B95" i="13"/>
  <c r="C95" i="13"/>
  <c r="B79" i="13"/>
  <c r="C79" i="13"/>
  <c r="B63" i="13"/>
  <c r="C63" i="13"/>
  <c r="B47" i="13"/>
  <c r="C47" i="13"/>
  <c r="B31" i="13"/>
  <c r="C31" i="13"/>
  <c r="B15" i="13"/>
  <c r="C15" i="13"/>
  <c r="C646" i="13"/>
  <c r="C545" i="13"/>
  <c r="C501" i="13"/>
  <c r="C396" i="13"/>
  <c r="C248" i="13"/>
  <c r="C197" i="13"/>
  <c r="C148" i="13"/>
  <c r="B532" i="13"/>
  <c r="B276" i="13"/>
  <c r="C698" i="13"/>
  <c r="C664" i="13"/>
  <c r="C645" i="13"/>
  <c r="C625" i="13"/>
  <c r="C605" i="13"/>
  <c r="C566" i="13"/>
  <c r="C544" i="13"/>
  <c r="C522" i="13"/>
  <c r="C500" i="13"/>
  <c r="C469" i="13"/>
  <c r="C394" i="13"/>
  <c r="C348" i="13"/>
  <c r="C296" i="13"/>
  <c r="C245" i="13"/>
  <c r="C196" i="13"/>
  <c r="C142" i="13"/>
  <c r="C92" i="13"/>
  <c r="C40" i="13"/>
  <c r="B580" i="13"/>
  <c r="B530" i="13"/>
  <c r="B478" i="13"/>
  <c r="B362" i="13"/>
  <c r="B270" i="13"/>
  <c r="B30" i="13"/>
  <c r="B449" i="13"/>
  <c r="C449" i="13"/>
  <c r="B417" i="13"/>
  <c r="C417" i="13"/>
  <c r="B353" i="13"/>
  <c r="C353" i="13"/>
  <c r="B289" i="13"/>
  <c r="C289" i="13"/>
  <c r="B129" i="13"/>
  <c r="C129" i="13"/>
  <c r="C525" i="13"/>
  <c r="B525" i="13"/>
  <c r="C509" i="13"/>
  <c r="B509" i="13"/>
  <c r="C493" i="13"/>
  <c r="B493" i="13"/>
  <c r="C477" i="13"/>
  <c r="B477" i="13"/>
  <c r="C461" i="13"/>
  <c r="B461" i="13"/>
  <c r="C445" i="13"/>
  <c r="B445" i="13"/>
  <c r="C429" i="13"/>
  <c r="B429" i="13"/>
  <c r="C413" i="13"/>
  <c r="B413" i="13"/>
  <c r="C397" i="13"/>
  <c r="B397" i="13"/>
  <c r="C381" i="13"/>
  <c r="B381" i="13"/>
  <c r="C365" i="13"/>
  <c r="B365" i="13"/>
  <c r="C349" i="13"/>
  <c r="B349" i="13"/>
  <c r="C333" i="13"/>
  <c r="B333" i="13"/>
  <c r="C317" i="13"/>
  <c r="B317" i="13"/>
  <c r="C301" i="13"/>
  <c r="B301" i="13"/>
  <c r="C285" i="13"/>
  <c r="B285" i="13"/>
  <c r="C269" i="13"/>
  <c r="B269" i="13"/>
  <c r="C253" i="13"/>
  <c r="B253" i="13"/>
  <c r="C237" i="13"/>
  <c r="B237" i="13"/>
  <c r="C221" i="13"/>
  <c r="B221" i="13"/>
  <c r="C205" i="13"/>
  <c r="B205" i="13"/>
  <c r="C189" i="13"/>
  <c r="B189" i="13"/>
  <c r="C173" i="13"/>
  <c r="B173" i="13"/>
  <c r="C157" i="13"/>
  <c r="B157" i="13"/>
  <c r="C141" i="13"/>
  <c r="B141" i="13"/>
  <c r="C125" i="13"/>
  <c r="B125" i="13"/>
  <c r="C109" i="13"/>
  <c r="B109" i="13"/>
  <c r="C93" i="13"/>
  <c r="B93" i="13"/>
  <c r="C77" i="13"/>
  <c r="B77" i="13"/>
  <c r="C61" i="13"/>
  <c r="B61" i="13"/>
  <c r="C45" i="13"/>
  <c r="B45" i="13"/>
  <c r="C29" i="13"/>
  <c r="B29" i="13"/>
  <c r="C663" i="13"/>
  <c r="C644" i="13"/>
  <c r="C624" i="13"/>
  <c r="C604" i="13"/>
  <c r="C584" i="13"/>
  <c r="C565" i="13"/>
  <c r="C520" i="13"/>
  <c r="C497" i="13"/>
  <c r="C468" i="13"/>
  <c r="C428" i="13"/>
  <c r="C392" i="13"/>
  <c r="C344" i="13"/>
  <c r="C293" i="13"/>
  <c r="C244" i="13"/>
  <c r="C37" i="13"/>
  <c r="B475" i="13"/>
  <c r="B420" i="13"/>
  <c r="B260" i="13"/>
  <c r="B14" i="13"/>
  <c r="C680" i="13"/>
  <c r="C136" i="13"/>
  <c r="C85" i="13"/>
  <c r="C36" i="13"/>
  <c r="B676" i="13"/>
  <c r="B465" i="13"/>
  <c r="C465" i="13"/>
  <c r="B433" i="13"/>
  <c r="C433" i="13"/>
  <c r="B369" i="13"/>
  <c r="C369" i="13"/>
  <c r="B321" i="13"/>
  <c r="C321" i="13"/>
  <c r="B273" i="13"/>
  <c r="C273" i="13"/>
  <c r="B225" i="13"/>
  <c r="C225" i="13"/>
  <c r="B193" i="13"/>
  <c r="C193" i="13"/>
  <c r="B145" i="13"/>
  <c r="C145" i="13"/>
  <c r="B97" i="13"/>
  <c r="C97" i="13"/>
  <c r="B65" i="13"/>
  <c r="C65" i="13"/>
  <c r="B17" i="13"/>
  <c r="C17" i="13"/>
  <c r="C648" i="13"/>
  <c r="C629" i="13"/>
  <c r="C609" i="13"/>
  <c r="C357" i="13"/>
  <c r="C696" i="13"/>
  <c r="C662" i="13"/>
  <c r="C583" i="13"/>
  <c r="C564" i="13"/>
  <c r="C541" i="13"/>
  <c r="C341" i="13"/>
  <c r="C188" i="13"/>
  <c r="C695" i="13"/>
  <c r="C679" i="13"/>
  <c r="C661" i="13"/>
  <c r="C641" i="13"/>
  <c r="C621" i="13"/>
  <c r="C582" i="13"/>
  <c r="C561" i="13"/>
  <c r="C540" i="13"/>
  <c r="C518" i="13"/>
  <c r="C492" i="13"/>
  <c r="C460" i="13"/>
  <c r="C424" i="13"/>
  <c r="C389" i="13"/>
  <c r="C340" i="13"/>
  <c r="C236" i="13"/>
  <c r="C184" i="13"/>
  <c r="C133" i="13"/>
  <c r="C84" i="13"/>
  <c r="B571" i="13"/>
  <c r="B414" i="13"/>
  <c r="B346" i="13"/>
  <c r="C427" i="13"/>
  <c r="B427" i="13"/>
  <c r="C411" i="13"/>
  <c r="B411" i="13"/>
  <c r="C395" i="13"/>
  <c r="B395" i="13"/>
  <c r="C379" i="13"/>
  <c r="B379" i="13"/>
  <c r="C363" i="13"/>
  <c r="B363" i="13"/>
  <c r="C347" i="13"/>
  <c r="B347" i="13"/>
  <c r="C331" i="13"/>
  <c r="B331" i="13"/>
  <c r="C315" i="13"/>
  <c r="B315" i="13"/>
  <c r="C299" i="13"/>
  <c r="B299" i="13"/>
  <c r="C283" i="13"/>
  <c r="B283" i="13"/>
  <c r="C267" i="13"/>
  <c r="B267" i="13"/>
  <c r="C251" i="13"/>
  <c r="B251" i="13"/>
  <c r="C235" i="13"/>
  <c r="B235" i="13"/>
  <c r="C219" i="13"/>
  <c r="B219" i="13"/>
  <c r="C203" i="13"/>
  <c r="B203" i="13"/>
  <c r="C187" i="13"/>
  <c r="B187" i="13"/>
  <c r="C171" i="13"/>
  <c r="B171" i="13"/>
  <c r="C155" i="13"/>
  <c r="B155" i="13"/>
  <c r="C139" i="13"/>
  <c r="B139" i="13"/>
  <c r="C123" i="13"/>
  <c r="B123" i="13"/>
  <c r="C107" i="13"/>
  <c r="B107" i="13"/>
  <c r="C91" i="13"/>
  <c r="B91" i="13"/>
  <c r="C75" i="13"/>
  <c r="B75" i="13"/>
  <c r="C59" i="13"/>
  <c r="B59" i="13"/>
  <c r="C43" i="13"/>
  <c r="B43" i="13"/>
  <c r="C27" i="13"/>
  <c r="B27" i="13"/>
  <c r="C282" i="13"/>
  <c r="B282" i="13"/>
  <c r="C266" i="13"/>
  <c r="B266" i="13"/>
  <c r="C250" i="13"/>
  <c r="B250" i="13"/>
  <c r="C234" i="13"/>
  <c r="B234" i="13"/>
  <c r="C218" i="13"/>
  <c r="B218" i="13"/>
  <c r="C202" i="13"/>
  <c r="B202" i="13"/>
  <c r="C186" i="13"/>
  <c r="B186" i="13"/>
  <c r="C170" i="13"/>
  <c r="B170" i="13"/>
  <c r="C154" i="13"/>
  <c r="B154" i="13"/>
  <c r="C138" i="13"/>
  <c r="B138" i="13"/>
  <c r="C122" i="13"/>
  <c r="B122" i="13"/>
  <c r="C106" i="13"/>
  <c r="B106" i="13"/>
  <c r="C90" i="13"/>
  <c r="B90" i="13"/>
  <c r="C74" i="13"/>
  <c r="B74" i="13"/>
  <c r="C58" i="13"/>
  <c r="B58" i="13"/>
  <c r="C42" i="13"/>
  <c r="B42" i="13"/>
  <c r="C26" i="13"/>
  <c r="B26" i="13"/>
  <c r="C694" i="13"/>
  <c r="C678" i="13"/>
  <c r="C660" i="13"/>
  <c r="C640" i="13"/>
  <c r="C620" i="13"/>
  <c r="C600" i="13"/>
  <c r="C581" i="13"/>
  <c r="C560" i="13"/>
  <c r="C517" i="13"/>
  <c r="C491" i="13"/>
  <c r="C458" i="13"/>
  <c r="C422" i="13"/>
  <c r="C388" i="13"/>
  <c r="C334" i="13"/>
  <c r="C284" i="13"/>
  <c r="C232" i="13"/>
  <c r="C181" i="13"/>
  <c r="C132" i="13"/>
  <c r="C28" i="13"/>
  <c r="B670" i="13"/>
  <c r="B619" i="13"/>
  <c r="B516" i="13"/>
  <c r="B466" i="13"/>
  <c r="B222" i="13"/>
  <c r="B385" i="13"/>
  <c r="C385" i="13"/>
  <c r="B257" i="13"/>
  <c r="C257" i="13"/>
  <c r="B33" i="13"/>
  <c r="C33" i="13"/>
  <c r="C665" i="13"/>
  <c r="B665" i="13"/>
  <c r="C649" i="13"/>
  <c r="B649" i="13"/>
  <c r="C633" i="13"/>
  <c r="B633" i="13"/>
  <c r="C617" i="13"/>
  <c r="B617" i="13"/>
  <c r="C601" i="13"/>
  <c r="B601" i="13"/>
  <c r="C585" i="13"/>
  <c r="B585" i="13"/>
  <c r="C569" i="13"/>
  <c r="B569" i="13"/>
  <c r="C553" i="13"/>
  <c r="B553" i="13"/>
  <c r="C537" i="13"/>
  <c r="B537" i="13"/>
  <c r="C521" i="13"/>
  <c r="B521" i="13"/>
  <c r="C505" i="13"/>
  <c r="B505" i="13"/>
  <c r="C489" i="13"/>
  <c r="B489" i="13"/>
  <c r="C473" i="13"/>
  <c r="B473" i="13"/>
  <c r="C457" i="13"/>
  <c r="B457" i="13"/>
  <c r="C441" i="13"/>
  <c r="B441" i="13"/>
  <c r="C425" i="13"/>
  <c r="B425" i="13"/>
  <c r="C409" i="13"/>
  <c r="B409" i="13"/>
  <c r="C393" i="13"/>
  <c r="B393" i="13"/>
  <c r="C377" i="13"/>
  <c r="B377" i="13"/>
  <c r="C361" i="13"/>
  <c r="B361" i="13"/>
  <c r="C345" i="13"/>
  <c r="B345" i="13"/>
  <c r="C329" i="13"/>
  <c r="B329" i="13"/>
  <c r="C313" i="13"/>
  <c r="B313" i="13"/>
  <c r="C297" i="13"/>
  <c r="B297" i="13"/>
  <c r="C281" i="13"/>
  <c r="B281" i="13"/>
  <c r="C265" i="13"/>
  <c r="B265" i="13"/>
  <c r="C249" i="13"/>
  <c r="B249" i="13"/>
  <c r="C233" i="13"/>
  <c r="B233" i="13"/>
  <c r="C217" i="13"/>
  <c r="B217" i="13"/>
  <c r="C201" i="13"/>
  <c r="B201" i="13"/>
  <c r="C185" i="13"/>
  <c r="B185" i="13"/>
  <c r="C169" i="13"/>
  <c r="B169" i="13"/>
  <c r="C153" i="13"/>
  <c r="B153" i="13"/>
  <c r="C137" i="13"/>
  <c r="B137" i="13"/>
  <c r="C121" i="13"/>
  <c r="B121" i="13"/>
  <c r="C105" i="13"/>
  <c r="B105" i="13"/>
  <c r="C89" i="13"/>
  <c r="B89" i="13"/>
  <c r="C73" i="13"/>
  <c r="B73" i="13"/>
  <c r="C57" i="13"/>
  <c r="B57" i="13"/>
  <c r="C41" i="13"/>
  <c r="B41" i="13"/>
  <c r="C25" i="13"/>
  <c r="B25" i="13"/>
  <c r="C693" i="13"/>
  <c r="C677" i="13"/>
  <c r="C659" i="13"/>
  <c r="C599" i="13"/>
  <c r="C558" i="13"/>
  <c r="C456" i="13"/>
  <c r="C421" i="13"/>
  <c r="C382" i="13"/>
  <c r="C332" i="13"/>
  <c r="C280" i="13"/>
  <c r="C229" i="13"/>
  <c r="C180" i="13"/>
  <c r="C126" i="13"/>
  <c r="C76" i="13"/>
  <c r="C24" i="13"/>
  <c r="B618" i="13"/>
  <c r="B514" i="13"/>
  <c r="B206" i="13"/>
  <c r="C657" i="13"/>
  <c r="C637" i="13"/>
  <c r="C598" i="13"/>
  <c r="C579" i="13"/>
  <c r="C557" i="13"/>
  <c r="C536" i="13"/>
  <c r="C513" i="13"/>
  <c r="C488" i="13"/>
  <c r="C454" i="13"/>
  <c r="C380" i="13"/>
  <c r="C328" i="13"/>
  <c r="C277" i="13"/>
  <c r="C228" i="13"/>
  <c r="C174" i="13"/>
  <c r="C124" i="13"/>
  <c r="C72" i="13"/>
  <c r="C21" i="13"/>
  <c r="B612" i="13"/>
  <c r="B562" i="13"/>
  <c r="B510" i="13"/>
  <c r="B459" i="13"/>
  <c r="B402" i="13"/>
  <c r="B330" i="13"/>
  <c r="B487" i="13"/>
  <c r="C487" i="13"/>
  <c r="B471" i="13"/>
  <c r="C471" i="13"/>
  <c r="B455" i="13"/>
  <c r="C455" i="13"/>
  <c r="B439" i="13"/>
  <c r="C439" i="13"/>
  <c r="B423" i="13"/>
  <c r="C423" i="13"/>
  <c r="B407" i="13"/>
  <c r="C407" i="13"/>
  <c r="B391" i="13"/>
  <c r="C391" i="13"/>
  <c r="B375" i="13"/>
  <c r="C375" i="13"/>
  <c r="B359" i="13"/>
  <c r="C359" i="13"/>
  <c r="B343" i="13"/>
  <c r="C343" i="13"/>
  <c r="B327" i="13"/>
  <c r="C327" i="13"/>
  <c r="B311" i="13"/>
  <c r="C311" i="13"/>
  <c r="B295" i="13"/>
  <c r="C295" i="13"/>
  <c r="B279" i="13"/>
  <c r="C279" i="13"/>
  <c r="B263" i="13"/>
  <c r="C263" i="13"/>
  <c r="B247" i="13"/>
  <c r="C247" i="13"/>
  <c r="B231" i="13"/>
  <c r="C231" i="13"/>
  <c r="B215" i="13"/>
  <c r="C215" i="13"/>
  <c r="B199" i="13"/>
  <c r="C199" i="13"/>
  <c r="B183" i="13"/>
  <c r="C183" i="13"/>
  <c r="B167" i="13"/>
  <c r="C167" i="13"/>
  <c r="B151" i="13"/>
  <c r="C151" i="13"/>
  <c r="B135" i="13"/>
  <c r="C135" i="13"/>
  <c r="B119" i="13"/>
  <c r="C119" i="13"/>
  <c r="B103" i="13"/>
  <c r="C103" i="13"/>
  <c r="B87" i="13"/>
  <c r="C87" i="13"/>
  <c r="B71" i="13"/>
  <c r="C71" i="13"/>
  <c r="B55" i="13"/>
  <c r="C55" i="13"/>
  <c r="B39" i="13"/>
  <c r="C39" i="13"/>
  <c r="B23" i="13"/>
  <c r="C23" i="13"/>
  <c r="C707" i="13"/>
  <c r="C691" i="13"/>
  <c r="C675" i="13"/>
  <c r="C656" i="13"/>
  <c r="C636" i="13"/>
  <c r="C616" i="13"/>
  <c r="C597" i="13"/>
  <c r="C577" i="13"/>
  <c r="C556" i="13"/>
  <c r="C535" i="13"/>
  <c r="C512" i="13"/>
  <c r="C486" i="13"/>
  <c r="C453" i="13"/>
  <c r="C376" i="13"/>
  <c r="C325" i="13"/>
  <c r="C172" i="13"/>
  <c r="C120" i="13"/>
  <c r="C69" i="13"/>
  <c r="C20" i="13"/>
  <c r="B610" i="13"/>
  <c r="B324" i="13"/>
  <c r="B374" i="13"/>
  <c r="C374" i="13"/>
  <c r="B358" i="13"/>
  <c r="C358" i="13"/>
  <c r="B342" i="13"/>
  <c r="C342" i="13"/>
  <c r="B326" i="13"/>
  <c r="C326" i="13"/>
  <c r="B310" i="13"/>
  <c r="C310" i="13"/>
  <c r="B294" i="13"/>
  <c r="C294" i="13"/>
  <c r="B278" i="13"/>
  <c r="C278" i="13"/>
  <c r="B262" i="13"/>
  <c r="C262" i="13"/>
  <c r="B246" i="13"/>
  <c r="C246" i="13"/>
  <c r="B230" i="13"/>
  <c r="C230" i="13"/>
  <c r="B214" i="13"/>
  <c r="C214" i="13"/>
  <c r="B198" i="13"/>
  <c r="C198" i="13"/>
  <c r="B182" i="13"/>
  <c r="C182" i="13"/>
  <c r="B166" i="13"/>
  <c r="C166" i="13"/>
  <c r="B150" i="13"/>
  <c r="C150" i="13"/>
  <c r="B134" i="13"/>
  <c r="C134" i="13"/>
  <c r="B118" i="13"/>
  <c r="C118" i="13"/>
  <c r="B102" i="13"/>
  <c r="C102" i="13"/>
  <c r="B86" i="13"/>
  <c r="C86" i="13"/>
  <c r="B70" i="13"/>
  <c r="C70" i="13"/>
  <c r="B54" i="13"/>
  <c r="C54" i="13"/>
  <c r="B38" i="13"/>
  <c r="C38" i="13"/>
  <c r="B22" i="13"/>
  <c r="C22" i="13"/>
  <c r="C615" i="13"/>
  <c r="C596" i="13"/>
  <c r="C576" i="13"/>
  <c r="C555" i="13"/>
  <c r="C534" i="13"/>
  <c r="C485" i="13"/>
  <c r="C452" i="13"/>
  <c r="C412" i="13"/>
  <c r="C373" i="13"/>
  <c r="C220" i="13"/>
  <c r="C168" i="13"/>
  <c r="C117" i="13"/>
  <c r="C68" i="13"/>
  <c r="B658" i="13"/>
  <c r="B506" i="13"/>
  <c r="B158" i="13"/>
  <c r="C705" i="13"/>
  <c r="C689" i="13"/>
  <c r="C673" i="13"/>
  <c r="C653" i="13"/>
  <c r="C614" i="13"/>
  <c r="C533" i="13"/>
  <c r="C508" i="13"/>
  <c r="C216" i="13"/>
  <c r="C165" i="13"/>
  <c r="B314" i="13"/>
  <c r="C704" i="13"/>
  <c r="C688" i="13"/>
  <c r="C672" i="13"/>
  <c r="C652" i="13"/>
  <c r="C632" i="13"/>
  <c r="C613" i="13"/>
  <c r="C593" i="13"/>
  <c r="C573" i="13"/>
  <c r="C552" i="13"/>
  <c r="C481" i="13"/>
  <c r="C444" i="13"/>
  <c r="C408" i="13"/>
  <c r="C316" i="13"/>
  <c r="C264" i="13"/>
  <c r="C213" i="13"/>
  <c r="C164" i="13"/>
  <c r="B563" i="13"/>
  <c r="C563" i="13"/>
  <c r="B547" i="13"/>
  <c r="C547" i="13"/>
  <c r="B531" i="13"/>
  <c r="C531" i="13"/>
  <c r="B515" i="13"/>
  <c r="C515" i="13"/>
  <c r="B499" i="13"/>
  <c r="C499" i="13"/>
  <c r="B483" i="13"/>
  <c r="C483" i="13"/>
  <c r="B467" i="13"/>
  <c r="C467" i="13"/>
  <c r="B451" i="13"/>
  <c r="C451" i="13"/>
  <c r="B435" i="13"/>
  <c r="C435" i="13"/>
  <c r="B419" i="13"/>
  <c r="C419" i="13"/>
  <c r="B403" i="13"/>
  <c r="C403" i="13"/>
  <c r="B387" i="13"/>
  <c r="C387" i="13"/>
  <c r="B371" i="13"/>
  <c r="C371" i="13"/>
  <c r="B355" i="13"/>
  <c r="C355" i="13"/>
  <c r="B339" i="13"/>
  <c r="C339" i="13"/>
  <c r="B323" i="13"/>
  <c r="C323" i="13"/>
  <c r="B307" i="13"/>
  <c r="C307" i="13"/>
  <c r="B291" i="13"/>
  <c r="C291" i="13"/>
  <c r="B275" i="13"/>
  <c r="C275" i="13"/>
  <c r="B259" i="13"/>
  <c r="C259" i="13"/>
  <c r="B243" i="13"/>
  <c r="C243" i="13"/>
  <c r="B227" i="13"/>
  <c r="C227" i="13"/>
  <c r="B211" i="13"/>
  <c r="C211" i="13"/>
  <c r="B195" i="13"/>
  <c r="C195" i="13"/>
  <c r="B179" i="13"/>
  <c r="C179" i="13"/>
  <c r="B163" i="13"/>
  <c r="C163" i="13"/>
  <c r="B147" i="13"/>
  <c r="C147" i="13"/>
  <c r="B131" i="13"/>
  <c r="C131" i="13"/>
  <c r="B115" i="13"/>
  <c r="C115" i="13"/>
  <c r="B99" i="13"/>
  <c r="C99" i="13"/>
  <c r="B83" i="13"/>
  <c r="C83" i="13"/>
  <c r="B67" i="13"/>
  <c r="C67" i="13"/>
  <c r="B51" i="13"/>
  <c r="C51" i="13"/>
  <c r="B35" i="13"/>
  <c r="C35" i="13"/>
  <c r="B19" i="13"/>
  <c r="C19" i="13"/>
  <c r="C703" i="13"/>
  <c r="C687" i="13"/>
  <c r="C631" i="13"/>
  <c r="C592" i="13"/>
  <c r="C572" i="13"/>
  <c r="C551" i="13"/>
  <c r="C529" i="13"/>
  <c r="C442" i="13"/>
  <c r="C406" i="13"/>
  <c r="C364" i="13"/>
  <c r="C312" i="13"/>
  <c r="C261" i="13"/>
  <c r="C212" i="13"/>
  <c r="C108" i="13"/>
  <c r="C56" i="13"/>
  <c r="B650" i="13"/>
  <c r="B546" i="13"/>
  <c r="B443" i="13"/>
  <c r="B354" i="13"/>
  <c r="C354" i="13"/>
  <c r="B338" i="13"/>
  <c r="C338" i="13"/>
  <c r="B322" i="13"/>
  <c r="C322" i="13"/>
  <c r="B306" i="13"/>
  <c r="C306" i="13"/>
  <c r="B290" i="13"/>
  <c r="C290" i="13"/>
  <c r="B274" i="13"/>
  <c r="C274" i="13"/>
  <c r="B258" i="13"/>
  <c r="C258" i="13"/>
  <c r="B242" i="13"/>
  <c r="C242" i="13"/>
  <c r="B226" i="13"/>
  <c r="C226" i="13"/>
  <c r="B210" i="13"/>
  <c r="C210" i="13"/>
  <c r="B194" i="13"/>
  <c r="C194" i="13"/>
  <c r="B178" i="13"/>
  <c r="C178" i="13"/>
  <c r="B162" i="13"/>
  <c r="C162" i="13"/>
  <c r="B146" i="13"/>
  <c r="C146" i="13"/>
  <c r="B130" i="13"/>
  <c r="C130" i="13"/>
  <c r="B114" i="13"/>
  <c r="C114" i="13"/>
  <c r="B98" i="13"/>
  <c r="C98" i="13"/>
  <c r="B82" i="13"/>
  <c r="C82" i="13"/>
  <c r="B66" i="13"/>
  <c r="C66" i="13"/>
  <c r="B50" i="13"/>
  <c r="C50" i="13"/>
  <c r="B34" i="13"/>
  <c r="C34" i="13"/>
  <c r="B18" i="13"/>
  <c r="C18" i="13"/>
  <c r="C669" i="13"/>
  <c r="C630" i="13"/>
  <c r="C611" i="13"/>
  <c r="C550" i="13"/>
  <c r="C528" i="13"/>
  <c r="C504" i="13"/>
  <c r="C476" i="13"/>
  <c r="C440" i="13"/>
  <c r="C405" i="13"/>
  <c r="C360" i="13"/>
  <c r="C309" i="13"/>
  <c r="C156" i="13"/>
  <c r="C104" i="13"/>
  <c r="C53" i="13"/>
  <c r="B594" i="13"/>
  <c r="B378" i="13"/>
  <c r="B298" i="13"/>
  <c r="C13" i="13"/>
  <c r="C12" i="13"/>
  <c r="C11" i="13"/>
  <c r="C10" i="13"/>
  <c r="C9" i="13"/>
  <c r="C8" i="13"/>
  <c r="R5" i="7" l="1"/>
  <c r="S5" i="7" s="1"/>
  <c r="O4" i="4"/>
  <c r="O5" i="4"/>
  <c r="O6" i="4"/>
  <c r="O7" i="4"/>
  <c r="O8" i="4"/>
  <c r="O9" i="4"/>
  <c r="O10" i="4"/>
  <c r="O11" i="4"/>
  <c r="O12" i="4"/>
  <c r="O13" i="4"/>
  <c r="O14" i="4"/>
  <c r="O15" i="4"/>
  <c r="N4" i="4"/>
  <c r="N5" i="4"/>
  <c r="N6" i="4"/>
  <c r="N7" i="4"/>
  <c r="N8" i="4"/>
  <c r="N9" i="4"/>
  <c r="N10" i="4"/>
  <c r="N11" i="4"/>
  <c r="N12" i="4"/>
  <c r="N13" i="4"/>
  <c r="N14" i="4"/>
  <c r="N15" i="4"/>
  <c r="B7" i="13" l="1"/>
  <c r="B8" i="13"/>
  <c r="B10" i="13"/>
  <c r="F7" i="12"/>
  <c r="I9" i="12"/>
  <c r="G7" i="12"/>
  <c r="J9" i="12"/>
  <c r="H7" i="12"/>
  <c r="M9" i="12"/>
  <c r="E9" i="12"/>
  <c r="D7" i="12"/>
  <c r="K9" i="12"/>
  <c r="L9" i="12"/>
  <c r="I7" i="12"/>
  <c r="J7" i="12"/>
  <c r="K7" i="12"/>
  <c r="N9" i="12"/>
  <c r="E7" i="12"/>
  <c r="L7" i="12"/>
  <c r="M7" i="12"/>
  <c r="C9" i="12"/>
  <c r="N7" i="12"/>
  <c r="C7" i="12"/>
  <c r="D9" i="12"/>
  <c r="F9" i="12"/>
  <c r="G9" i="12"/>
  <c r="H9" i="12"/>
  <c r="L8" i="12"/>
  <c r="M2" i="13"/>
  <c r="G4" i="13"/>
  <c r="M8" i="12"/>
  <c r="C3" i="13"/>
  <c r="H4" i="13"/>
  <c r="D3" i="13"/>
  <c r="C8" i="12"/>
  <c r="N8" i="12"/>
  <c r="I4" i="13"/>
  <c r="G3" i="13"/>
  <c r="L4" i="13"/>
  <c r="H3" i="13"/>
  <c r="L2" i="13"/>
  <c r="E3" i="13"/>
  <c r="C2" i="13"/>
  <c r="M4" i="13"/>
  <c r="J4" i="13"/>
  <c r="D2" i="13"/>
  <c r="I3" i="13"/>
  <c r="B2" i="13"/>
  <c r="F8" i="12"/>
  <c r="G2" i="13"/>
  <c r="H2" i="13"/>
  <c r="I2" i="13"/>
  <c r="I8" i="12"/>
  <c r="K4" i="13"/>
  <c r="D8" i="12"/>
  <c r="E2" i="13"/>
  <c r="J3" i="13"/>
  <c r="B4" i="13"/>
  <c r="L3" i="13"/>
  <c r="C4" i="13"/>
  <c r="F3" i="13"/>
  <c r="E8" i="12"/>
  <c r="F2" i="13"/>
  <c r="K3" i="13"/>
  <c r="B3" i="13"/>
  <c r="G8" i="12"/>
  <c r="M3" i="13"/>
  <c r="J2" i="13"/>
  <c r="F4" i="13"/>
  <c r="D4" i="13"/>
  <c r="H8" i="12"/>
  <c r="K8" i="12"/>
  <c r="J8" i="12"/>
  <c r="K2" i="13"/>
  <c r="E4" i="13"/>
  <c r="E10" i="12" l="1"/>
  <c r="F11" i="13"/>
  <c r="E11" i="13" s="1"/>
  <c r="F10" i="13"/>
  <c r="E10" i="13" s="1"/>
  <c r="F9" i="13"/>
  <c r="E9" i="13" s="1"/>
  <c r="L10" i="12"/>
  <c r="C10" i="12"/>
  <c r="J10" i="12"/>
  <c r="M10" i="12"/>
  <c r="D10" i="12"/>
  <c r="N10" i="12"/>
  <c r="I10" i="12"/>
  <c r="H10" i="12"/>
  <c r="K10" i="12"/>
  <c r="G10" i="12"/>
  <c r="F10" i="12"/>
  <c r="F8" i="13" l="1"/>
</calcChain>
</file>

<file path=xl/sharedStrings.xml><?xml version="1.0" encoding="utf-8"?>
<sst xmlns="http://schemas.openxmlformats.org/spreadsheetml/2006/main" count="361" uniqueCount="86">
  <si>
    <t>Email</t>
  </si>
  <si>
    <t>Telefone</t>
  </si>
  <si>
    <t>Atualizado em</t>
  </si>
  <si>
    <t>Produto</t>
  </si>
  <si>
    <t>Categoria</t>
  </si>
  <si>
    <t>Unidade</t>
  </si>
  <si>
    <t>Fornecedor</t>
  </si>
  <si>
    <t>Responspável Compra</t>
  </si>
  <si>
    <t>Aprovador Compra</t>
  </si>
  <si>
    <t>Quantidade</t>
  </si>
  <si>
    <t>Valor</t>
  </si>
  <si>
    <t>Valor Unitário</t>
  </si>
  <si>
    <t>Cargo</t>
  </si>
  <si>
    <t>Analista Compras</t>
  </si>
  <si>
    <t>Especialista Compras</t>
  </si>
  <si>
    <t>Litros</t>
  </si>
  <si>
    <t>Kg</t>
  </si>
  <si>
    <t>Responsável Compra</t>
  </si>
  <si>
    <t>Supervisor Compras</t>
  </si>
  <si>
    <t>Gerente Compras</t>
  </si>
  <si>
    <t>Aguardando Aprovação</t>
  </si>
  <si>
    <t>Data Pedido</t>
  </si>
  <si>
    <t>Data Recebimento</t>
  </si>
  <si>
    <t>Nota Fiscal</t>
  </si>
  <si>
    <t>Responsável</t>
  </si>
  <si>
    <t>Cotação 1</t>
  </si>
  <si>
    <t>Cotação 2</t>
  </si>
  <si>
    <t>Cotação 3</t>
  </si>
  <si>
    <t>Fornecedor 1</t>
  </si>
  <si>
    <t>Preço 1</t>
  </si>
  <si>
    <t>Prazo 1</t>
  </si>
  <si>
    <t>Data Cotação 1</t>
  </si>
  <si>
    <t>Fornecedor 2</t>
  </si>
  <si>
    <t>Preço 2</t>
  </si>
  <si>
    <t>Prazo 2</t>
  </si>
  <si>
    <t>Data Cotação 2</t>
  </si>
  <si>
    <t>Preço 3</t>
  </si>
  <si>
    <t>Prazo 3</t>
  </si>
  <si>
    <t>Data Cotação 3</t>
  </si>
  <si>
    <t>Fornecedor 3</t>
  </si>
  <si>
    <t>Quantidade de Itens</t>
  </si>
  <si>
    <t>Quantidade de Compras</t>
  </si>
  <si>
    <t>Total Compras</t>
  </si>
  <si>
    <t>Mês_Pedido</t>
  </si>
  <si>
    <t>Ano_Pedido</t>
  </si>
  <si>
    <t>Preço Unitário</t>
  </si>
  <si>
    <t>Ano</t>
  </si>
  <si>
    <t>Menor Preço</t>
  </si>
  <si>
    <t>Cotações</t>
  </si>
  <si>
    <t>Produtos</t>
  </si>
  <si>
    <t>Cadastro de Fornecedores</t>
  </si>
  <si>
    <t>Cadastro de Funcionários</t>
  </si>
  <si>
    <t>Cadastro de Produtos</t>
  </si>
  <si>
    <t>Compras</t>
  </si>
  <si>
    <t>Análise de Preços</t>
  </si>
  <si>
    <t>Valor R$ no ano</t>
  </si>
  <si>
    <t>TOP 3</t>
  </si>
  <si>
    <t>Outros</t>
  </si>
  <si>
    <t>Loja ARC</t>
  </si>
  <si>
    <t>Mercado XYZ</t>
  </si>
  <si>
    <t>Mercado AAA</t>
  </si>
  <si>
    <t>Fornecedor ALF</t>
  </si>
  <si>
    <t>emailarc@gmail.com</t>
  </si>
  <si>
    <t>mercadoxyz@yahoo.com</t>
  </si>
  <si>
    <t>mercadoaaa@hotmail.com</t>
  </si>
  <si>
    <t>fornecedoralf@gmail.com</t>
  </si>
  <si>
    <t>Roberto</t>
  </si>
  <si>
    <t>Aluisio</t>
  </si>
  <si>
    <t>Christina</t>
  </si>
  <si>
    <t>Rodrigo</t>
  </si>
  <si>
    <t>Fernanda</t>
  </si>
  <si>
    <t>fernanda@gmail.com</t>
  </si>
  <si>
    <t>rodrigo@gmail.com</t>
  </si>
  <si>
    <t>roberto@live.com</t>
  </si>
  <si>
    <t>aluisio@live.com</t>
  </si>
  <si>
    <t>christina@gmail.com</t>
  </si>
  <si>
    <t>MercadoriaHGD</t>
  </si>
  <si>
    <t>ProdutoDCF</t>
  </si>
  <si>
    <t>BebidaQWD</t>
  </si>
  <si>
    <t>CombustivelRTO</t>
  </si>
  <si>
    <t>Bebida</t>
  </si>
  <si>
    <t>Combustivel</t>
  </si>
  <si>
    <t>Alimento</t>
  </si>
  <si>
    <t>Análise de Compras no Ano</t>
  </si>
  <si>
    <t>Preço Total Compras</t>
  </si>
  <si>
    <t>Planilha de Gestão de Compras - Instruções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</si>
</sst>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00\″\.\”###\”\.\”###\-##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71C03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1" xfId="0" applyBorder="1"/>
    <xf numFmtId="164" fontId="0" fillId="0" borderId="0" xfId="0" applyNumberFormat="1"/>
    <xf numFmtId="164" fontId="0" fillId="2" borderId="0" xfId="0" applyNumberFormat="1" applyFill="1"/>
    <xf numFmtId="17" fontId="0" fillId="0" borderId="0" xfId="0" applyNumberFormat="1"/>
    <xf numFmtId="2" fontId="0" fillId="0" borderId="0" xfId="0" applyNumberFormat="1"/>
    <xf numFmtId="1" fontId="0" fillId="0" borderId="0" xfId="0" applyNumberFormat="1"/>
    <xf numFmtId="1" fontId="0" fillId="5" borderId="0" xfId="0" applyNumberFormat="1" applyFill="1"/>
    <xf numFmtId="2" fontId="0" fillId="5" borderId="0" xfId="0" applyNumberFormat="1" applyFill="1"/>
    <xf numFmtId="0" fontId="1" fillId="4" borderId="1" xfId="0" applyFont="1" applyFill="1" applyBorder="1"/>
    <xf numFmtId="17" fontId="1" fillId="4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0" fillId="5" borderId="0" xfId="0" applyFill="1"/>
    <xf numFmtId="17" fontId="0" fillId="5" borderId="0" xfId="0" applyNumberFormat="1" applyFill="1"/>
    <xf numFmtId="0" fontId="0" fillId="2" borderId="1" xfId="0" applyFill="1" applyBorder="1" applyAlignment="1">
      <alignment horizontal="center"/>
    </xf>
    <xf numFmtId="1" fontId="2" fillId="5" borderId="1" xfId="0" applyNumberFormat="1" applyFont="1" applyFill="1" applyBorder="1"/>
    <xf numFmtId="0" fontId="4" fillId="0" borderId="0" xfId="1" applyFill="1"/>
    <xf numFmtId="0" fontId="0" fillId="0" borderId="2" xfId="0" applyBorder="1"/>
    <xf numFmtId="0" fontId="0" fillId="6" borderId="0" xfId="0" applyFill="1"/>
    <xf numFmtId="165" fontId="0" fillId="6" borderId="0" xfId="0" quotePrefix="1" applyNumberFormat="1" applyFill="1"/>
    <xf numFmtId="0" fontId="0" fillId="7" borderId="0" xfId="0" applyFill="1"/>
    <xf numFmtId="0" fontId="5" fillId="7" borderId="0" xfId="0" applyFont="1" applyFill="1" applyAlignment="1">
      <alignment horizontal="left"/>
    </xf>
    <xf numFmtId="164" fontId="2" fillId="5" borderId="1" xfId="0" applyNumberFormat="1" applyFont="1" applyFill="1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0" fontId="1" fillId="4" borderId="5" xfId="0" applyFont="1" applyFill="1" applyBorder="1"/>
    <xf numFmtId="0" fontId="1" fillId="4" borderId="6" xfId="0" applyFont="1" applyFill="1" applyBorder="1"/>
    <xf numFmtId="164" fontId="0" fillId="0" borderId="8" xfId="0" applyNumberFormat="1" applyBorder="1"/>
    <xf numFmtId="0" fontId="1" fillId="4" borderId="3" xfId="0" applyFont="1" applyFill="1" applyBorder="1"/>
    <xf numFmtId="0" fontId="1" fillId="4" borderId="9" xfId="0" applyFont="1" applyFill="1" applyBorder="1"/>
    <xf numFmtId="0" fontId="1" fillId="4" borderId="4" xfId="0" applyFont="1" applyFill="1" applyBorder="1"/>
    <xf numFmtId="164" fontId="0" fillId="0" borderId="6" xfId="0" applyNumberFormat="1" applyBorder="1"/>
    <xf numFmtId="0" fontId="4" fillId="0" borderId="0" xfId="1"/>
    <xf numFmtId="0" fontId="1" fillId="3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0" xfId="0" applyFill="1"/>
  </cellXfs>
  <cellStyles count="2">
    <cellStyle name="Hiperlink" xfId="1" builtinId="8"/>
    <cellStyle name="Normal" xfId="0" builtinId="0"/>
  </cellStyles>
  <dxfs count="23">
    <dxf>
      <numFmt numFmtId="19" formatCode="dd/mm/yyyy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</dxf>
    <dxf>
      <numFmt numFmtId="164" formatCode="&quot;R$&quot;\ #,##0.00"/>
      <fill>
        <patternFill patternType="solid">
          <fgColor indexed="64"/>
          <bgColor theme="7" tint="0.59999389629810485"/>
        </patternFill>
      </fill>
    </dxf>
    <dxf>
      <numFmt numFmtId="164" formatCode="&quot;R$&quot;\ #,##0.00"/>
    </dxf>
    <dxf>
      <numFmt numFmtId="19" formatCode="dd/mm/yyyy"/>
    </dxf>
    <dxf>
      <numFmt numFmtId="19" formatCode="dd/mm/yyyy"/>
    </dxf>
    <dxf>
      <numFmt numFmtId="0" formatCode="General"/>
      <fill>
        <patternFill patternType="solid">
          <fgColor indexed="64"/>
          <bgColor theme="7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</dxf>
    <dxf>
      <numFmt numFmtId="164" formatCode="&quot;R$&quot;\ #,##0.00"/>
      <fill>
        <patternFill patternType="solid">
          <fgColor indexed="64"/>
          <bgColor theme="7" tint="0.59999389629810485"/>
        </patternFill>
      </fill>
    </dxf>
    <dxf>
      <numFmt numFmtId="19" formatCode="dd/mm/yyyy"/>
    </dxf>
    <dxf>
      <numFmt numFmtId="19" formatCode="dd/mm/yyyy"/>
    </dxf>
    <dxf>
      <numFmt numFmtId="164" formatCode="&quot;R$&quot;\ #,##0.00"/>
    </dxf>
    <dxf>
      <numFmt numFmtId="19" formatCode="dd/mm/yyyy"/>
    </dxf>
    <dxf>
      <numFmt numFmtId="164" formatCode="&quot;R$&quot;\ #,##0.00"/>
    </dxf>
    <dxf>
      <numFmt numFmtId="164" formatCode="&quot;R$&quot;\ #,##0.00"/>
    </dxf>
    <dxf>
      <fill>
        <patternFill patternType="solid">
          <fgColor indexed="64"/>
          <bgColor theme="7" tint="0.59999389629810485"/>
        </patternFill>
      </fill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'Análise de Preços'!$B$9</c:f>
              <c:strCache>
                <c:ptCount val="1"/>
                <c:pt idx="0">
                  <c:v>Preço Total Compras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'Análise de Preços'!$C$6:$N$6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'Análise de Preços'!$C$9:$N$9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</c:v>
                </c:pt>
                <c:pt idx="5">
                  <c:v>70.2</c:v>
                </c:pt>
                <c:pt idx="6">
                  <c:v>42.8</c:v>
                </c:pt>
                <c:pt idx="7">
                  <c:v>30.4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EE3-44CB-8584-5A8A0DD7F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008623"/>
        <c:axId val="587007791"/>
      </c:lineChart>
      <c:lineChart>
        <c:grouping val="standard"/>
        <c:varyColors val="0"/>
        <c:ser>
          <c:idx val="1"/>
          <c:order val="1"/>
          <c:tx>
            <c:strRef>
              <c:f>'Análise de Preços'!$B$10</c:f>
              <c:strCache>
                <c:ptCount val="1"/>
                <c:pt idx="0">
                  <c:v>Preço Unitário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'Análise de Preços'!$C$10:$N$10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EE3-44CB-8584-5A8A0DD7F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821311"/>
        <c:axId val="893825887"/>
      </c:lineChart>
      <c:dateAx>
        <c:axId val="5870086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7007791"/>
        <c:crosses val="autoZero"/>
        <c:auto val="1"/>
        <c:lblOffset val="100"/>
        <c:baseTimeUnit val="months"/>
      </c:dateAx>
      <c:valAx>
        <c:axId val="58700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Compras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7008623"/>
        <c:crosses val="autoZero"/>
        <c:crossBetween val="between"/>
      </c:valAx>
      <c:valAx>
        <c:axId val="8938258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Preço</a:t>
                </a:r>
                <a:r>
                  <a:rPr lang="pt-BR" baseline="0"/>
                  <a:t> Unitário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3821311"/>
        <c:crosses val="max"/>
        <c:crossBetween val="between"/>
      </c:valAx>
      <c:catAx>
        <c:axId val="893821311"/>
        <c:scaling>
          <c:orientation val="minMax"/>
        </c:scaling>
        <c:delete val="1"/>
        <c:axPos val="b"/>
        <c:majorTickMark val="out"/>
        <c:minorTickMark val="none"/>
        <c:tickLblPos val="nextTo"/>
        <c:crossAx val="893825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CALCULOS_GESTÃO_COMPRAS!$A$4</c:f>
              <c:strCache>
                <c:ptCount val="1"/>
                <c:pt idx="0">
                  <c:v>Total Compras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CALCULOS_GESTÃO_COMPRAS!$B$1:$M$1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CALCULOS_GESTÃO_COMPRAS!$B$4:$M$4</c:f>
              <c:numCache>
                <c:formatCode>"R$"\ #,##0.00</c:formatCode>
                <c:ptCount val="12"/>
                <c:pt idx="0">
                  <c:v>363</c:v>
                </c:pt>
                <c:pt idx="1">
                  <c:v>324</c:v>
                </c:pt>
                <c:pt idx="2">
                  <c:v>333</c:v>
                </c:pt>
                <c:pt idx="3">
                  <c:v>334</c:v>
                </c:pt>
                <c:pt idx="4">
                  <c:v>542</c:v>
                </c:pt>
                <c:pt idx="5">
                  <c:v>661</c:v>
                </c:pt>
                <c:pt idx="6">
                  <c:v>350</c:v>
                </c:pt>
                <c:pt idx="7">
                  <c:v>371</c:v>
                </c:pt>
                <c:pt idx="8">
                  <c:v>427</c:v>
                </c:pt>
                <c:pt idx="9">
                  <c:v>431</c:v>
                </c:pt>
                <c:pt idx="10">
                  <c:v>523</c:v>
                </c:pt>
                <c:pt idx="11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B-492F-9F44-0B285E2E1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008623"/>
        <c:axId val="587007791"/>
      </c:lineChart>
      <c:dateAx>
        <c:axId val="5870086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7007791"/>
        <c:crosses val="autoZero"/>
        <c:auto val="1"/>
        <c:lblOffset val="100"/>
        <c:baseTimeUnit val="months"/>
      </c:dateAx>
      <c:valAx>
        <c:axId val="58700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Compras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700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082778114274167E-2"/>
          <c:y val="4.4715447154471545E-2"/>
          <c:w val="0.78588458785309168"/>
          <c:h val="0.910569105691056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CALCULOS_GESTÃO_COMPRAS!$F$7</c:f>
              <c:strCache>
                <c:ptCount val="1"/>
                <c:pt idx="0">
                  <c:v>Valor R$ no ano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1">
                  <a:alpha val="97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accent1">
                    <a:alpha val="97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35-4D5C-9A97-5F146B070944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accent1">
                    <a:alpha val="97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35-4D5C-9A97-5F146B070944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accent1">
                    <a:alpha val="97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35-4D5C-9A97-5F146B070944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accent1">
                    <a:alpha val="97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35-4D5C-9A97-5F146B070944}"/>
              </c:ext>
            </c:extLst>
          </c:dPt>
          <c:dLbls>
            <c:numFmt formatCode="&quot;R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CALCULOS_GESTÃO_COMPRAS!$E$8:$E$11</c:f>
              <c:strCache>
                <c:ptCount val="4"/>
                <c:pt idx="0">
                  <c:v>Outros</c:v>
                </c:pt>
                <c:pt idx="1">
                  <c:v>BebidaQWD</c:v>
                </c:pt>
                <c:pt idx="2">
                  <c:v>MercadoriaHGD</c:v>
                </c:pt>
                <c:pt idx="3">
                  <c:v>CombustivelRTO</c:v>
                </c:pt>
              </c:strCache>
            </c:strRef>
          </c:cat>
          <c:val>
            <c:numRef>
              <c:f>CALCULOS_GESTÃO_COMPRAS!$F$8:$F$11</c:f>
              <c:numCache>
                <c:formatCode>0.00</c:formatCode>
                <c:ptCount val="4"/>
                <c:pt idx="0">
                  <c:v>292</c:v>
                </c:pt>
                <c:pt idx="1">
                  <c:v>962</c:v>
                </c:pt>
                <c:pt idx="2">
                  <c:v>1532</c:v>
                </c:pt>
                <c:pt idx="3" formatCode="&quot;R$&quot;\ #,##0.00">
                  <c:v>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35-4D5C-9A97-5F146B070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28747760"/>
        <c:axId val="1328746928"/>
      </c:barChart>
      <c:valAx>
        <c:axId val="1328746928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328747760"/>
        <c:crosses val="autoZero"/>
        <c:crossBetween val="between"/>
      </c:valAx>
      <c:catAx>
        <c:axId val="1328747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2874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svg"/><Relationship Id="rId3" Type="http://schemas.openxmlformats.org/officeDocument/2006/relationships/hyperlink" Target="https://www.youtube.com/c/HashtagTreinamentos" TargetMode="External"/><Relationship Id="rId7" Type="http://schemas.openxmlformats.org/officeDocument/2006/relationships/image" Target="../media/image4.png"/><Relationship Id="rId12" Type="http://schemas.openxmlformats.org/officeDocument/2006/relationships/image" Target="../media/image8.png"/><Relationship Id="rId2" Type="http://schemas.openxmlformats.org/officeDocument/2006/relationships/image" Target="../media/image1.png"/><Relationship Id="rId1" Type="http://schemas.openxmlformats.org/officeDocument/2006/relationships/hyperlink" Target="https://www.hashtagtreinamentos.com/" TargetMode="External"/><Relationship Id="rId6" Type="http://schemas.openxmlformats.org/officeDocument/2006/relationships/image" Target="../media/image3.png"/><Relationship Id="rId11" Type="http://schemas.openxmlformats.org/officeDocument/2006/relationships/image" Target="../media/image7.png"/><Relationship Id="rId5" Type="http://schemas.openxmlformats.org/officeDocument/2006/relationships/hyperlink" Target="https://www.instagram.com/hashtagtreinamentos/" TargetMode="External"/><Relationship Id="rId10" Type="http://schemas.openxmlformats.org/officeDocument/2006/relationships/hyperlink" Target="https://pages.hashtagtreinamentos.com/esperaexcelimpressionador?origemurl=hashtag_yt_org_listaesperaexcel_quuuZNtZk8c" TargetMode="External"/><Relationship Id="rId4" Type="http://schemas.openxmlformats.org/officeDocument/2006/relationships/image" Target="../media/image2.png"/><Relationship Id="rId9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10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579088</xdr:colOff>
      <xdr:row>1</xdr:row>
      <xdr:rowOff>1</xdr:rowOff>
    </xdr:from>
    <xdr:to>
      <xdr:col>4</xdr:col>
      <xdr:colOff>92426</xdr:colOff>
      <xdr:row>6</xdr:row>
      <xdr:rowOff>53797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D27527-3900-4431-9F53-7D8E00898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9088" y="182881"/>
          <a:ext cx="2012698" cy="968196"/>
        </a:xfrm>
        <a:prstGeom prst="rect">
          <a:avLst/>
        </a:prstGeom>
      </xdr:spPr>
    </xdr:pic>
    <xdr:clientData/>
  </xdr:twoCellAnchor>
  <xdr:twoCellAnchor>
    <xdr:from>
      <xdr:col>5</xdr:col>
      <xdr:colOff>154783</xdr:colOff>
      <xdr:row>2</xdr:row>
      <xdr:rowOff>92656</xdr:rowOff>
    </xdr:from>
    <xdr:to>
      <xdr:col>5</xdr:col>
      <xdr:colOff>154783</xdr:colOff>
      <xdr:row>20</xdr:row>
      <xdr:rowOff>78794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D9ADF45E-8002-49C0-A7F0-3F869DE33E07}"/>
            </a:ext>
          </a:extLst>
        </xdr:cNvPr>
        <xdr:cNvCxnSpPr/>
      </xdr:nvCxnSpPr>
      <xdr:spPr>
        <a:xfrm>
          <a:off x="3278983" y="458416"/>
          <a:ext cx="0" cy="3277978"/>
        </a:xfrm>
        <a:prstGeom prst="line">
          <a:avLst/>
        </a:prstGeom>
        <a:ln w="28575">
          <a:solidFill>
            <a:srgbClr val="34680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500344</xdr:colOff>
      <xdr:row>1</xdr:row>
      <xdr:rowOff>21919</xdr:rowOff>
    </xdr:from>
    <xdr:to>
      <xdr:col>8</xdr:col>
      <xdr:colOff>459862</xdr:colOff>
      <xdr:row>21</xdr:row>
      <xdr:rowOff>57144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54EB7DF3-BF65-4B12-BA4B-EBD321A734A0}"/>
            </a:ext>
          </a:extLst>
        </xdr:cNvPr>
        <xdr:cNvGrpSpPr/>
      </xdr:nvGrpSpPr>
      <xdr:grpSpPr>
        <a:xfrm>
          <a:off x="3624544" y="204799"/>
          <a:ext cx="1834038" cy="3692825"/>
          <a:chOff x="3525932" y="212419"/>
          <a:chExt cx="1774871" cy="3845225"/>
        </a:xfrm>
      </xdr:grpSpPr>
      <xdr:grpSp>
        <xdr:nvGrpSpPr>
          <xdr:cNvPr id="5" name="Agrupar 4">
            <a:extLst>
              <a:ext uri="{FF2B5EF4-FFF2-40B4-BE49-F238E27FC236}">
                <a16:creationId xmlns:a16="http://schemas.microsoft.com/office/drawing/2014/main" id="{8D247D4C-F3E1-86AE-3C46-00C38AD83A8E}"/>
              </a:ext>
            </a:extLst>
          </xdr:cNvPr>
          <xdr:cNvGrpSpPr/>
        </xdr:nvGrpSpPr>
        <xdr:grpSpPr>
          <a:xfrm>
            <a:off x="3525932" y="212419"/>
            <a:ext cx="1774871" cy="3845225"/>
            <a:chOff x="509258" y="1384565"/>
            <a:chExt cx="2325339" cy="2701660"/>
          </a:xfrm>
        </xdr:grpSpPr>
        <xdr:sp macro="" textlink="">
          <xdr:nvSpPr>
            <xdr:cNvPr id="10" name="Retângulo: Cantos Arredondados 9">
              <a:extLst>
                <a:ext uri="{FF2B5EF4-FFF2-40B4-BE49-F238E27FC236}">
                  <a16:creationId xmlns:a16="http://schemas.microsoft.com/office/drawing/2014/main" id="{067BB960-EA80-0D02-41DE-DE4E387EEA38}"/>
                </a:ext>
              </a:extLst>
            </xdr:cNvPr>
            <xdr:cNvSpPr/>
          </xdr:nvSpPr>
          <xdr:spPr>
            <a:xfrm>
              <a:off x="511162" y="1400175"/>
              <a:ext cx="2322071" cy="2686050"/>
            </a:xfrm>
            <a:prstGeom prst="roundRect">
              <a:avLst>
                <a:gd name="adj" fmla="val 12868"/>
              </a:avLst>
            </a:prstGeom>
            <a:solidFill>
              <a:schemeClr val="bg1"/>
            </a:solidFill>
            <a:ln w="19050">
              <a:solidFill>
                <a:srgbClr val="224803"/>
              </a:solidFill>
            </a:ln>
            <a:effectLst>
              <a:outerShdw blurRad="50800" dist="38100" algn="tl" rotWithShape="0">
                <a:prstClr val="black">
                  <a:alpha val="26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1" name="Retângulo: Cantos Superiores Arredondados 10">
              <a:extLst>
                <a:ext uri="{FF2B5EF4-FFF2-40B4-BE49-F238E27FC236}">
                  <a16:creationId xmlns:a16="http://schemas.microsoft.com/office/drawing/2014/main" id="{B750A41F-D663-6898-4B7D-667DF10E7BC4}"/>
                </a:ext>
              </a:extLst>
            </xdr:cNvPr>
            <xdr:cNvSpPr/>
          </xdr:nvSpPr>
          <xdr:spPr>
            <a:xfrm>
              <a:off x="509258" y="1389242"/>
              <a:ext cx="2325339" cy="307844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4803"/>
            </a:solidFill>
            <a:ln>
              <a:solidFill>
                <a:srgbClr val="224803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pt-BR" sz="1100"/>
            </a:p>
          </xdr:txBody>
        </xdr: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96DD9C8D-93AD-A0D4-C5AE-7E0CAECF5DB9}"/>
                </a:ext>
              </a:extLst>
            </xdr:cNvPr>
            <xdr:cNvSpPr txBox="1"/>
          </xdr:nvSpPr>
          <xdr:spPr>
            <a:xfrm>
              <a:off x="598673" y="1384565"/>
              <a:ext cx="2116490" cy="32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 algn="ctr"/>
              <a:r>
                <a:rPr lang="pt-BR" sz="1200" b="1" u="sng">
                  <a:solidFill>
                    <a:schemeClr val="bg1"/>
                  </a:solidFill>
                  <a:latin typeface="Montserrat" panose="00000500000000000000" pitchFamily="2" charset="0"/>
                </a:rPr>
                <a:t>Nossas Redes</a:t>
              </a:r>
              <a:r>
                <a:rPr lang="pt-BR" sz="1200" b="1" u="sng" baseline="0">
                  <a:solidFill>
                    <a:schemeClr val="bg1"/>
                  </a:solidFill>
                  <a:latin typeface="Montserrat" panose="00000500000000000000" pitchFamily="2" charset="0"/>
                </a:rPr>
                <a:t> Sociais</a:t>
              </a:r>
              <a:endParaRPr lang="pt-BR" sz="1200" b="1" u="sng">
                <a:solidFill>
                  <a:schemeClr val="bg1"/>
                </a:solidFill>
                <a:latin typeface="Montserrat" panose="00000500000000000000" pitchFamily="2" charset="0"/>
              </a:endParaRPr>
            </a:p>
          </xdr:txBody>
        </xdr:sp>
      </xdr:grpSp>
      <xdr:pic>
        <xdr:nvPicPr>
          <xdr:cNvPr id="6" name="Imagem 5" descr="Youtube - ícones de mídia social grátis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7C0419A-3F52-F13B-7BCB-4C735DBB387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61609" y="1025339"/>
            <a:ext cx="503516" cy="4762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" name="CaixaDeTexto 6">
            <a:hlinkClick xmlns:r="http://schemas.openxmlformats.org/officeDocument/2006/relationships" r:id="rId3" tooltip="Canal Youtube Hashtag Treinamentos"/>
            <a:extLst>
              <a:ext uri="{FF2B5EF4-FFF2-40B4-BE49-F238E27FC236}">
                <a16:creationId xmlns:a16="http://schemas.microsoft.com/office/drawing/2014/main" id="{03A3831C-30C0-F448-63BD-A22B734B4CCB}"/>
              </a:ext>
            </a:extLst>
          </xdr:cNvPr>
          <xdr:cNvSpPr txBox="1"/>
        </xdr:nvSpPr>
        <xdr:spPr>
          <a:xfrm>
            <a:off x="3903780" y="1535719"/>
            <a:ext cx="1019174" cy="6550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pt-BR" sz="900">
                <a:latin typeface="Montserrat" panose="00000500000000000000" pitchFamily="2" charset="0"/>
              </a:rPr>
              <a:t>Canal</a:t>
            </a:r>
            <a:r>
              <a:rPr lang="pt-BR" sz="900" baseline="0">
                <a:latin typeface="Montserrat" panose="00000500000000000000" pitchFamily="2" charset="0"/>
              </a:rPr>
              <a:t> Youtube Hashtag Treinamentos</a:t>
            </a:r>
            <a:endParaRPr lang="pt-BR" sz="900">
              <a:latin typeface="Montserrat" panose="00000500000000000000" pitchFamily="2" charset="0"/>
            </a:endParaRPr>
          </a:p>
        </xdr:txBody>
      </xdr:sp>
      <xdr:pic>
        <xdr:nvPicPr>
          <xdr:cNvPr id="8" name="Picture 6" descr="Instagram Ícone – Icon - PNG Transparent - Image PNG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B6AF11E2-0137-6718-B95A-C4EB7F35AE7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99860" y="2559802"/>
            <a:ext cx="427015" cy="42674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CaixaDeTexto 8">
            <a:hlinkClick xmlns:r="http://schemas.openxmlformats.org/officeDocument/2006/relationships" r:id="rId5" tooltip="https://www.instagram.com/hashtagtreinamentos/"/>
            <a:extLst>
              <a:ext uri="{FF2B5EF4-FFF2-40B4-BE49-F238E27FC236}">
                <a16:creationId xmlns:a16="http://schemas.microsoft.com/office/drawing/2014/main" id="{1DE9F33E-B4D6-796B-81C9-079F2CEC44E7}"/>
              </a:ext>
            </a:extLst>
          </xdr:cNvPr>
          <xdr:cNvSpPr txBox="1"/>
        </xdr:nvSpPr>
        <xdr:spPr>
          <a:xfrm>
            <a:off x="3903780" y="3069245"/>
            <a:ext cx="1019174" cy="6550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pt-BR" sz="900">
                <a:latin typeface="Montserrat" panose="00000500000000000000" pitchFamily="2" charset="0"/>
              </a:rPr>
              <a:t>Perfil Instagram Hashtag Treinamentos</a:t>
            </a:r>
          </a:p>
        </xdr:txBody>
      </xdr:sp>
    </xdr:grpSp>
    <xdr:clientData/>
  </xdr:twoCellAnchor>
  <xdr:twoCellAnchor>
    <xdr:from>
      <xdr:col>9</xdr:col>
      <xdr:colOff>114802</xdr:colOff>
      <xdr:row>1</xdr:row>
      <xdr:rowOff>28576</xdr:rowOff>
    </xdr:from>
    <xdr:to>
      <xdr:col>15</xdr:col>
      <xdr:colOff>277824</xdr:colOff>
      <xdr:row>21</xdr:row>
      <xdr:rowOff>57144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9B9847AF-87AC-443F-8F5B-8B60CBFF7D18}"/>
            </a:ext>
          </a:extLst>
        </xdr:cNvPr>
        <xdr:cNvGrpSpPr/>
      </xdr:nvGrpSpPr>
      <xdr:grpSpPr>
        <a:xfrm>
          <a:off x="5738362" y="211456"/>
          <a:ext cx="4491182" cy="3686168"/>
          <a:chOff x="509258" y="1389242"/>
          <a:chExt cx="2325339" cy="2696983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E014E794-2CBE-30DA-65EE-D372BC1CEC26}"/>
              </a:ext>
            </a:extLst>
          </xdr:cNvPr>
          <xdr:cNvSpPr/>
        </xdr:nvSpPr>
        <xdr:spPr>
          <a:xfrm>
            <a:off x="511162" y="1400175"/>
            <a:ext cx="2322071" cy="2686050"/>
          </a:xfrm>
          <a:prstGeom prst="roundRect">
            <a:avLst>
              <a:gd name="adj" fmla="val 6180"/>
            </a:avLst>
          </a:prstGeom>
          <a:solidFill>
            <a:schemeClr val="bg1"/>
          </a:solidFill>
          <a:ln w="19050">
            <a:solidFill>
              <a:srgbClr val="224803"/>
            </a:solidFill>
          </a:ln>
          <a:effectLst>
            <a:outerShdw blurRad="50800" dist="38100" algn="tl" rotWithShape="0">
              <a:prstClr val="black">
                <a:alpha val="26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49533DBA-A6F2-E7C3-601C-2AB92BECBBFC}"/>
              </a:ext>
            </a:extLst>
          </xdr:cNvPr>
          <xdr:cNvSpPr/>
        </xdr:nvSpPr>
        <xdr:spPr>
          <a:xfrm>
            <a:off x="509258" y="1389242"/>
            <a:ext cx="2325339" cy="307844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4803"/>
          </a:solidFill>
          <a:ln>
            <a:solidFill>
              <a:srgbClr val="22480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pt-BR" sz="1100"/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BE18AC24-3CCE-A5E1-08CC-BC96BF87EFEF}"/>
              </a:ext>
            </a:extLst>
          </xdr:cNvPr>
          <xdr:cNvSpPr txBox="1"/>
        </xdr:nvSpPr>
        <xdr:spPr>
          <a:xfrm>
            <a:off x="598673" y="1450451"/>
            <a:ext cx="2116490" cy="196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pt-BR" sz="1200" b="1" u="sng">
                <a:solidFill>
                  <a:schemeClr val="bg1"/>
                </a:solidFill>
                <a:latin typeface="Montserrat" panose="00000500000000000000" pitchFamily="2" charset="0"/>
              </a:rPr>
              <a:t>Minicursos de Excel Gratuitos</a:t>
            </a:r>
          </a:p>
        </xdr:txBody>
      </xdr:sp>
    </xdr:grpSp>
    <xdr:clientData/>
  </xdr:twoCellAnchor>
  <xdr:twoCellAnchor>
    <xdr:from>
      <xdr:col>15</xdr:col>
      <xdr:colOff>537882</xdr:colOff>
      <xdr:row>1</xdr:row>
      <xdr:rowOff>28576</xdr:rowOff>
    </xdr:from>
    <xdr:to>
      <xdr:col>19</xdr:col>
      <xdr:colOff>381000</xdr:colOff>
      <xdr:row>21</xdr:row>
      <xdr:rowOff>57144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47787615-F16C-487A-A5DA-63A192FBE843}"/>
            </a:ext>
          </a:extLst>
        </xdr:cNvPr>
        <xdr:cNvGrpSpPr/>
      </xdr:nvGrpSpPr>
      <xdr:grpSpPr>
        <a:xfrm>
          <a:off x="10489602" y="211456"/>
          <a:ext cx="2342478" cy="3686168"/>
          <a:chOff x="509258" y="1389242"/>
          <a:chExt cx="2325339" cy="2696983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C894E112-009F-CBC1-2B3B-BA53DB0861FF}"/>
              </a:ext>
            </a:extLst>
          </xdr:cNvPr>
          <xdr:cNvSpPr/>
        </xdr:nvSpPr>
        <xdr:spPr>
          <a:xfrm>
            <a:off x="511162" y="1400175"/>
            <a:ext cx="2322071" cy="2686050"/>
          </a:xfrm>
          <a:prstGeom prst="roundRect">
            <a:avLst>
              <a:gd name="adj" fmla="val 9668"/>
            </a:avLst>
          </a:prstGeom>
          <a:solidFill>
            <a:schemeClr val="bg1"/>
          </a:solidFill>
          <a:ln w="19050">
            <a:solidFill>
              <a:srgbClr val="224803"/>
            </a:solidFill>
          </a:ln>
          <a:effectLst>
            <a:outerShdw blurRad="50800" dist="38100" algn="tl" rotWithShape="0">
              <a:prstClr val="black">
                <a:alpha val="26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C58089DF-642F-155E-CF74-DF1B3C3C8BEE}"/>
              </a:ext>
            </a:extLst>
          </xdr:cNvPr>
          <xdr:cNvSpPr/>
        </xdr:nvSpPr>
        <xdr:spPr>
          <a:xfrm>
            <a:off x="509258" y="1389242"/>
            <a:ext cx="2325339" cy="307844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4803"/>
          </a:solidFill>
          <a:ln>
            <a:solidFill>
              <a:srgbClr val="22480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6332C4A7-F3EF-D919-2B6F-432ADCEB0406}"/>
              </a:ext>
            </a:extLst>
          </xdr:cNvPr>
          <xdr:cNvSpPr txBox="1"/>
        </xdr:nvSpPr>
        <xdr:spPr>
          <a:xfrm>
            <a:off x="598673" y="1450451"/>
            <a:ext cx="2116490" cy="196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pt-BR" sz="1200" b="1" u="sng">
                <a:solidFill>
                  <a:schemeClr val="bg1"/>
                </a:solidFill>
                <a:latin typeface="Montserrat" panose="00000500000000000000" pitchFamily="2" charset="0"/>
              </a:rPr>
              <a:t>Excel</a:t>
            </a:r>
            <a:r>
              <a:rPr lang="pt-BR" sz="1200" b="1" u="sng" baseline="0">
                <a:solidFill>
                  <a:schemeClr val="bg1"/>
                </a:solidFill>
                <a:latin typeface="Montserrat" panose="00000500000000000000" pitchFamily="2" charset="0"/>
              </a:rPr>
              <a:t> Impressionador</a:t>
            </a:r>
            <a:endParaRPr lang="pt-BR" sz="1200" b="1" u="sng">
              <a:solidFill>
                <a:schemeClr val="bg1"/>
              </a:solidFill>
              <a:latin typeface="Montserrat" panose="00000500000000000000" pitchFamily="2" charset="0"/>
            </a:endParaRPr>
          </a:p>
        </xdr:txBody>
      </xdr:sp>
    </xdr:grpSp>
    <xdr:clientData/>
  </xdr:twoCellAnchor>
  <xdr:twoCellAnchor editAs="oneCell">
    <xdr:from>
      <xdr:col>10</xdr:col>
      <xdr:colOff>585018</xdr:colOff>
      <xdr:row>5</xdr:row>
      <xdr:rowOff>6845</xdr:rowOff>
    </xdr:from>
    <xdr:to>
      <xdr:col>12</xdr:col>
      <xdr:colOff>516518</xdr:colOff>
      <xdr:row>12</xdr:row>
      <xdr:rowOff>113345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568AD44B-5011-405A-A14B-EC24B61F2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2538" y="921245"/>
          <a:ext cx="1181180" cy="1386660"/>
        </a:xfrm>
        <a:prstGeom prst="rect">
          <a:avLst/>
        </a:prstGeom>
      </xdr:spPr>
    </xdr:pic>
    <xdr:clientData/>
  </xdr:twoCellAnchor>
  <xdr:twoCellAnchor editAs="oneCell">
    <xdr:from>
      <xdr:col>9</xdr:col>
      <xdr:colOff>378600</xdr:colOff>
      <xdr:row>5</xdr:row>
      <xdr:rowOff>6845</xdr:rowOff>
    </xdr:from>
    <xdr:to>
      <xdr:col>10</xdr:col>
      <xdr:colOff>345574</xdr:colOff>
      <xdr:row>12</xdr:row>
      <xdr:rowOff>113345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0C0EAD1D-440C-482E-99E5-395451D27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2160" y="921245"/>
          <a:ext cx="1170934" cy="1386660"/>
        </a:xfrm>
        <a:prstGeom prst="rect">
          <a:avLst/>
        </a:prstGeom>
      </xdr:spPr>
    </xdr:pic>
    <xdr:clientData/>
  </xdr:twoCellAnchor>
  <xdr:twoCellAnchor editAs="oneCell">
    <xdr:from>
      <xdr:col>13</xdr:col>
      <xdr:colOff>126054</xdr:colOff>
      <xdr:row>5</xdr:row>
      <xdr:rowOff>6845</xdr:rowOff>
    </xdr:from>
    <xdr:to>
      <xdr:col>15</xdr:col>
      <xdr:colOff>24594</xdr:colOff>
      <xdr:row>12</xdr:row>
      <xdr:rowOff>113345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738EC513-6062-49A8-AB21-99F2E92A5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8094" y="921245"/>
          <a:ext cx="1148220" cy="1386660"/>
        </a:xfrm>
        <a:prstGeom prst="rect">
          <a:avLst/>
        </a:prstGeom>
      </xdr:spPr>
    </xdr:pic>
    <xdr:clientData/>
  </xdr:twoCellAnchor>
  <xdr:twoCellAnchor>
    <xdr:from>
      <xdr:col>9</xdr:col>
      <xdr:colOff>402839</xdr:colOff>
      <xdr:row>13</xdr:row>
      <xdr:rowOff>40532</xdr:rowOff>
    </xdr:from>
    <xdr:to>
      <xdr:col>10</xdr:col>
      <xdr:colOff>321335</xdr:colOff>
      <xdr:row>17</xdr:row>
      <xdr:rowOff>62070</xdr:rowOff>
    </xdr:to>
    <xdr:sp macro="" textlink="">
      <xdr:nvSpPr>
        <xdr:cNvPr id="24" name="CaixaDeTexto 23">
          <a:hlinkClick xmlns:r="http://schemas.openxmlformats.org/officeDocument/2006/relationships" r:id="rId3" tooltip="Canal Youtube Hashtag Treinamentos"/>
          <a:extLst>
            <a:ext uri="{FF2B5EF4-FFF2-40B4-BE49-F238E27FC236}">
              <a16:creationId xmlns:a16="http://schemas.microsoft.com/office/drawing/2014/main" id="{5F914104-D2E2-4587-8E5E-BC5D1E5D26AB}"/>
            </a:ext>
          </a:extLst>
        </xdr:cNvPr>
        <xdr:cNvSpPr txBox="1"/>
      </xdr:nvSpPr>
      <xdr:spPr>
        <a:xfrm>
          <a:off x="6026399" y="2417972"/>
          <a:ext cx="1122456" cy="7530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000">
              <a:latin typeface="Montserrat" panose="00000500000000000000" pitchFamily="2" charset="0"/>
            </a:rPr>
            <a:t>Minicurso de Dashboards</a:t>
          </a:r>
        </a:p>
      </xdr:txBody>
    </xdr:sp>
    <xdr:clientData/>
  </xdr:twoCellAnchor>
  <xdr:twoCellAnchor>
    <xdr:from>
      <xdr:col>11</xdr:col>
      <xdr:colOff>5733</xdr:colOff>
      <xdr:row>13</xdr:row>
      <xdr:rowOff>40532</xdr:rowOff>
    </xdr:from>
    <xdr:to>
      <xdr:col>12</xdr:col>
      <xdr:colOff>486204</xdr:colOff>
      <xdr:row>17</xdr:row>
      <xdr:rowOff>62070</xdr:rowOff>
    </xdr:to>
    <xdr:sp macro="" textlink="">
      <xdr:nvSpPr>
        <xdr:cNvPr id="25" name="CaixaDeTexto 24">
          <a:hlinkClick xmlns:r="http://schemas.openxmlformats.org/officeDocument/2006/relationships" r:id="rId3" tooltip="Canal Youtube Hashtag Treinamentos"/>
          <a:extLst>
            <a:ext uri="{FF2B5EF4-FFF2-40B4-BE49-F238E27FC236}">
              <a16:creationId xmlns:a16="http://schemas.microsoft.com/office/drawing/2014/main" id="{685056CD-ED19-40C3-BFCF-91EDFD085247}"/>
            </a:ext>
          </a:extLst>
        </xdr:cNvPr>
        <xdr:cNvSpPr txBox="1"/>
      </xdr:nvSpPr>
      <xdr:spPr>
        <a:xfrm>
          <a:off x="7458093" y="2417972"/>
          <a:ext cx="1105311" cy="7530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000">
              <a:latin typeface="Montserrat" panose="00000500000000000000" pitchFamily="2" charset="0"/>
            </a:rPr>
            <a:t>Minicurso de 10 temas mais cobrados no merdado</a:t>
          </a:r>
        </a:p>
      </xdr:txBody>
    </xdr:sp>
    <xdr:clientData/>
  </xdr:twoCellAnchor>
  <xdr:twoCellAnchor>
    <xdr:from>
      <xdr:col>13</xdr:col>
      <xdr:colOff>139889</xdr:colOff>
      <xdr:row>13</xdr:row>
      <xdr:rowOff>40532</xdr:rowOff>
    </xdr:from>
    <xdr:to>
      <xdr:col>15</xdr:col>
      <xdr:colOff>10760</xdr:colOff>
      <xdr:row>17</xdr:row>
      <xdr:rowOff>62070</xdr:rowOff>
    </xdr:to>
    <xdr:sp macro="" textlink="">
      <xdr:nvSpPr>
        <xdr:cNvPr id="26" name="CaixaDeTexto 25">
          <a:hlinkClick xmlns:r="http://schemas.openxmlformats.org/officeDocument/2006/relationships" r:id="rId3" tooltip="Canal Youtube Hashtag Treinamentos"/>
          <a:extLst>
            <a:ext uri="{FF2B5EF4-FFF2-40B4-BE49-F238E27FC236}">
              <a16:creationId xmlns:a16="http://schemas.microsoft.com/office/drawing/2014/main" id="{C20515B4-37C0-4643-948A-2F4BD34AB262}"/>
            </a:ext>
          </a:extLst>
        </xdr:cNvPr>
        <xdr:cNvSpPr txBox="1"/>
      </xdr:nvSpPr>
      <xdr:spPr>
        <a:xfrm>
          <a:off x="8841929" y="2417972"/>
          <a:ext cx="1120551" cy="7530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000">
              <a:latin typeface="Montserrat" panose="00000500000000000000" pitchFamily="2" charset="0"/>
            </a:rPr>
            <a:t>Minicurso de como Impressionar no Excel</a:t>
          </a:r>
        </a:p>
      </xdr:txBody>
    </xdr:sp>
    <xdr:clientData/>
  </xdr:twoCellAnchor>
  <xdr:twoCellAnchor>
    <xdr:from>
      <xdr:col>16</xdr:col>
      <xdr:colOff>124326</xdr:colOff>
      <xdr:row>4</xdr:row>
      <xdr:rowOff>133350</xdr:rowOff>
    </xdr:from>
    <xdr:to>
      <xdr:col>19</xdr:col>
      <xdr:colOff>133349</xdr:colOff>
      <xdr:row>11</xdr:row>
      <xdr:rowOff>66675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E64EC908-839E-48AE-98A5-62E3076C3DC0}"/>
            </a:ext>
          </a:extLst>
        </xdr:cNvPr>
        <xdr:cNvSpPr txBox="1"/>
      </xdr:nvSpPr>
      <xdr:spPr>
        <a:xfrm>
          <a:off x="10700886" y="864870"/>
          <a:ext cx="1883543" cy="1213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100" b="0" i="0">
              <a:solidFill>
                <a:schemeClr val="tx1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Quer saber mais sobre o nosso Curso Completo de Excel? Clique no link abaixo para garantir sua vaga na próxima turma:</a:t>
          </a:r>
          <a:endParaRPr lang="pt-BR" sz="900"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15</xdr:col>
      <xdr:colOff>600075</xdr:colOff>
      <xdr:row>12</xdr:row>
      <xdr:rowOff>19050</xdr:rowOff>
    </xdr:from>
    <xdr:to>
      <xdr:col>19</xdr:col>
      <xdr:colOff>304800</xdr:colOff>
      <xdr:row>18</xdr:row>
      <xdr:rowOff>81558</xdr:rowOff>
    </xdr:to>
    <xdr:pic>
      <xdr:nvPicPr>
        <xdr:cNvPr id="28" name="Picture 8" descr="Todos os Cursos Hashtag Treinamentos">
          <a:hlinkClick xmlns:r="http://schemas.openxmlformats.org/officeDocument/2006/relationships" r:id="rId10" tooltip="Curso Excel Impressionador"/>
          <a:extLst>
            <a:ext uri="{FF2B5EF4-FFF2-40B4-BE49-F238E27FC236}">
              <a16:creationId xmlns:a16="http://schemas.microsoft.com/office/drawing/2014/main" id="{AFC8F160-0596-408A-A9DD-B5328775B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1795" y="2213610"/>
          <a:ext cx="2204085" cy="1159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257175</xdr:colOff>
      <xdr:row>7</xdr:row>
      <xdr:rowOff>58373</xdr:rowOff>
    </xdr:from>
    <xdr:to>
      <xdr:col>4</xdr:col>
      <xdr:colOff>414339</xdr:colOff>
      <xdr:row>21</xdr:row>
      <xdr:rowOff>85725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77445037-F831-4F01-A636-2E3394263F83}"/>
            </a:ext>
          </a:extLst>
        </xdr:cNvPr>
        <xdr:cNvGrpSpPr/>
      </xdr:nvGrpSpPr>
      <xdr:grpSpPr>
        <a:xfrm>
          <a:off x="257175" y="1338533"/>
          <a:ext cx="2656524" cy="2587672"/>
          <a:chOff x="257175" y="1391873"/>
          <a:chExt cx="2595564" cy="2694352"/>
        </a:xfrm>
      </xdr:grpSpPr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02E3D303-B7F4-1432-08FF-788434A132C6}"/>
              </a:ext>
            </a:extLst>
          </xdr:cNvPr>
          <xdr:cNvGrpSpPr/>
        </xdr:nvGrpSpPr>
        <xdr:grpSpPr>
          <a:xfrm>
            <a:off x="257175" y="1391873"/>
            <a:ext cx="2595564" cy="2694352"/>
            <a:chOff x="507207" y="1391873"/>
            <a:chExt cx="2327602" cy="2694352"/>
          </a:xfrm>
        </xdr:grpSpPr>
        <xdr:sp macro="" textlink="">
          <xdr:nvSpPr>
            <xdr:cNvPr id="32" name="Retângulo: Cantos Arredondados 31">
              <a:extLst>
                <a:ext uri="{FF2B5EF4-FFF2-40B4-BE49-F238E27FC236}">
                  <a16:creationId xmlns:a16="http://schemas.microsoft.com/office/drawing/2014/main" id="{A3011161-FBFB-01C6-F805-A10151CD44EB}"/>
                </a:ext>
              </a:extLst>
            </xdr:cNvPr>
            <xdr:cNvSpPr/>
          </xdr:nvSpPr>
          <xdr:spPr>
            <a:xfrm>
              <a:off x="511162" y="1400175"/>
              <a:ext cx="2322071" cy="2686050"/>
            </a:xfrm>
            <a:prstGeom prst="roundRect">
              <a:avLst>
                <a:gd name="adj" fmla="val 7839"/>
              </a:avLst>
            </a:prstGeom>
            <a:solidFill>
              <a:schemeClr val="bg1"/>
            </a:solidFill>
            <a:ln w="19050">
              <a:solidFill>
                <a:srgbClr val="224803"/>
              </a:solidFill>
            </a:ln>
            <a:effectLst>
              <a:outerShdw blurRad="50800" dist="38100" algn="tl" rotWithShape="0">
                <a:prstClr val="black">
                  <a:alpha val="26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3" name="Retângulo: Cantos Superiores Arredondados 32">
              <a:extLst>
                <a:ext uri="{FF2B5EF4-FFF2-40B4-BE49-F238E27FC236}">
                  <a16:creationId xmlns:a16="http://schemas.microsoft.com/office/drawing/2014/main" id="{46A42D43-DEC7-78C7-BE3B-EFE45FEB8E7B}"/>
                </a:ext>
              </a:extLst>
            </xdr:cNvPr>
            <xdr:cNvSpPr/>
          </xdr:nvSpPr>
          <xdr:spPr>
            <a:xfrm>
              <a:off x="507207" y="1391873"/>
              <a:ext cx="2327602" cy="445851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4803"/>
            </a:solidFill>
            <a:ln>
              <a:solidFill>
                <a:srgbClr val="224803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pt-BR" sz="1100"/>
            </a:p>
          </xdr:txBody>
        </xdr:sp>
        <xdr:sp macro="" textlink="">
          <xdr:nvSpPr>
            <xdr:cNvPr id="34" name="CaixaDeTexto 33">
              <a:extLst>
                <a:ext uri="{FF2B5EF4-FFF2-40B4-BE49-F238E27FC236}">
                  <a16:creationId xmlns:a16="http://schemas.microsoft.com/office/drawing/2014/main" id="{77852328-8784-15A6-27CF-6C20532E11F5}"/>
                </a:ext>
              </a:extLst>
            </xdr:cNvPr>
            <xdr:cNvSpPr txBox="1"/>
          </xdr:nvSpPr>
          <xdr:spPr>
            <a:xfrm>
              <a:off x="843243" y="1476749"/>
              <a:ext cx="1666875" cy="311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 algn="ctr"/>
              <a:r>
                <a:rPr lang="pt-BR" sz="1400" b="1" u="sng">
                  <a:solidFill>
                    <a:schemeClr val="bg1"/>
                  </a:solidFill>
                  <a:latin typeface="Montserrat" panose="00000500000000000000" pitchFamily="2" charset="0"/>
                </a:rPr>
                <a:t>Quem somos</a:t>
              </a:r>
            </a:p>
          </xdr:txBody>
        </xdr:sp>
      </xdr:grp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840AF0EA-5B73-1BE7-F373-F2B0FE31397B}"/>
              </a:ext>
            </a:extLst>
          </xdr:cNvPr>
          <xdr:cNvSpPr txBox="1"/>
        </xdr:nvSpPr>
        <xdr:spPr>
          <a:xfrm>
            <a:off x="295776" y="1885950"/>
            <a:ext cx="2514099" cy="21050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lang="pt-BR" sz="900" b="0" i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Com </a:t>
            </a:r>
            <a:r>
              <a:rPr lang="pt-BR" sz="900" b="1" i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dezenas de milhares de alunos </a:t>
            </a:r>
            <a:r>
              <a:rPr lang="pt-BR" sz="900" b="0" i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treinados em todo o Brasil,</a:t>
            </a:r>
            <a:r>
              <a:rPr lang="pt-BR" sz="900" b="0" i="0" baseline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 </a:t>
            </a:r>
            <a:r>
              <a:rPr lang="pt-BR" sz="900" b="0" i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a Hashtag Treinamentos sabe exatamente como ajudar seus alunos a se </a:t>
            </a:r>
            <a:r>
              <a:rPr lang="pt-BR" sz="900" b="1" i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tornarem referências</a:t>
            </a:r>
            <a:r>
              <a:rPr lang="pt-BR" sz="900" b="0" i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 onde trabalham ou onde pensam em trabalhar.</a:t>
            </a:r>
          </a:p>
          <a:p>
            <a:pPr algn="ctr"/>
            <a:endParaRPr lang="pt-BR" sz="900" b="0" i="0">
              <a:solidFill>
                <a:srgbClr val="211A1E"/>
              </a:solidFill>
              <a:effectLst/>
              <a:latin typeface="Montserrat" panose="00000500000000000000" pitchFamily="2" charset="0"/>
              <a:ea typeface="+mn-ea"/>
              <a:cs typeface="+mn-cs"/>
            </a:endParaRPr>
          </a:p>
          <a:p>
            <a:pPr algn="ctr"/>
            <a:r>
              <a:rPr lang="pt-BR" sz="900" b="0" i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Todos os </a:t>
            </a:r>
            <a:r>
              <a:rPr lang="pt-BR" sz="900" b="0" i="0" u="none" strike="noStrike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  <a:hlinkClick xmlns:r="http://schemas.openxmlformats.org/officeDocument/2006/relationships" r:id="">
                  <a:extLst>
                    <a:ext uri="{A12FA001-AC4F-418D-AE19-62706E023703}">
                      <ahyp:hlinkClr xmlns:ahyp="http://schemas.microsoft.com/office/drawing/2018/hyperlinkcolor" val="tx"/>
                    </a:ext>
                  </a:extLst>
                </a:hlinkClick>
              </a:rPr>
              <a:t>nossos programas</a:t>
            </a:r>
            <a:r>
              <a:rPr lang="pt-BR" sz="900" b="0" i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 são extremamente didáticos, com índice de satisfação superior a 98,3% e levam qualquer um do básico até o </a:t>
            </a:r>
            <a:r>
              <a:rPr lang="pt-BR" sz="900" b="1" i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nível Impressionador</a:t>
            </a:r>
            <a:r>
              <a:rPr lang="pt-BR" sz="900" b="0" i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, que está além do avançado.</a:t>
            </a:r>
          </a:p>
        </xdr:txBody>
      </xdr:sp>
    </xdr:grpSp>
    <xdr:clientData/>
  </xdr:twoCellAnchor>
  <xdr:twoCellAnchor editAs="oneCell">
    <xdr:from>
      <xdr:col>9</xdr:col>
      <xdr:colOff>447675</xdr:colOff>
      <xdr:row>17</xdr:row>
      <xdr:rowOff>152400</xdr:rowOff>
    </xdr:from>
    <xdr:to>
      <xdr:col>9</xdr:col>
      <xdr:colOff>904875</xdr:colOff>
      <xdr:row>20</xdr:row>
      <xdr:rowOff>38100</xdr:rowOff>
    </xdr:to>
    <xdr:pic>
      <xdr:nvPicPr>
        <xdr:cNvPr id="35" name="Gráfico 34" descr="Cursor com preenchimento sólido">
          <a:extLst>
            <a:ext uri="{FF2B5EF4-FFF2-40B4-BE49-F238E27FC236}">
              <a16:creationId xmlns:a16="http://schemas.microsoft.com/office/drawing/2014/main" id="{FEB30705-32C2-4407-B023-937410508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6071235" y="3261360"/>
          <a:ext cx="457200" cy="434340"/>
        </a:xfrm>
        <a:prstGeom prst="rect">
          <a:avLst/>
        </a:prstGeom>
      </xdr:spPr>
    </xdr:pic>
    <xdr:clientData/>
  </xdr:twoCellAnchor>
  <xdr:twoCellAnchor>
    <xdr:from>
      <xdr:col>9</xdr:col>
      <xdr:colOff>848226</xdr:colOff>
      <xdr:row>17</xdr:row>
      <xdr:rowOff>76201</xdr:rowOff>
    </xdr:from>
    <xdr:to>
      <xdr:col>15</xdr:col>
      <xdr:colOff>47624</xdr:colOff>
      <xdr:row>20</xdr:row>
      <xdr:rowOff>159752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F0DD4ECD-C2FD-4639-8D72-91F9B915819E}"/>
            </a:ext>
          </a:extLst>
        </xdr:cNvPr>
        <xdr:cNvSpPr txBox="1"/>
      </xdr:nvSpPr>
      <xdr:spPr>
        <a:xfrm>
          <a:off x="6471786" y="3185161"/>
          <a:ext cx="3527558" cy="6321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900">
              <a:latin typeface="Montserrat" panose="00000500000000000000" pitchFamily="2" charset="0"/>
            </a:rPr>
            <a:t>Para ter</a:t>
          </a:r>
          <a:r>
            <a:rPr lang="pt-BR" sz="900" baseline="0">
              <a:latin typeface="Montserrat" panose="00000500000000000000" pitchFamily="2" charset="0"/>
            </a:rPr>
            <a:t> acesso ao minicurso, basta clicar nas imagens de interesse!</a:t>
          </a:r>
          <a:endParaRPr lang="pt-BR" sz="900">
            <a:latin typeface="Montserrat" panose="00000500000000000000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160021</xdr:rowOff>
    </xdr:from>
    <xdr:to>
      <xdr:col>1</xdr:col>
      <xdr:colOff>2339186</xdr:colOff>
      <xdr:row>13</xdr:row>
      <xdr:rowOff>167641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4DEDAE07-9CF7-4B4B-BBB1-93981F06D4F8}"/>
            </a:ext>
          </a:extLst>
        </xdr:cNvPr>
        <xdr:cNvSpPr/>
      </xdr:nvSpPr>
      <xdr:spPr>
        <a:xfrm>
          <a:off x="121920" y="1104901"/>
          <a:ext cx="2339186" cy="2019300"/>
        </a:xfrm>
        <a:prstGeom prst="roundRect">
          <a:avLst>
            <a:gd name="adj" fmla="val 9668"/>
          </a:avLst>
        </a:prstGeom>
        <a:solidFill>
          <a:schemeClr val="bg1"/>
        </a:solidFill>
        <a:ln w="19050">
          <a:solidFill>
            <a:schemeClr val="accent1">
              <a:lumMod val="50000"/>
            </a:schemeClr>
          </a:solidFill>
        </a:ln>
        <a:effectLst>
          <a:outerShdw blurRad="50800" dist="38100" algn="tl" rotWithShape="0">
            <a:prstClr val="black">
              <a:alpha val="26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111317</xdr:colOff>
      <xdr:row>0</xdr:row>
      <xdr:rowOff>38100</xdr:rowOff>
    </xdr:from>
    <xdr:to>
      <xdr:col>1</xdr:col>
      <xdr:colOff>1323646</xdr:colOff>
      <xdr:row>0</xdr:row>
      <xdr:rowOff>739561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49147B3-0517-4E82-BD37-488298834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317" y="38100"/>
          <a:ext cx="1334249" cy="70146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</xdr:col>
      <xdr:colOff>2342478</xdr:colOff>
      <xdr:row>4</xdr:row>
      <xdr:rowOff>54993</xdr:rowOff>
    </xdr:to>
    <xdr:sp macro="" textlink="">
      <xdr:nvSpPr>
        <xdr:cNvPr id="3" name="Retângulo: Cantos Superiores Arredondados 2">
          <a:extLst>
            <a:ext uri="{FF2B5EF4-FFF2-40B4-BE49-F238E27FC236}">
              <a16:creationId xmlns:a16="http://schemas.microsoft.com/office/drawing/2014/main" id="{931C1E77-310A-41E9-8C96-EF8EABEF747D}"/>
            </a:ext>
          </a:extLst>
        </xdr:cNvPr>
        <xdr:cNvSpPr/>
      </xdr:nvSpPr>
      <xdr:spPr>
        <a:xfrm>
          <a:off x="121920" y="944880"/>
          <a:ext cx="2342478" cy="420753"/>
        </a:xfrm>
        <a:prstGeom prst="round2SameRect">
          <a:avLst>
            <a:gd name="adj1" fmla="val 50000"/>
            <a:gd name="adj2" fmla="val 0"/>
          </a:avLst>
        </a:prstGeom>
        <a:solidFill>
          <a:schemeClr val="accent1">
            <a:lumMod val="75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90074</xdr:colOff>
      <xdr:row>2</xdr:row>
      <xdr:rowOff>83659</xdr:rowOff>
    </xdr:from>
    <xdr:to>
      <xdr:col>1</xdr:col>
      <xdr:colOff>2222164</xdr:colOff>
      <xdr:row>3</xdr:row>
      <xdr:rowOff>169553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326DDBB7-72FC-4F32-B849-F33A120365A4}"/>
            </a:ext>
          </a:extLst>
        </xdr:cNvPr>
        <xdr:cNvSpPr txBox="1"/>
      </xdr:nvSpPr>
      <xdr:spPr>
        <a:xfrm>
          <a:off x="211994" y="1028539"/>
          <a:ext cx="2132090" cy="2687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200" b="1" u="sng">
              <a:solidFill>
                <a:schemeClr val="bg1"/>
              </a:solidFill>
              <a:latin typeface="Montserrat" panose="00000500000000000000" pitchFamily="2" charset="0"/>
            </a:rPr>
            <a:t>Planiha Fornecedores</a:t>
          </a:r>
        </a:p>
      </xdr:txBody>
    </xdr:sp>
    <xdr:clientData/>
  </xdr:twoCellAnchor>
  <xdr:twoCellAnchor>
    <xdr:from>
      <xdr:col>2</xdr:col>
      <xdr:colOff>76200</xdr:colOff>
      <xdr:row>2</xdr:row>
      <xdr:rowOff>160020</xdr:rowOff>
    </xdr:from>
    <xdr:to>
      <xdr:col>3</xdr:col>
      <xdr:colOff>37946</xdr:colOff>
      <xdr:row>26</xdr:row>
      <xdr:rowOff>68580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5DE3E6F6-0D52-4C9E-B266-9588B2D0D85A}"/>
            </a:ext>
          </a:extLst>
        </xdr:cNvPr>
        <xdr:cNvSpPr/>
      </xdr:nvSpPr>
      <xdr:spPr>
        <a:xfrm>
          <a:off x="2575560" y="1104900"/>
          <a:ext cx="2339186" cy="4297680"/>
        </a:xfrm>
        <a:prstGeom prst="roundRect">
          <a:avLst>
            <a:gd name="adj" fmla="val 9668"/>
          </a:avLst>
        </a:prstGeom>
        <a:solidFill>
          <a:schemeClr val="bg1"/>
        </a:solidFill>
        <a:ln w="19050">
          <a:solidFill>
            <a:schemeClr val="accent1">
              <a:lumMod val="50000"/>
            </a:schemeClr>
          </a:solidFill>
        </a:ln>
        <a:effectLst>
          <a:outerShdw blurRad="50800" dist="38100" algn="tl" rotWithShape="0">
            <a:prstClr val="black">
              <a:alpha val="26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76200</xdr:colOff>
      <xdr:row>2</xdr:row>
      <xdr:rowOff>0</xdr:rowOff>
    </xdr:from>
    <xdr:to>
      <xdr:col>3</xdr:col>
      <xdr:colOff>41238</xdr:colOff>
      <xdr:row>4</xdr:row>
      <xdr:rowOff>54993</xdr:rowOff>
    </xdr:to>
    <xdr:sp macro="" textlink="">
      <xdr:nvSpPr>
        <xdr:cNvPr id="7" name="Retângulo: Cantos Superiores Arredondados 6">
          <a:extLst>
            <a:ext uri="{FF2B5EF4-FFF2-40B4-BE49-F238E27FC236}">
              <a16:creationId xmlns:a16="http://schemas.microsoft.com/office/drawing/2014/main" id="{A9C82B10-4301-48BE-8D4B-8B55B35BEA26}"/>
            </a:ext>
          </a:extLst>
        </xdr:cNvPr>
        <xdr:cNvSpPr/>
      </xdr:nvSpPr>
      <xdr:spPr>
        <a:xfrm>
          <a:off x="2575560" y="944880"/>
          <a:ext cx="2342478" cy="420753"/>
        </a:xfrm>
        <a:prstGeom prst="round2SameRect">
          <a:avLst>
            <a:gd name="adj1" fmla="val 50000"/>
            <a:gd name="adj2" fmla="val 0"/>
          </a:avLst>
        </a:prstGeom>
        <a:solidFill>
          <a:schemeClr val="accent1">
            <a:lumMod val="75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2</xdr:col>
      <xdr:colOff>166274</xdr:colOff>
      <xdr:row>2</xdr:row>
      <xdr:rowOff>83659</xdr:rowOff>
    </xdr:from>
    <xdr:to>
      <xdr:col>2</xdr:col>
      <xdr:colOff>2298364</xdr:colOff>
      <xdr:row>3</xdr:row>
      <xdr:rowOff>169553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8E025848-635C-4293-93AA-86180EB09A65}"/>
            </a:ext>
          </a:extLst>
        </xdr:cNvPr>
        <xdr:cNvSpPr txBox="1"/>
      </xdr:nvSpPr>
      <xdr:spPr>
        <a:xfrm>
          <a:off x="2665634" y="1028539"/>
          <a:ext cx="2132090" cy="2687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200" b="1" u="sng">
              <a:solidFill>
                <a:schemeClr val="bg1"/>
              </a:solidFill>
              <a:latin typeface="Montserrat" panose="00000500000000000000" pitchFamily="2" charset="0"/>
            </a:rPr>
            <a:t>Planilha Funcionários</a:t>
          </a:r>
        </a:p>
      </xdr:txBody>
    </xdr:sp>
    <xdr:clientData/>
  </xdr:twoCellAnchor>
  <xdr:twoCellAnchor>
    <xdr:from>
      <xdr:col>3</xdr:col>
      <xdr:colOff>129540</xdr:colOff>
      <xdr:row>2</xdr:row>
      <xdr:rowOff>144780</xdr:rowOff>
    </xdr:from>
    <xdr:to>
      <xdr:col>4</xdr:col>
      <xdr:colOff>1234286</xdr:colOff>
      <xdr:row>26</xdr:row>
      <xdr:rowOff>53340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28CF98EE-0774-40E6-84CF-391E3D87F9CD}"/>
            </a:ext>
          </a:extLst>
        </xdr:cNvPr>
        <xdr:cNvSpPr/>
      </xdr:nvSpPr>
      <xdr:spPr>
        <a:xfrm>
          <a:off x="5006340" y="1089660"/>
          <a:ext cx="2339186" cy="4297680"/>
        </a:xfrm>
        <a:prstGeom prst="roundRect">
          <a:avLst>
            <a:gd name="adj" fmla="val 9668"/>
          </a:avLst>
        </a:prstGeom>
        <a:solidFill>
          <a:schemeClr val="bg1"/>
        </a:solidFill>
        <a:ln w="19050">
          <a:solidFill>
            <a:schemeClr val="accent1">
              <a:lumMod val="50000"/>
            </a:schemeClr>
          </a:solidFill>
        </a:ln>
        <a:effectLst>
          <a:outerShdw blurRad="50800" dist="38100" algn="tl" rotWithShape="0">
            <a:prstClr val="black">
              <a:alpha val="26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129540</xdr:colOff>
      <xdr:row>1</xdr:row>
      <xdr:rowOff>167640</xdr:rowOff>
    </xdr:from>
    <xdr:to>
      <xdr:col>4</xdr:col>
      <xdr:colOff>1237578</xdr:colOff>
      <xdr:row>4</xdr:row>
      <xdr:rowOff>39753</xdr:rowOff>
    </xdr:to>
    <xdr:sp macro="" textlink="">
      <xdr:nvSpPr>
        <xdr:cNvPr id="10" name="Retângulo: Cantos Superiores Arredondados 9">
          <a:extLst>
            <a:ext uri="{FF2B5EF4-FFF2-40B4-BE49-F238E27FC236}">
              <a16:creationId xmlns:a16="http://schemas.microsoft.com/office/drawing/2014/main" id="{08CDF121-0352-4AC5-AE25-A6CD0AD38EFF}"/>
            </a:ext>
          </a:extLst>
        </xdr:cNvPr>
        <xdr:cNvSpPr/>
      </xdr:nvSpPr>
      <xdr:spPr>
        <a:xfrm>
          <a:off x="5006340" y="929640"/>
          <a:ext cx="2342478" cy="420753"/>
        </a:xfrm>
        <a:prstGeom prst="round2SameRect">
          <a:avLst>
            <a:gd name="adj1" fmla="val 50000"/>
            <a:gd name="adj2" fmla="val 0"/>
          </a:avLst>
        </a:prstGeom>
        <a:solidFill>
          <a:schemeClr val="accent1">
            <a:lumMod val="75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219614</xdr:colOff>
      <xdr:row>2</xdr:row>
      <xdr:rowOff>68419</xdr:rowOff>
    </xdr:from>
    <xdr:to>
      <xdr:col>4</xdr:col>
      <xdr:colOff>1117264</xdr:colOff>
      <xdr:row>3</xdr:row>
      <xdr:rowOff>154313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533090F7-DD49-4309-AB0C-7A80AC822A73}"/>
            </a:ext>
          </a:extLst>
        </xdr:cNvPr>
        <xdr:cNvSpPr txBox="1"/>
      </xdr:nvSpPr>
      <xdr:spPr>
        <a:xfrm>
          <a:off x="5096414" y="1013299"/>
          <a:ext cx="2132090" cy="2687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200" b="1" u="sng">
              <a:solidFill>
                <a:schemeClr val="bg1"/>
              </a:solidFill>
              <a:latin typeface="Montserrat" panose="00000500000000000000" pitchFamily="2" charset="0"/>
            </a:rPr>
            <a:t>Planilha Cotações</a:t>
          </a:r>
        </a:p>
      </xdr:txBody>
    </xdr:sp>
    <xdr:clientData/>
  </xdr:twoCellAnchor>
  <xdr:twoCellAnchor>
    <xdr:from>
      <xdr:col>5</xdr:col>
      <xdr:colOff>83820</xdr:colOff>
      <xdr:row>2</xdr:row>
      <xdr:rowOff>129540</xdr:rowOff>
    </xdr:from>
    <xdr:to>
      <xdr:col>8</xdr:col>
      <xdr:colOff>594206</xdr:colOff>
      <xdr:row>26</xdr:row>
      <xdr:rowOff>38100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AFCDB30C-EDE8-4E74-ADE5-2462376F70AB}"/>
            </a:ext>
          </a:extLst>
        </xdr:cNvPr>
        <xdr:cNvSpPr/>
      </xdr:nvSpPr>
      <xdr:spPr>
        <a:xfrm>
          <a:off x="7444740" y="1074420"/>
          <a:ext cx="2339186" cy="4297680"/>
        </a:xfrm>
        <a:prstGeom prst="roundRect">
          <a:avLst>
            <a:gd name="adj" fmla="val 9668"/>
          </a:avLst>
        </a:prstGeom>
        <a:solidFill>
          <a:schemeClr val="bg1"/>
        </a:solidFill>
        <a:ln w="19050">
          <a:solidFill>
            <a:schemeClr val="accent1">
              <a:lumMod val="50000"/>
            </a:schemeClr>
          </a:solidFill>
        </a:ln>
        <a:effectLst>
          <a:outerShdw blurRad="50800" dist="38100" algn="tl" rotWithShape="0">
            <a:prstClr val="black">
              <a:alpha val="26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83820</xdr:colOff>
      <xdr:row>1</xdr:row>
      <xdr:rowOff>152400</xdr:rowOff>
    </xdr:from>
    <xdr:to>
      <xdr:col>8</xdr:col>
      <xdr:colOff>597498</xdr:colOff>
      <xdr:row>4</xdr:row>
      <xdr:rowOff>24513</xdr:rowOff>
    </xdr:to>
    <xdr:sp macro="" textlink="">
      <xdr:nvSpPr>
        <xdr:cNvPr id="13" name="Retângulo: Cantos Superiores Arredondados 12">
          <a:extLst>
            <a:ext uri="{FF2B5EF4-FFF2-40B4-BE49-F238E27FC236}">
              <a16:creationId xmlns:a16="http://schemas.microsoft.com/office/drawing/2014/main" id="{9EE8B104-22FE-432C-BB4F-F27A8A76FB54}"/>
            </a:ext>
          </a:extLst>
        </xdr:cNvPr>
        <xdr:cNvSpPr/>
      </xdr:nvSpPr>
      <xdr:spPr>
        <a:xfrm>
          <a:off x="7444740" y="914400"/>
          <a:ext cx="2342478" cy="420753"/>
        </a:xfrm>
        <a:prstGeom prst="round2SameRect">
          <a:avLst>
            <a:gd name="adj1" fmla="val 50000"/>
            <a:gd name="adj2" fmla="val 0"/>
          </a:avLst>
        </a:prstGeom>
        <a:solidFill>
          <a:schemeClr val="accent1">
            <a:lumMod val="75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5</xdr:col>
      <xdr:colOff>173894</xdr:colOff>
      <xdr:row>2</xdr:row>
      <xdr:rowOff>53179</xdr:rowOff>
    </xdr:from>
    <xdr:to>
      <xdr:col>8</xdr:col>
      <xdr:colOff>477184</xdr:colOff>
      <xdr:row>3</xdr:row>
      <xdr:rowOff>139073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E94AAC56-9723-4133-9FE1-B8A86788ED79}"/>
            </a:ext>
          </a:extLst>
        </xdr:cNvPr>
        <xdr:cNvSpPr txBox="1"/>
      </xdr:nvSpPr>
      <xdr:spPr>
        <a:xfrm>
          <a:off x="7534814" y="998059"/>
          <a:ext cx="2132090" cy="2687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200" b="1" u="sng">
              <a:solidFill>
                <a:schemeClr val="bg1"/>
              </a:solidFill>
              <a:latin typeface="Montserrat" panose="00000500000000000000" pitchFamily="2" charset="0"/>
            </a:rPr>
            <a:t>Planilha Compras</a:t>
          </a:r>
        </a:p>
      </xdr:txBody>
    </xdr:sp>
    <xdr:clientData/>
  </xdr:twoCellAnchor>
  <xdr:twoCellAnchor>
    <xdr:from>
      <xdr:col>0</xdr:col>
      <xdr:colOff>99060</xdr:colOff>
      <xdr:row>4</xdr:row>
      <xdr:rowOff>68580</xdr:rowOff>
    </xdr:from>
    <xdr:to>
      <xdr:col>1</xdr:col>
      <xdr:colOff>2301240</xdr:colOff>
      <xdr:row>13</xdr:row>
      <xdr:rowOff>91440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F1CD772E-E4DD-4C26-B8EF-B2FBA72C7012}"/>
            </a:ext>
          </a:extLst>
        </xdr:cNvPr>
        <xdr:cNvSpPr txBox="1"/>
      </xdr:nvSpPr>
      <xdr:spPr>
        <a:xfrm>
          <a:off x="99060" y="1379220"/>
          <a:ext cx="2324100" cy="16687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pt-BR" sz="1100" b="0" i="0">
              <a:solidFill>
                <a:schemeClr val="tx1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Preencher a tabela com informações dos fornecedores. Incluir tanto as</a:t>
          </a:r>
          <a:r>
            <a:rPr lang="pt-BR" sz="1100" b="0" i="0" baseline="0">
              <a:solidFill>
                <a:schemeClr val="tx1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 empresas que já fornecem quanto os que estão sendo cotados. Os fornecedores cadastrados nessa planilha aparecerão no cadastro de cotações e de compras.</a:t>
          </a:r>
          <a:endParaRPr lang="pt-BR" sz="9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1</xdr:col>
      <xdr:colOff>7620</xdr:colOff>
      <xdr:row>15</xdr:row>
      <xdr:rowOff>45721</xdr:rowOff>
    </xdr:from>
    <xdr:to>
      <xdr:col>1</xdr:col>
      <xdr:colOff>2346806</xdr:colOff>
      <xdr:row>26</xdr:row>
      <xdr:rowOff>53341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A952436C-9D5D-4A80-88C2-3F0846F8A9EA}"/>
            </a:ext>
          </a:extLst>
        </xdr:cNvPr>
        <xdr:cNvSpPr/>
      </xdr:nvSpPr>
      <xdr:spPr>
        <a:xfrm>
          <a:off x="129540" y="3368041"/>
          <a:ext cx="2339186" cy="2019300"/>
        </a:xfrm>
        <a:prstGeom prst="roundRect">
          <a:avLst>
            <a:gd name="adj" fmla="val 9668"/>
          </a:avLst>
        </a:prstGeom>
        <a:solidFill>
          <a:schemeClr val="bg1"/>
        </a:solidFill>
        <a:ln w="19050">
          <a:solidFill>
            <a:schemeClr val="accent1">
              <a:lumMod val="50000"/>
            </a:schemeClr>
          </a:solidFill>
        </a:ln>
        <a:effectLst>
          <a:outerShdw blurRad="50800" dist="38100" algn="tl" rotWithShape="0">
            <a:prstClr val="black">
              <a:alpha val="26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7620</xdr:colOff>
      <xdr:row>14</xdr:row>
      <xdr:rowOff>68580</xdr:rowOff>
    </xdr:from>
    <xdr:to>
      <xdr:col>1</xdr:col>
      <xdr:colOff>2350098</xdr:colOff>
      <xdr:row>16</xdr:row>
      <xdr:rowOff>123573</xdr:rowOff>
    </xdr:to>
    <xdr:sp macro="" textlink="">
      <xdr:nvSpPr>
        <xdr:cNvPr id="17" name="Retângulo: Cantos Superiores Arredondados 16">
          <a:extLst>
            <a:ext uri="{FF2B5EF4-FFF2-40B4-BE49-F238E27FC236}">
              <a16:creationId xmlns:a16="http://schemas.microsoft.com/office/drawing/2014/main" id="{B4FA8172-0BC2-49F9-83CB-9A8DA8A5A69D}"/>
            </a:ext>
          </a:extLst>
        </xdr:cNvPr>
        <xdr:cNvSpPr/>
      </xdr:nvSpPr>
      <xdr:spPr>
        <a:xfrm>
          <a:off x="129540" y="3208020"/>
          <a:ext cx="2342478" cy="420753"/>
        </a:xfrm>
        <a:prstGeom prst="round2SameRect">
          <a:avLst>
            <a:gd name="adj1" fmla="val 50000"/>
            <a:gd name="adj2" fmla="val 0"/>
          </a:avLst>
        </a:prstGeom>
        <a:solidFill>
          <a:schemeClr val="accent1">
            <a:lumMod val="75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97694</xdr:colOff>
      <xdr:row>14</xdr:row>
      <xdr:rowOff>152239</xdr:rowOff>
    </xdr:from>
    <xdr:to>
      <xdr:col>1</xdr:col>
      <xdr:colOff>2229784</xdr:colOff>
      <xdr:row>16</xdr:row>
      <xdr:rowOff>55253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757B8FDB-121F-4D52-A709-9AB6ABAF0BFE}"/>
            </a:ext>
          </a:extLst>
        </xdr:cNvPr>
        <xdr:cNvSpPr txBox="1"/>
      </xdr:nvSpPr>
      <xdr:spPr>
        <a:xfrm>
          <a:off x="219614" y="3291679"/>
          <a:ext cx="2132090" cy="2687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200" b="1" u="sng">
              <a:solidFill>
                <a:schemeClr val="bg1"/>
              </a:solidFill>
              <a:latin typeface="Montserrat" panose="00000500000000000000" pitchFamily="2" charset="0"/>
            </a:rPr>
            <a:t>Planilha Produtos</a:t>
          </a:r>
        </a:p>
      </xdr:txBody>
    </xdr:sp>
    <xdr:clientData/>
  </xdr:twoCellAnchor>
  <xdr:twoCellAnchor>
    <xdr:from>
      <xdr:col>0</xdr:col>
      <xdr:colOff>106680</xdr:colOff>
      <xdr:row>16</xdr:row>
      <xdr:rowOff>137160</xdr:rowOff>
    </xdr:from>
    <xdr:to>
      <xdr:col>1</xdr:col>
      <xdr:colOff>2308860</xdr:colOff>
      <xdr:row>25</xdr:row>
      <xdr:rowOff>160020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12940F09-7872-45CC-898D-D2795CF7A476}"/>
            </a:ext>
          </a:extLst>
        </xdr:cNvPr>
        <xdr:cNvSpPr txBox="1"/>
      </xdr:nvSpPr>
      <xdr:spPr>
        <a:xfrm>
          <a:off x="106680" y="3642360"/>
          <a:ext cx="2324100" cy="16687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pt-BR" sz="1100" b="0" i="0">
              <a:solidFill>
                <a:schemeClr val="tx1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Preencher a tabela com informações dos produtos que são atualmente comprados e que</a:t>
          </a:r>
          <a:r>
            <a:rPr lang="pt-BR" sz="1100" b="0" i="0" baseline="0">
              <a:solidFill>
                <a:schemeClr val="tx1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 estão sendo cotados. Os produtos cadastrados nessa planilha aparecerao no cadastro de cotações, compras e nos dashboards.</a:t>
          </a:r>
          <a:endParaRPr lang="pt-BR" sz="9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2</xdr:col>
      <xdr:colOff>121920</xdr:colOff>
      <xdr:row>4</xdr:row>
      <xdr:rowOff>91440</xdr:rowOff>
    </xdr:from>
    <xdr:to>
      <xdr:col>3</xdr:col>
      <xdr:colOff>68580</xdr:colOff>
      <xdr:row>26</xdr:row>
      <xdr:rowOff>53340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48157FBC-9CE6-4259-853A-F5681DA1222D}"/>
            </a:ext>
          </a:extLst>
        </xdr:cNvPr>
        <xdr:cNvSpPr txBox="1"/>
      </xdr:nvSpPr>
      <xdr:spPr>
        <a:xfrm>
          <a:off x="2621280" y="1402080"/>
          <a:ext cx="2324100" cy="3985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100" b="0" i="0">
              <a:solidFill>
                <a:schemeClr val="tx1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Preencher a tabela com informações dos funcionários.</a:t>
          </a:r>
          <a:r>
            <a:rPr lang="pt-BR" sz="1100" b="0" i="0" baseline="0">
              <a:solidFill>
                <a:schemeClr val="tx1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 Na primeira tabela da planilha serão preenchidos os funcionários responsáveis pelas compras e na segunda tabela serão preenchidos os funcionários responsáveis por aprovarem as compras. É importante manter a primeira opção "aguardando aprovação" na segunda tabela.</a:t>
          </a:r>
          <a:endParaRPr lang="pt-BR" sz="9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3</xdr:col>
      <xdr:colOff>160020</xdr:colOff>
      <xdr:row>4</xdr:row>
      <xdr:rowOff>91440</xdr:rowOff>
    </xdr:from>
    <xdr:to>
      <xdr:col>5</xdr:col>
      <xdr:colOff>0</xdr:colOff>
      <xdr:row>26</xdr:row>
      <xdr:rowOff>38100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9F108312-5A04-442A-B232-C42DB75ED0FA}"/>
            </a:ext>
          </a:extLst>
        </xdr:cNvPr>
        <xdr:cNvSpPr txBox="1"/>
      </xdr:nvSpPr>
      <xdr:spPr>
        <a:xfrm>
          <a:off x="5036820" y="1402080"/>
          <a:ext cx="2324100" cy="39700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100" b="0" i="0">
              <a:solidFill>
                <a:schemeClr val="tx1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Planilha onde são</a:t>
          </a:r>
          <a:r>
            <a:rPr lang="pt-BR" sz="1100" b="0" i="0" baseline="0">
              <a:solidFill>
                <a:schemeClr val="tx1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 preenchidas as cotações. A cotação é uma etapa que antecede a compra dos produtos e serve para realizar pesquisa de preços e prazos de entrega, a fim de verificar qual fornecedor consegue proporcionar melhores condições. Para cada produto, é possível cotar com até três fornecedores e manter o registro de cotações anteriores pode permitir analisar quais fornecedores costumam oferecer condições melhores para cada tipo de produto.</a:t>
          </a:r>
          <a:endParaRPr lang="pt-BR" sz="9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5</xdr:col>
      <xdr:colOff>76200</xdr:colOff>
      <xdr:row>5</xdr:row>
      <xdr:rowOff>15240</xdr:rowOff>
    </xdr:from>
    <xdr:to>
      <xdr:col>8</xdr:col>
      <xdr:colOff>571500</xdr:colOff>
      <xdr:row>24</xdr:row>
      <xdr:rowOff>175260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70EB5F68-9F6C-45D6-B45F-49E659371460}"/>
            </a:ext>
          </a:extLst>
        </xdr:cNvPr>
        <xdr:cNvSpPr txBox="1"/>
      </xdr:nvSpPr>
      <xdr:spPr>
        <a:xfrm>
          <a:off x="7437120" y="1508760"/>
          <a:ext cx="2324100" cy="3634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100" b="0" i="0">
              <a:solidFill>
                <a:schemeClr val="tx1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Planilha onde são</a:t>
          </a:r>
          <a:r>
            <a:rPr lang="pt-BR" sz="1100" b="0" i="0" baseline="0">
              <a:solidFill>
                <a:schemeClr val="tx1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 preenchidas compras efetivamente realizadas pela empresa. Ao preencher o produto comprado, a planilha preenche automaticamente a categoria e unidade relativa ao produto (Kg, litros, unidades, etc). É importante que todas as informações sejam preenchidas para permitir análises mais complexas e histórico mais completo.</a:t>
          </a:r>
          <a:endParaRPr lang="pt-BR" sz="9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83820</xdr:colOff>
      <xdr:row>2</xdr:row>
      <xdr:rowOff>121920</xdr:rowOff>
    </xdr:from>
    <xdr:to>
      <xdr:col>12</xdr:col>
      <xdr:colOff>594206</xdr:colOff>
      <xdr:row>26</xdr:row>
      <xdr:rowOff>30480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2417FC3D-D419-43B1-BC34-5F5DE13A2067}"/>
            </a:ext>
          </a:extLst>
        </xdr:cNvPr>
        <xdr:cNvSpPr/>
      </xdr:nvSpPr>
      <xdr:spPr>
        <a:xfrm>
          <a:off x="9883140" y="1066800"/>
          <a:ext cx="2339186" cy="4297680"/>
        </a:xfrm>
        <a:prstGeom prst="roundRect">
          <a:avLst>
            <a:gd name="adj" fmla="val 9668"/>
          </a:avLst>
        </a:prstGeom>
        <a:solidFill>
          <a:schemeClr val="bg1"/>
        </a:solidFill>
        <a:ln w="19050">
          <a:solidFill>
            <a:schemeClr val="accent1">
              <a:lumMod val="50000"/>
            </a:schemeClr>
          </a:solidFill>
        </a:ln>
        <a:effectLst>
          <a:outerShdw blurRad="50800" dist="38100" algn="tl" rotWithShape="0">
            <a:prstClr val="black">
              <a:alpha val="26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83820</xdr:colOff>
      <xdr:row>1</xdr:row>
      <xdr:rowOff>144780</xdr:rowOff>
    </xdr:from>
    <xdr:to>
      <xdr:col>12</xdr:col>
      <xdr:colOff>597498</xdr:colOff>
      <xdr:row>4</xdr:row>
      <xdr:rowOff>16893</xdr:rowOff>
    </xdr:to>
    <xdr:sp macro="" textlink="">
      <xdr:nvSpPr>
        <xdr:cNvPr id="24" name="Retângulo: Cantos Superiores Arredondados 23">
          <a:extLst>
            <a:ext uri="{FF2B5EF4-FFF2-40B4-BE49-F238E27FC236}">
              <a16:creationId xmlns:a16="http://schemas.microsoft.com/office/drawing/2014/main" id="{98F52946-C72B-4B0E-A264-64F36E68CDB4}"/>
            </a:ext>
          </a:extLst>
        </xdr:cNvPr>
        <xdr:cNvSpPr/>
      </xdr:nvSpPr>
      <xdr:spPr>
        <a:xfrm>
          <a:off x="9883140" y="906780"/>
          <a:ext cx="2342478" cy="420753"/>
        </a:xfrm>
        <a:prstGeom prst="round2SameRect">
          <a:avLst>
            <a:gd name="adj1" fmla="val 50000"/>
            <a:gd name="adj2" fmla="val 0"/>
          </a:avLst>
        </a:prstGeom>
        <a:solidFill>
          <a:schemeClr val="accent1">
            <a:lumMod val="75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9</xdr:col>
      <xdr:colOff>76200</xdr:colOff>
      <xdr:row>5</xdr:row>
      <xdr:rowOff>7620</xdr:rowOff>
    </xdr:from>
    <xdr:to>
      <xdr:col>12</xdr:col>
      <xdr:colOff>571500</xdr:colOff>
      <xdr:row>24</xdr:row>
      <xdr:rowOff>167640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700749DD-AEE3-45F5-8B96-22FA0A6F6948}"/>
            </a:ext>
          </a:extLst>
        </xdr:cNvPr>
        <xdr:cNvSpPr txBox="1"/>
      </xdr:nvSpPr>
      <xdr:spPr>
        <a:xfrm>
          <a:off x="9875520" y="1501140"/>
          <a:ext cx="2324100" cy="3634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100" b="0" i="0">
              <a:solidFill>
                <a:schemeClr val="tx1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Dashboard onde é possível</a:t>
          </a:r>
          <a:r>
            <a:rPr lang="pt-BR" sz="1100" b="0" i="0" baseline="0">
              <a:solidFill>
                <a:schemeClr val="tx1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 analisar as compras de um produto a cada ano. É possível selecionar o produto e ano desejado para que os gráficos sejam atualizados. Permite avaliar o valor total gasto por mês e o valor unitário do produto ao longo do ano. Com esse dashboard, é possível realizar análises de variação de preço e de demanda por cada produto.</a:t>
          </a:r>
          <a:endParaRPr lang="pt-BR" sz="9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158654</xdr:colOff>
      <xdr:row>2</xdr:row>
      <xdr:rowOff>45559</xdr:rowOff>
    </xdr:from>
    <xdr:to>
      <xdr:col>12</xdr:col>
      <xdr:colOff>461944</xdr:colOff>
      <xdr:row>3</xdr:row>
      <xdr:rowOff>131453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87D28F60-A39D-4D14-972E-2815CFE456D8}"/>
            </a:ext>
          </a:extLst>
        </xdr:cNvPr>
        <xdr:cNvSpPr txBox="1"/>
      </xdr:nvSpPr>
      <xdr:spPr>
        <a:xfrm>
          <a:off x="9957974" y="990439"/>
          <a:ext cx="2132090" cy="2687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200" b="1" u="sng">
              <a:solidFill>
                <a:schemeClr val="bg1"/>
              </a:solidFill>
              <a:latin typeface="Montserrat" panose="00000500000000000000" pitchFamily="2" charset="0"/>
            </a:rPr>
            <a:t>Planilha Análise</a:t>
          </a:r>
          <a:r>
            <a:rPr lang="pt-BR" sz="1200" b="1" u="sng" baseline="0">
              <a:solidFill>
                <a:schemeClr val="bg1"/>
              </a:solidFill>
              <a:latin typeface="Montserrat" panose="00000500000000000000" pitchFamily="2" charset="0"/>
            </a:rPr>
            <a:t> Preços</a:t>
          </a:r>
          <a:endParaRPr lang="pt-BR" sz="1200" b="1" u="sng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13</xdr:col>
      <xdr:colOff>83820</xdr:colOff>
      <xdr:row>2</xdr:row>
      <xdr:rowOff>91440</xdr:rowOff>
    </xdr:from>
    <xdr:to>
      <xdr:col>16</xdr:col>
      <xdr:colOff>594206</xdr:colOff>
      <xdr:row>26</xdr:row>
      <xdr:rowOff>0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0A563A17-048C-4B8A-9FD6-249CBA94F0CF}"/>
            </a:ext>
          </a:extLst>
        </xdr:cNvPr>
        <xdr:cNvSpPr/>
      </xdr:nvSpPr>
      <xdr:spPr>
        <a:xfrm>
          <a:off x="12321540" y="1036320"/>
          <a:ext cx="2339186" cy="4297680"/>
        </a:xfrm>
        <a:prstGeom prst="roundRect">
          <a:avLst>
            <a:gd name="adj" fmla="val 9668"/>
          </a:avLst>
        </a:prstGeom>
        <a:solidFill>
          <a:schemeClr val="bg1"/>
        </a:solidFill>
        <a:ln w="19050">
          <a:solidFill>
            <a:schemeClr val="accent1">
              <a:lumMod val="50000"/>
            </a:schemeClr>
          </a:solidFill>
        </a:ln>
        <a:effectLst>
          <a:outerShdw blurRad="50800" dist="38100" algn="tl" rotWithShape="0">
            <a:prstClr val="black">
              <a:alpha val="26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83820</xdr:colOff>
      <xdr:row>1</xdr:row>
      <xdr:rowOff>114300</xdr:rowOff>
    </xdr:from>
    <xdr:to>
      <xdr:col>16</xdr:col>
      <xdr:colOff>597498</xdr:colOff>
      <xdr:row>3</xdr:row>
      <xdr:rowOff>169293</xdr:rowOff>
    </xdr:to>
    <xdr:sp macro="" textlink="">
      <xdr:nvSpPr>
        <xdr:cNvPr id="28" name="Retângulo: Cantos Superiores Arredondados 27">
          <a:extLst>
            <a:ext uri="{FF2B5EF4-FFF2-40B4-BE49-F238E27FC236}">
              <a16:creationId xmlns:a16="http://schemas.microsoft.com/office/drawing/2014/main" id="{EC821FB9-4885-4C41-84A8-6BA383450FA8}"/>
            </a:ext>
          </a:extLst>
        </xdr:cNvPr>
        <xdr:cNvSpPr/>
      </xdr:nvSpPr>
      <xdr:spPr>
        <a:xfrm>
          <a:off x="12321540" y="876300"/>
          <a:ext cx="2342478" cy="420753"/>
        </a:xfrm>
        <a:prstGeom prst="round2SameRect">
          <a:avLst>
            <a:gd name="adj1" fmla="val 50000"/>
            <a:gd name="adj2" fmla="val 0"/>
          </a:avLst>
        </a:prstGeom>
        <a:solidFill>
          <a:schemeClr val="accent1">
            <a:lumMod val="75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13</xdr:col>
      <xdr:colOff>76200</xdr:colOff>
      <xdr:row>4</xdr:row>
      <xdr:rowOff>160020</xdr:rowOff>
    </xdr:from>
    <xdr:to>
      <xdr:col>16</xdr:col>
      <xdr:colOff>571500</xdr:colOff>
      <xdr:row>24</xdr:row>
      <xdr:rowOff>137160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460E239B-B67B-40F3-B793-17E1A096D3B2}"/>
            </a:ext>
          </a:extLst>
        </xdr:cNvPr>
        <xdr:cNvSpPr txBox="1"/>
      </xdr:nvSpPr>
      <xdr:spPr>
        <a:xfrm>
          <a:off x="12313920" y="1470660"/>
          <a:ext cx="2324100" cy="3634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100" b="0" i="0">
              <a:solidFill>
                <a:schemeClr val="tx1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Dashboard onde é possível</a:t>
          </a:r>
          <a:r>
            <a:rPr lang="pt-BR" sz="1100" b="0" i="0" baseline="0">
              <a:solidFill>
                <a:schemeClr val="tx1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 analisar as compras da empresa como um todo a cada ano. É possível selecionar o ano para que os gráficos sejam atualizados. Permite analisar o total gasto com compras ao longo do ano e com quais fornecedores foram realizadas mais compras.</a:t>
          </a:r>
          <a:endParaRPr lang="pt-BR" sz="9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13</xdr:col>
      <xdr:colOff>121920</xdr:colOff>
      <xdr:row>2</xdr:row>
      <xdr:rowOff>15079</xdr:rowOff>
    </xdr:from>
    <xdr:to>
      <xdr:col>16</xdr:col>
      <xdr:colOff>579120</xdr:colOff>
      <xdr:row>3</xdr:row>
      <xdr:rowOff>100973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8C709790-DA4A-4312-9DB1-7AE0B819CBAA}"/>
            </a:ext>
          </a:extLst>
        </xdr:cNvPr>
        <xdr:cNvSpPr txBox="1"/>
      </xdr:nvSpPr>
      <xdr:spPr>
        <a:xfrm>
          <a:off x="12359640" y="959959"/>
          <a:ext cx="2286000" cy="2687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200" b="1" u="sng">
              <a:solidFill>
                <a:schemeClr val="bg1"/>
              </a:solidFill>
              <a:latin typeface="Montserrat" panose="00000500000000000000" pitchFamily="2" charset="0"/>
            </a:rPr>
            <a:t>Planilha Gestão Compras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111317</xdr:colOff>
      <xdr:row>0</xdr:row>
      <xdr:rowOff>38100</xdr:rowOff>
    </xdr:from>
    <xdr:to>
      <xdr:col>1</xdr:col>
      <xdr:colOff>1323646</xdr:colOff>
      <xdr:row>0</xdr:row>
      <xdr:rowOff>739561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7CA16F3-12CB-45BE-BA05-7612BEA6F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317" y="38100"/>
          <a:ext cx="1334249" cy="7014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0</xdr:row>
      <xdr:rowOff>38100</xdr:rowOff>
    </xdr:from>
    <xdr:to>
      <xdr:col>1</xdr:col>
      <xdr:colOff>1326629</xdr:colOff>
      <xdr:row>0</xdr:row>
      <xdr:rowOff>739561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E29DB27-155C-40FC-9EDF-35C954E85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38100"/>
          <a:ext cx="1334249" cy="70146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111317</xdr:colOff>
      <xdr:row>0</xdr:row>
      <xdr:rowOff>38100</xdr:rowOff>
    </xdr:from>
    <xdr:to>
      <xdr:col>1</xdr:col>
      <xdr:colOff>1323646</xdr:colOff>
      <xdr:row>0</xdr:row>
      <xdr:rowOff>739561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E974DF0-150F-43A1-90EE-6E1DD3D18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317" y="38100"/>
          <a:ext cx="1334249" cy="70146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0</xdr:row>
      <xdr:rowOff>38100</xdr:rowOff>
    </xdr:from>
    <xdr:to>
      <xdr:col>2</xdr:col>
      <xdr:colOff>358889</xdr:colOff>
      <xdr:row>0</xdr:row>
      <xdr:rowOff>739561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86F2508-8C84-499C-B934-C73C318B0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38100"/>
          <a:ext cx="1334249" cy="70146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106680</xdr:colOff>
      <xdr:row>0</xdr:row>
      <xdr:rowOff>38100</xdr:rowOff>
    </xdr:from>
    <xdr:to>
      <xdr:col>2</xdr:col>
      <xdr:colOff>321120</xdr:colOff>
      <xdr:row>0</xdr:row>
      <xdr:rowOff>739561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F35D050-1E23-4FF6-8D78-212DC7A71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38100"/>
          <a:ext cx="1334580" cy="70146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8792</xdr:colOff>
      <xdr:row>10</xdr:row>
      <xdr:rowOff>99647</xdr:rowOff>
    </xdr:from>
    <xdr:to>
      <xdr:col>13</xdr:col>
      <xdr:colOff>592015</xdr:colOff>
      <xdr:row>20</xdr:row>
      <xdr:rowOff>134816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B7B7D4-E3D9-43FC-A048-6550090C5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114300</xdr:colOff>
      <xdr:row>0</xdr:row>
      <xdr:rowOff>38100</xdr:rowOff>
    </xdr:from>
    <xdr:to>
      <xdr:col>1</xdr:col>
      <xdr:colOff>839280</xdr:colOff>
      <xdr:row>0</xdr:row>
      <xdr:rowOff>739561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86C403F-9202-49A5-8BD7-C8998FD92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38100"/>
          <a:ext cx="1334580" cy="70146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458373</xdr:colOff>
      <xdr:row>4</xdr:row>
      <xdr:rowOff>99647</xdr:rowOff>
    </xdr:from>
    <xdr:to>
      <xdr:col>7</xdr:col>
      <xdr:colOff>304801</xdr:colOff>
      <xdr:row>20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18EF76-766C-A1F9-7D1F-BCC2C9FE8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114300</xdr:colOff>
      <xdr:row>0</xdr:row>
      <xdr:rowOff>38100</xdr:rowOff>
    </xdr:from>
    <xdr:to>
      <xdr:col>1</xdr:col>
      <xdr:colOff>839280</xdr:colOff>
      <xdr:row>0</xdr:row>
      <xdr:rowOff>739561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456B8C-8E6A-41AB-9726-5D0A38439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38100"/>
          <a:ext cx="1334580" cy="701461"/>
        </a:xfrm>
        <a:prstGeom prst="rect">
          <a:avLst/>
        </a:prstGeom>
      </xdr:spPr>
    </xdr:pic>
    <xdr:clientData/>
  </xdr:twoCellAnchor>
  <xdr:twoCellAnchor>
    <xdr:from>
      <xdr:col>7</xdr:col>
      <xdr:colOff>327660</xdr:colOff>
      <xdr:row>3</xdr:row>
      <xdr:rowOff>121920</xdr:rowOff>
    </xdr:from>
    <xdr:to>
      <xdr:col>14</xdr:col>
      <xdr:colOff>419100</xdr:colOff>
      <xdr:row>20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10A6F94-EF9D-4E76-9910-2D162B9F8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4BB119-D5F5-4DC8-8A0C-64AF7EF4EC3A}" name="Tabela1" displayName="Tabela1" ref="B3:E8" totalsRowShown="0">
  <tableColumns count="4">
    <tableColumn id="1" xr3:uid="{91CC36E8-2ADC-4BE1-A217-ED2386DE43F1}" name="Fornecedor"/>
    <tableColumn id="2" xr3:uid="{445B8336-7C6E-46FF-88C1-6CF373AC16F1}" name="Email" dataDxfId="1"/>
    <tableColumn id="3" xr3:uid="{3315191E-3863-45FD-9E3A-9C3FC9B6BC64}" name="Telefone"/>
    <tableColumn id="4" xr3:uid="{57F59200-2EFB-4A94-B618-CCE18DE2FB15}" name="Atualizado em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A00703-E155-4C3C-AB23-2309AFF18065}" name="Tabela29" displayName="Tabela29" ref="B3:E6" totalsRowShown="0">
  <tableColumns count="4">
    <tableColumn id="1" xr3:uid="{48724878-265D-4CCD-9D00-231B53B6762F}" name="Responsável Compra"/>
    <tableColumn id="2" xr3:uid="{3CC39595-CB9B-4153-AB4A-326AFF156CF9}" name="Cargo"/>
    <tableColumn id="3" xr3:uid="{118A3E5D-FD90-45E0-9198-CA93DB047D70}" name="Email" dataDxfId="2"/>
    <tableColumn id="4" xr3:uid="{A074452A-7FEB-46E6-814F-31E2CF019734}" name="Telefone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95AD786-61A0-45D2-9163-2D9E7C93C217}" name="Tabela2510" displayName="Tabela2510" ref="G3:J6" totalsRowShown="0">
  <autoFilter ref="G3:J6" xr:uid="{A95AD786-61A0-45D2-9163-2D9E7C93C217}"/>
  <tableColumns count="4">
    <tableColumn id="1" xr3:uid="{96D67C42-DEC2-4198-A87E-8E869892B595}" name="Aprovador Compra"/>
    <tableColumn id="2" xr3:uid="{B4B10E01-2163-4551-8340-92D8C3E97503}" name="Cargo"/>
    <tableColumn id="3" xr3:uid="{AA05CF1D-0FCC-43AF-9FB8-A0C9D92453C0}" name="Email" dataDxfId="22"/>
    <tableColumn id="4" xr3:uid="{992CE1E0-3E02-483C-A738-F0EE2B0BA507}" name="Telefone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FB65269-0CA8-4960-ADDC-6BA2FA687842}" name="Tabela313" displayName="Tabela313" ref="B3:D7" totalsRowShown="0">
  <tableColumns count="3">
    <tableColumn id="1" xr3:uid="{47C23DE2-100A-48C3-A9AD-3C0E2A1F39D9}" name="Produto"/>
    <tableColumn id="2" xr3:uid="{27D01CBE-01B1-4B14-A7EF-B85F389EEBEC}" name="Categoria"/>
    <tableColumn id="3" xr3:uid="{35ED0B39-6F37-480D-8FAC-10BB8948325D}" name="Unidade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AAD7E84-2719-4B7C-A5DE-5482A982320B}" name="Tabela6" displayName="Tabela6" ref="B4:S23" totalsRowShown="0" headerRowDxfId="21" headerRowBorderDxfId="20">
  <tableColumns count="18">
    <tableColumn id="1" xr3:uid="{0FF70A2A-BF25-4DE1-BBC5-1BDB432CFC27}" name="Produto"/>
    <tableColumn id="2" xr3:uid="{382B17B7-4842-4964-8110-0F6F8889D57B}" name="Quantidade"/>
    <tableColumn id="16" xr3:uid="{DB31AD4C-5C77-47F0-8201-13910216216C}" name="Unidade" dataDxfId="19">
      <calculatedColumnFormula>IFERROR(VLOOKUP(Tabela6[[#This Row],[Produto]],Tabela313[],3,0),"")</calculatedColumnFormula>
    </tableColumn>
    <tableColumn id="3" xr3:uid="{A1A6436C-B0B7-4CDC-A19A-3D236C6B8BFB}" name="Responsável"/>
    <tableColumn id="4" xr3:uid="{0F56666A-E667-4A4A-9AEA-C5A2C0911360}" name="Fornecedor 1"/>
    <tableColumn id="5" xr3:uid="{D22499EA-1F82-46D2-BD7A-951B0C68FB4F}" name="Preço 1" dataDxfId="18"/>
    <tableColumn id="6" xr3:uid="{036E8A9B-6D86-46FF-B11A-4BFC179140C6}" name="Prazo 1"/>
    <tableColumn id="7" xr3:uid="{8926FA9A-2AF9-4C8B-90F1-DBDA33D1C3AE}" name="Data Cotação 1"/>
    <tableColumn id="8" xr3:uid="{21B49D0A-B6E6-4236-90BF-23C98BA9D496}" name="Fornecedor 2"/>
    <tableColumn id="9" xr3:uid="{F120EFBB-854E-46E4-ABB5-F429782F5832}" name="Preço 2" dataDxfId="17"/>
    <tableColumn id="10" xr3:uid="{C1B45054-56A5-465A-B1C8-BD0859A70623}" name="Prazo 2" dataDxfId="16"/>
    <tableColumn id="11" xr3:uid="{DE572B38-16C3-42BF-A2C1-C0127A553E8E}" name="Data Cotação 2"/>
    <tableColumn id="12" xr3:uid="{000D7479-C09E-4003-BAE5-E6D8B5451406}" name="Fornecedor 3"/>
    <tableColumn id="13" xr3:uid="{0ECF549D-D96F-472D-922D-E24187752F4C}" name="Preço 3" dataDxfId="15"/>
    <tableColumn id="14" xr3:uid="{D40EE4BA-5389-46CF-B1A7-DC6EDE2F1E6E}" name="Prazo 3" dataDxfId="14"/>
    <tableColumn id="15" xr3:uid="{DFE9941A-5828-44A4-AB99-D8F4FD0F433D}" name="Data Cotação 3" dataDxfId="13"/>
    <tableColumn id="17" xr3:uid="{72486DC9-1C71-4969-A5BD-7E2A9237E1B7}" name="Menor Preço" dataDxfId="12">
      <calculatedColumnFormula>IF(MIN(Tabela6[[#This Row],[Preço 1]],Tabela6[[#This Row],[Preço 2]],Tabela6[[#This Row],[Preço 3]])&lt;&gt;0,MIN(Tabela6[[#This Row],[Preço 1]],Tabela6[[#This Row],[Preço 2]],Tabela6[[#This Row],[Preço 3]]),"")</calculatedColumnFormula>
    </tableColumn>
    <tableColumn id="18" xr3:uid="{39DDCE22-D2AC-4DCA-BC57-5E007FA22320}" name="Fornecedor" dataDxfId="11">
      <calculatedColumnFormula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calculatedColumnFormula>
    </tableColumn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470943-E94E-4E6F-B054-0A5FBBCE898E}" name="Tabela5" displayName="Tabela5" ref="B3:O202" totalsRowShown="0">
  <tableColumns count="14">
    <tableColumn id="1" xr3:uid="{EB6D17C3-C547-4CE0-9E81-2B64A9D11297}" name="Produto"/>
    <tableColumn id="9" xr3:uid="{14F9FB07-7F83-469A-8CB0-8E801ECA0FB2}" name="Categoria" dataDxfId="10">
      <calculatedColumnFormula>IFERROR(VLOOKUP(Tabela5[[#This Row],[Produto]],Tabela313[],2,0),"")</calculatedColumnFormula>
    </tableColumn>
    <tableColumn id="6" xr3:uid="{3E297C7F-728C-4B1A-A18D-B998E9D08D47}" name="Unidade" dataDxfId="9">
      <calculatedColumnFormula>IFERROR(VLOOKUP(Tabela5[[#This Row],[Produto]],Tabela313[],3,0),"")</calculatedColumnFormula>
    </tableColumn>
    <tableColumn id="2" xr3:uid="{AF922573-F33E-43D7-AD69-C937A7D523D4}" name="Fornecedor"/>
    <tableColumn id="3" xr3:uid="{DE6D400C-5132-42F7-A64A-685739B5BFFC}" name="Responspável Compra"/>
    <tableColumn id="4" xr3:uid="{6195489B-FDCC-4D5C-8DC8-2B51972B2337}" name="Aprovador Compra"/>
    <tableColumn id="10" xr3:uid="{235E5D2E-2165-45AB-94C8-1AAC4E5ED780}" name="Data Pedido" dataDxfId="8"/>
    <tableColumn id="11" xr3:uid="{5AAFF139-E4EA-4099-9D31-039CBF62BFF6}" name="Data Recebimento" dataDxfId="7"/>
    <tableColumn id="5" xr3:uid="{B3283898-4FFE-44E1-AAD4-661F65DE4082}" name="Quantidade"/>
    <tableColumn id="7" xr3:uid="{699BEF61-6D61-4CA9-8CDC-86C53F935188}" name="Valor" dataDxfId="6"/>
    <tableColumn id="8" xr3:uid="{B715112E-E481-432F-B8FE-47D46591FB2C}" name="Valor Unitário" dataDxfId="5">
      <calculatedColumnFormula>IFERROR(Tabela5[[#This Row],[Valor]]/Tabela5[[#This Row],[Quantidade]],"")</calculatedColumnFormula>
    </tableColumn>
    <tableColumn id="12" xr3:uid="{E1A1F91E-9436-4DF2-9745-83887C33989B}" name="Nota Fiscal"/>
    <tableColumn id="13" xr3:uid="{49D97129-A72F-4148-AFF1-220A490225DC}" name="Mês_Pedido" dataDxfId="4">
      <calculatedColumnFormula>MONTH(Tabela5[[#This Row],[Data Pedido]])</calculatedColumnFormula>
    </tableColumn>
    <tableColumn id="14" xr3:uid="{05ADD43D-A93F-4BAE-8C80-558805AA3481}" name="Ano_Pedido" dataDxfId="3">
      <calculatedColumnFormula>YEAR(Tabela5[[#This Row],[Data Pedido]])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ercadoaaa@hotmail.com" TargetMode="External"/><Relationship Id="rId2" Type="http://schemas.openxmlformats.org/officeDocument/2006/relationships/hyperlink" Target="mailto:mercadoxyz@yahoo.com" TargetMode="External"/><Relationship Id="rId1" Type="http://schemas.openxmlformats.org/officeDocument/2006/relationships/hyperlink" Target="mailto:emailarc@gmail.com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mailto:fornecedoralf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ercadoaaa@hotmail.com" TargetMode="External"/><Relationship Id="rId2" Type="http://schemas.openxmlformats.org/officeDocument/2006/relationships/hyperlink" Target="mailto:mercadoxyz@yahoo.com" TargetMode="External"/><Relationship Id="rId1" Type="http://schemas.openxmlformats.org/officeDocument/2006/relationships/hyperlink" Target="mailto:emailarc@gmail.com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3.xml"/><Relationship Id="rId4" Type="http://schemas.openxmlformats.org/officeDocument/2006/relationships/hyperlink" Target="mailto:fornecedoralf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mailto:roberto@live.com" TargetMode="External"/><Relationship Id="rId7" Type="http://schemas.openxmlformats.org/officeDocument/2006/relationships/table" Target="../tables/table2.xml"/><Relationship Id="rId2" Type="http://schemas.openxmlformats.org/officeDocument/2006/relationships/hyperlink" Target="mailto:rodrigo@gmail.com" TargetMode="External"/><Relationship Id="rId1" Type="http://schemas.openxmlformats.org/officeDocument/2006/relationships/hyperlink" Target="mailto:fernanda@gmail.com" TargetMode="External"/><Relationship Id="rId6" Type="http://schemas.openxmlformats.org/officeDocument/2006/relationships/drawing" Target="../drawings/drawing4.xml"/><Relationship Id="rId5" Type="http://schemas.openxmlformats.org/officeDocument/2006/relationships/hyperlink" Target="mailto:christina@gmail.com" TargetMode="External"/><Relationship Id="rId4" Type="http://schemas.openxmlformats.org/officeDocument/2006/relationships/hyperlink" Target="mailto:aluisio@live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107E7-621B-4F16-B7D1-94126B0F600A}">
  <sheetPr>
    <tabColor rgb="FF071C03"/>
  </sheetPr>
  <dimension ref="A1:T34"/>
  <sheetViews>
    <sheetView showGridLines="0" showRowColHeaders="0" tabSelected="1" zoomScaleNormal="100" workbookViewId="0">
      <selection activeCell="H24" sqref="H24"/>
    </sheetView>
  </sheetViews>
  <sheetFormatPr defaultColWidth="0" defaultRowHeight="14.4" customHeight="1" zeroHeight="1" x14ac:dyDescent="0.3"/>
  <cols>
    <col min="1" max="9" width="9.109375" customWidth="1"/>
    <col min="10" max="10" width="17.5546875" bestFit="1" customWidth="1"/>
    <col min="11" max="20" width="9.109375" customWidth="1"/>
  </cols>
  <sheetData>
    <row r="1" spans="1:20" x14ac:dyDescent="0.3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</row>
    <row r="2" spans="1:20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spans="1:20" x14ac:dyDescent="0.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</row>
    <row r="4" spans="1:20" x14ac:dyDescent="0.3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0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1:20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</row>
    <row r="7" spans="1:20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x14ac:dyDescent="0.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</row>
    <row r="9" spans="1:20" x14ac:dyDescent="0.3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</row>
    <row r="10" spans="1:20" x14ac:dyDescent="0.3">
      <c r="A10" s="20"/>
      <c r="B10" s="20"/>
      <c r="C10" s="20"/>
      <c r="D10" s="20"/>
      <c r="E10" s="20"/>
      <c r="F10" s="20"/>
      <c r="G10" s="20"/>
      <c r="H10" s="20"/>
      <c r="I10" s="20"/>
      <c r="J10" s="21"/>
      <c r="K10" s="20"/>
      <c r="L10" s="20"/>
      <c r="M10" s="20"/>
      <c r="N10" s="20"/>
      <c r="O10" s="20"/>
      <c r="P10" s="20"/>
      <c r="Q10" s="20"/>
      <c r="R10" s="20"/>
      <c r="S10" s="20"/>
      <c r="T10" s="20"/>
    </row>
    <row r="11" spans="1:20" x14ac:dyDescent="0.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spans="1:20" x14ac:dyDescent="0.3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</row>
    <row r="13" spans="1:20" x14ac:dyDescent="0.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</row>
    <row r="14" spans="1:20" x14ac:dyDescent="0.3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</row>
    <row r="15" spans="1:20" x14ac:dyDescent="0.3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</row>
    <row r="16" spans="1:20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</row>
    <row r="17" spans="1:20" x14ac:dyDescent="0.3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</row>
    <row r="18" spans="1:20" x14ac:dyDescent="0.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</row>
    <row r="19" spans="1:20" x14ac:dyDescent="0.3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</row>
    <row r="20" spans="1:20" x14ac:dyDescent="0.3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x14ac:dyDescent="0.3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</row>
    <row r="22" spans="1:20" x14ac:dyDescent="0.3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</row>
    <row r="23" spans="1:20" x14ac:dyDescent="0.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</row>
    <row r="24" spans="1:20" x14ac:dyDescent="0.3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</row>
    <row r="33" customFormat="1" hidden="1" x14ac:dyDescent="0.3"/>
    <row r="34" customFormat="1" hidden="1" x14ac:dyDescent="0.3"/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A4111-3711-4803-9D06-29494787BB97}">
  <sheetPr>
    <tabColor rgb="FFFF0000"/>
  </sheetPr>
  <dimension ref="A1:M707"/>
  <sheetViews>
    <sheetView showGridLines="0" zoomScale="145" zoomScaleNormal="145" workbookViewId="0">
      <selection activeCell="B16" sqref="B16"/>
    </sheetView>
  </sheetViews>
  <sheetFormatPr defaultRowHeight="14.4" x14ac:dyDescent="0.3"/>
  <cols>
    <col min="1" max="1" width="21.6640625" bestFit="1" customWidth="1"/>
    <col min="2" max="13" width="15.77734375" customWidth="1"/>
  </cols>
  <sheetData>
    <row r="1" spans="1:13" x14ac:dyDescent="0.3">
      <c r="A1" s="14"/>
      <c r="B1" s="12">
        <f>DATE('Gestão de Compras'!$B$4,1,1)</f>
        <v>44197</v>
      </c>
      <c r="C1" s="12">
        <f>DATE('Gestão de Compras'!$B$4,2,1)</f>
        <v>44228</v>
      </c>
      <c r="D1" s="12">
        <f>DATE('Gestão de Compras'!$B$4,3,1)</f>
        <v>44256</v>
      </c>
      <c r="E1" s="12">
        <f>DATE('Gestão de Compras'!$B$4,4,1)</f>
        <v>44287</v>
      </c>
      <c r="F1" s="12">
        <f>DATE('Gestão de Compras'!$B$4,5,1)</f>
        <v>44317</v>
      </c>
      <c r="G1" s="12">
        <f>DATE('Gestão de Compras'!$B$4,6,1)</f>
        <v>44348</v>
      </c>
      <c r="H1" s="12">
        <f>DATE('Gestão de Compras'!$B$4,7,1)</f>
        <v>44378</v>
      </c>
      <c r="I1" s="12">
        <f>DATE('Gestão de Compras'!$B$4,8,1)</f>
        <v>44409</v>
      </c>
      <c r="J1" s="12">
        <f>DATE('Gestão de Compras'!$B$4,9,1)</f>
        <v>44440</v>
      </c>
      <c r="K1" s="12">
        <f>DATE('Gestão de Compras'!$B$4,10,1)</f>
        <v>44470</v>
      </c>
      <c r="L1" s="12">
        <f>DATE('Gestão de Compras'!$B$4,11,1)</f>
        <v>44501</v>
      </c>
      <c r="M1" s="12">
        <f>DATE('Gestão de Compras'!$B$4,12,1)</f>
        <v>44531</v>
      </c>
    </row>
    <row r="2" spans="1:13" x14ac:dyDescent="0.3">
      <c r="A2" s="11" t="s">
        <v>40</v>
      </c>
      <c r="B2" s="17">
        <f>SUMIFS(Compras!$K:$K,Compras!$N:$N,MONTH(B$1),Compras!$O:$O,YEAR(B$1))</f>
        <v>363</v>
      </c>
      <c r="C2" s="17">
        <f>SUMIFS(Compras!$K:$K,Compras!$N:$N,MONTH(C$1),Compras!$O:$O,YEAR(C$1))</f>
        <v>324</v>
      </c>
      <c r="D2" s="17">
        <f>SUMIFS(Compras!$K:$K,Compras!$N:$N,MONTH(D$1),Compras!$O:$O,YEAR(D$1))</f>
        <v>333</v>
      </c>
      <c r="E2" s="17">
        <f>SUMIFS(Compras!$K:$K,Compras!$N:$N,MONTH(E$1),Compras!$O:$O,YEAR(E$1))</f>
        <v>334</v>
      </c>
      <c r="F2" s="17">
        <f>SUMIFS(Compras!$K:$K,Compras!$N:$N,MONTH(F$1),Compras!$O:$O,YEAR(F$1))</f>
        <v>542</v>
      </c>
      <c r="G2" s="17">
        <f>SUMIFS(Compras!$K:$K,Compras!$N:$N,MONTH(G$1),Compras!$O:$O,YEAR(G$1))</f>
        <v>661</v>
      </c>
      <c r="H2" s="17">
        <f>SUMIFS(Compras!$K:$K,Compras!$N:$N,MONTH(H$1),Compras!$O:$O,YEAR(H$1))</f>
        <v>350</v>
      </c>
      <c r="I2" s="17">
        <f>SUMIFS(Compras!$K:$K,Compras!$N:$N,MONTH(I$1),Compras!$O:$O,YEAR(I$1))</f>
        <v>371</v>
      </c>
      <c r="J2" s="17">
        <f>SUMIFS(Compras!$K:$K,Compras!$N:$N,MONTH(J$1),Compras!$O:$O,YEAR(J$1))</f>
        <v>427</v>
      </c>
      <c r="K2" s="17">
        <f>SUMIFS(Compras!$K:$K,Compras!$N:$N,MONTH(K$1),Compras!$O:$O,YEAR(K$1))</f>
        <v>431</v>
      </c>
      <c r="L2" s="17">
        <f>SUMIFS(Compras!$K:$K,Compras!$N:$N,MONTH(L$1),Compras!$O:$O,YEAR(L$1))</f>
        <v>523</v>
      </c>
      <c r="M2" s="17">
        <f>SUMIFS(Compras!$K:$K,Compras!$N:$N,MONTH(M$1),Compras!$O:$O,YEAR(M$1))</f>
        <v>353</v>
      </c>
    </row>
    <row r="3" spans="1:13" x14ac:dyDescent="0.3">
      <c r="A3" s="11" t="s">
        <v>41</v>
      </c>
      <c r="B3" s="17">
        <f>COUNTIFS(Compras!$N:$N,MONTH(B$1),Compras!$O:$O,YEAR(B$1))</f>
        <v>3</v>
      </c>
      <c r="C3" s="17">
        <f>COUNTIFS(Compras!$N:$N,MONTH(C$1),Compras!$O:$O,YEAR(C$1))</f>
        <v>3</v>
      </c>
      <c r="D3" s="17">
        <f>COUNTIFS(Compras!$N:$N,MONTH(D$1),Compras!$O:$O,YEAR(D$1))</f>
        <v>3</v>
      </c>
      <c r="E3" s="17">
        <f>COUNTIFS(Compras!$N:$N,MONTH(E$1),Compras!$O:$O,YEAR(E$1))</f>
        <v>3</v>
      </c>
      <c r="F3" s="17">
        <f>COUNTIFS(Compras!$N:$N,MONTH(F$1),Compras!$O:$O,YEAR(F$1))</f>
        <v>3</v>
      </c>
      <c r="G3" s="17">
        <f>COUNTIFS(Compras!$N:$N,MONTH(G$1),Compras!$O:$O,YEAR(G$1))</f>
        <v>3</v>
      </c>
      <c r="H3" s="17">
        <f>COUNTIFS(Compras!$N:$N,MONTH(H$1),Compras!$O:$O,YEAR(H$1))</f>
        <v>3</v>
      </c>
      <c r="I3" s="17">
        <f>COUNTIFS(Compras!$N:$N,MONTH(I$1),Compras!$O:$O,YEAR(I$1))</f>
        <v>3</v>
      </c>
      <c r="J3" s="17">
        <f>COUNTIFS(Compras!$N:$N,MONTH(J$1),Compras!$O:$O,YEAR(J$1))</f>
        <v>3</v>
      </c>
      <c r="K3" s="17">
        <f>COUNTIFS(Compras!$N:$N,MONTH(K$1),Compras!$O:$O,YEAR(K$1))</f>
        <v>3</v>
      </c>
      <c r="L3" s="17">
        <f>COUNTIFS(Compras!$N:$N,MONTH(L$1),Compras!$O:$O,YEAR(L$1))</f>
        <v>3</v>
      </c>
      <c r="M3" s="17">
        <f>COUNTIFS(Compras!$N:$N,MONTH(M$1),Compras!$O:$O,YEAR(M$1))</f>
        <v>3</v>
      </c>
    </row>
    <row r="4" spans="1:13" x14ac:dyDescent="0.3">
      <c r="A4" s="11" t="s">
        <v>42</v>
      </c>
      <c r="B4" s="24">
        <f>SUMIFS(Compras!$K:$K,Compras!$N:$N,MONTH(B$1),Compras!$O:$O,YEAR(B$1))</f>
        <v>363</v>
      </c>
      <c r="C4" s="24">
        <f>SUMIFS(Compras!$K:$K,Compras!$N:$N,MONTH(C$1),Compras!$O:$O,YEAR(C$1))</f>
        <v>324</v>
      </c>
      <c r="D4" s="24">
        <f>SUMIFS(Compras!$K:$K,Compras!$N:$N,MONTH(D$1),Compras!$O:$O,YEAR(D$1))</f>
        <v>333</v>
      </c>
      <c r="E4" s="24">
        <f>SUMIFS(Compras!$K:$K,Compras!$N:$N,MONTH(E$1),Compras!$O:$O,YEAR(E$1))</f>
        <v>334</v>
      </c>
      <c r="F4" s="24">
        <f>SUMIFS(Compras!$K:$K,Compras!$N:$N,MONTH(F$1),Compras!$O:$O,YEAR(F$1))</f>
        <v>542</v>
      </c>
      <c r="G4" s="24">
        <f>SUMIFS(Compras!$K:$K,Compras!$N:$N,MONTH(G$1),Compras!$O:$O,YEAR(G$1))</f>
        <v>661</v>
      </c>
      <c r="H4" s="24">
        <f>SUMIFS(Compras!$K:$K,Compras!$N:$N,MONTH(H$1),Compras!$O:$O,YEAR(H$1))</f>
        <v>350</v>
      </c>
      <c r="I4" s="24">
        <f>SUMIFS(Compras!$K:$K,Compras!$N:$N,MONTH(I$1),Compras!$O:$O,YEAR(I$1))</f>
        <v>371</v>
      </c>
      <c r="J4" s="24">
        <f>SUMIFS(Compras!$K:$K,Compras!$N:$N,MONTH(J$1),Compras!$O:$O,YEAR(J$1))</f>
        <v>427</v>
      </c>
      <c r="K4" s="24">
        <f>SUMIFS(Compras!$K:$K,Compras!$N:$N,MONTH(K$1),Compras!$O:$O,YEAR(K$1))</f>
        <v>431</v>
      </c>
      <c r="L4" s="24">
        <f>SUMIFS(Compras!$K:$K,Compras!$N:$N,MONTH(L$1),Compras!$O:$O,YEAR(L$1))</f>
        <v>523</v>
      </c>
      <c r="M4" s="24">
        <f>SUMIFS(Compras!$K:$K,Compras!$N:$N,MONTH(M$1),Compras!$O:$O,YEAR(M$1))</f>
        <v>353</v>
      </c>
    </row>
    <row r="6" spans="1:13" x14ac:dyDescent="0.3">
      <c r="A6" s="31" t="s">
        <v>49</v>
      </c>
      <c r="B6" s="32" t="s">
        <v>55</v>
      </c>
      <c r="C6" s="33" t="s">
        <v>49</v>
      </c>
      <c r="E6" s="37" t="s">
        <v>56</v>
      </c>
      <c r="F6" s="38"/>
    </row>
    <row r="7" spans="1:13" x14ac:dyDescent="0.3">
      <c r="A7" s="25" t="str">
        <f>Produtos!B4</f>
        <v>MercadoriaHGD</v>
      </c>
      <c r="B7" s="4">
        <f>SUMIFS(Compras!K:K,Compras!B:B,CALCULOS_GESTÃO_COMPRAS!A7,Compras!O:O,'Gestão de Compras'!$B$4)</f>
        <v>1532</v>
      </c>
      <c r="C7" s="34" t="str">
        <f>A7</f>
        <v>MercadoriaHGD</v>
      </c>
      <c r="E7" s="28" t="s">
        <v>49</v>
      </c>
      <c r="F7" s="29" t="s">
        <v>55</v>
      </c>
    </row>
    <row r="8" spans="1:13" x14ac:dyDescent="0.3">
      <c r="A8" s="25" t="str">
        <f>Produtos!B5</f>
        <v>ProdutoDCF</v>
      </c>
      <c r="B8" s="4">
        <f>SUMIFS(Compras!K:K,Compras!B:B,CALCULOS_GESTÃO_COMPRAS!A8,Compras!O:O,'Gestão de Compras'!$B$4)</f>
        <v>292</v>
      </c>
      <c r="C8" s="34" t="str">
        <f t="shared" ref="C8:C71" si="0">A8</f>
        <v>ProdutoDCF</v>
      </c>
      <c r="E8" s="25" t="s">
        <v>57</v>
      </c>
      <c r="F8" s="26">
        <f>SUM(B4:M4)-F9-F10-F11</f>
        <v>292</v>
      </c>
    </row>
    <row r="9" spans="1:13" x14ac:dyDescent="0.3">
      <c r="A9" s="25" t="str">
        <f>Produtos!B6</f>
        <v>BebidaQWD</v>
      </c>
      <c r="B9" s="4">
        <f>SUMIFS(Compras!K:K,Compras!B:B,CALCULOS_GESTÃO_COMPRAS!A9,Compras!O:O,'Gestão de Compras'!$B$4)</f>
        <v>962</v>
      </c>
      <c r="C9" s="34" t="str">
        <f t="shared" si="0"/>
        <v>BebidaQWD</v>
      </c>
      <c r="E9" s="25" t="str">
        <f t="shared" ref="E9:E11" si="1">VLOOKUP(F9,$B$7:$C$707,2,0)</f>
        <v>BebidaQWD</v>
      </c>
      <c r="F9" s="26">
        <f>LARGE($B$7:$B$707,3)</f>
        <v>962</v>
      </c>
    </row>
    <row r="10" spans="1:13" x14ac:dyDescent="0.3">
      <c r="A10" s="25" t="str">
        <f>Produtos!B7</f>
        <v>CombustivelRTO</v>
      </c>
      <c r="B10" s="4">
        <f>SUMIFS(Compras!K:K,Compras!B:B,CALCULOS_GESTÃO_COMPRAS!A10,Compras!O:O,'Gestão de Compras'!$B$4)</f>
        <v>2226</v>
      </c>
      <c r="C10" s="34" t="str">
        <f t="shared" si="0"/>
        <v>CombustivelRTO</v>
      </c>
      <c r="E10" s="25" t="str">
        <f t="shared" si="1"/>
        <v>MercadoriaHGD</v>
      </c>
      <c r="F10" s="26">
        <f>LARGE($B$7:$B$707,2)</f>
        <v>1532</v>
      </c>
    </row>
    <row r="11" spans="1:13" x14ac:dyDescent="0.3">
      <c r="A11" s="25">
        <f>Produtos!B8</f>
        <v>0</v>
      </c>
      <c r="B11" s="4">
        <f>SUMIFS(Compras!K:K,Compras!B:B,CALCULOS_GESTÃO_COMPRAS!A11,Compras!O:O,'Gestão de Compras'!$B$4)</f>
        <v>0</v>
      </c>
      <c r="C11" s="34">
        <f t="shared" si="0"/>
        <v>0</v>
      </c>
      <c r="E11" s="27" t="str">
        <f t="shared" si="1"/>
        <v>CombustivelRTO</v>
      </c>
      <c r="F11" s="30">
        <f>LARGE($B$7:$B$707,1)</f>
        <v>2226</v>
      </c>
    </row>
    <row r="12" spans="1:13" x14ac:dyDescent="0.3">
      <c r="A12" s="25">
        <f>Produtos!B9</f>
        <v>0</v>
      </c>
      <c r="B12" s="4">
        <f>SUMIFS(Compras!K:K,Compras!B:B,CALCULOS_GESTÃO_COMPRAS!A12,Compras!O:O,'Gestão de Compras'!$B$4)</f>
        <v>0</v>
      </c>
      <c r="C12" s="34">
        <f t="shared" si="0"/>
        <v>0</v>
      </c>
    </row>
    <row r="13" spans="1:13" x14ac:dyDescent="0.3">
      <c r="A13" s="25">
        <f>Produtos!B10</f>
        <v>0</v>
      </c>
      <c r="B13" s="4">
        <f>SUMIFS(Compras!K:K,Compras!B:B,CALCULOS_GESTÃO_COMPRAS!A13,Compras!O:O,'Gestão de Compras'!$B$4)</f>
        <v>0</v>
      </c>
      <c r="C13" s="34">
        <f t="shared" si="0"/>
        <v>0</v>
      </c>
    </row>
    <row r="14" spans="1:13" x14ac:dyDescent="0.3">
      <c r="A14" s="25">
        <f>Produtos!B11</f>
        <v>0</v>
      </c>
      <c r="B14" s="4">
        <f>SUMIFS(Compras!K:K,Compras!B:B,CALCULOS_GESTÃO_COMPRAS!A14,Compras!O:O,'Gestão de Compras'!$B$4)</f>
        <v>0</v>
      </c>
      <c r="C14" s="34">
        <f t="shared" si="0"/>
        <v>0</v>
      </c>
    </row>
    <row r="15" spans="1:13" x14ac:dyDescent="0.3">
      <c r="A15" s="25">
        <f>Produtos!B12</f>
        <v>0</v>
      </c>
      <c r="B15" s="4">
        <f>SUMIFS(Compras!K:K,Compras!B:B,CALCULOS_GESTÃO_COMPRAS!A15,Compras!O:O,'Gestão de Compras'!$B$4)</f>
        <v>0</v>
      </c>
      <c r="C15" s="34">
        <f t="shared" si="0"/>
        <v>0</v>
      </c>
    </row>
    <row r="16" spans="1:13" x14ac:dyDescent="0.3">
      <c r="A16" s="25">
        <f>Produtos!B13</f>
        <v>0</v>
      </c>
      <c r="B16" s="4">
        <f>SUMIFS(Compras!K:K,Compras!B:B,CALCULOS_GESTÃO_COMPRAS!A16,Compras!O:O,'Gestão de Compras'!$B$4)</f>
        <v>0</v>
      </c>
      <c r="C16" s="34">
        <f t="shared" si="0"/>
        <v>0</v>
      </c>
    </row>
    <row r="17" spans="1:3" x14ac:dyDescent="0.3">
      <c r="A17" s="25">
        <f>Produtos!B14</f>
        <v>0</v>
      </c>
      <c r="B17" s="4">
        <f>SUMIFS(Compras!K:K,Compras!B:B,CALCULOS_GESTÃO_COMPRAS!A17,Compras!O:O,'Gestão de Compras'!$B$4)</f>
        <v>0</v>
      </c>
      <c r="C17" s="34">
        <f t="shared" si="0"/>
        <v>0</v>
      </c>
    </row>
    <row r="18" spans="1:3" x14ac:dyDescent="0.3">
      <c r="A18" s="25">
        <f>Produtos!B15</f>
        <v>0</v>
      </c>
      <c r="B18" s="4">
        <f>SUMIFS(Compras!K:K,Compras!B:B,CALCULOS_GESTÃO_COMPRAS!A18,Compras!O:O,'Gestão de Compras'!$B$4)</f>
        <v>0</v>
      </c>
      <c r="C18" s="34">
        <f t="shared" si="0"/>
        <v>0</v>
      </c>
    </row>
    <row r="19" spans="1:3" x14ac:dyDescent="0.3">
      <c r="A19" s="25">
        <f>Produtos!B16</f>
        <v>0</v>
      </c>
      <c r="B19" s="4">
        <f>SUMIFS(Compras!K:K,Compras!B:B,CALCULOS_GESTÃO_COMPRAS!A19,Compras!O:O,'Gestão de Compras'!$B$4)</f>
        <v>0</v>
      </c>
      <c r="C19" s="34">
        <f t="shared" si="0"/>
        <v>0</v>
      </c>
    </row>
    <row r="20" spans="1:3" x14ac:dyDescent="0.3">
      <c r="A20" s="25">
        <f>Produtos!B17</f>
        <v>0</v>
      </c>
      <c r="B20" s="4">
        <f>SUMIFS(Compras!K:K,Compras!B:B,CALCULOS_GESTÃO_COMPRAS!A20,Compras!O:O,'Gestão de Compras'!$B$4)</f>
        <v>0</v>
      </c>
      <c r="C20" s="34">
        <f t="shared" si="0"/>
        <v>0</v>
      </c>
    </row>
    <row r="21" spans="1:3" x14ac:dyDescent="0.3">
      <c r="A21" s="25">
        <f>Produtos!B18</f>
        <v>0</v>
      </c>
      <c r="B21" s="4">
        <f>SUMIFS(Compras!K:K,Compras!B:B,CALCULOS_GESTÃO_COMPRAS!A21,Compras!O:O,'Gestão de Compras'!$B$4)</f>
        <v>0</v>
      </c>
      <c r="C21" s="34">
        <f t="shared" si="0"/>
        <v>0</v>
      </c>
    </row>
    <row r="22" spans="1:3" x14ac:dyDescent="0.3">
      <c r="A22" s="25">
        <f>Produtos!B19</f>
        <v>0</v>
      </c>
      <c r="B22" s="4">
        <f>SUMIFS(Compras!K:K,Compras!B:B,CALCULOS_GESTÃO_COMPRAS!A22,Compras!O:O,'Gestão de Compras'!$B$4)</f>
        <v>0</v>
      </c>
      <c r="C22" s="34">
        <f t="shared" si="0"/>
        <v>0</v>
      </c>
    </row>
    <row r="23" spans="1:3" x14ac:dyDescent="0.3">
      <c r="A23" s="25">
        <f>Produtos!B20</f>
        <v>0</v>
      </c>
      <c r="B23" s="4">
        <f>SUMIFS(Compras!K:K,Compras!B:B,CALCULOS_GESTÃO_COMPRAS!A23,Compras!O:O,'Gestão de Compras'!$B$4)</f>
        <v>0</v>
      </c>
      <c r="C23" s="34">
        <f t="shared" si="0"/>
        <v>0</v>
      </c>
    </row>
    <row r="24" spans="1:3" x14ac:dyDescent="0.3">
      <c r="A24" s="25">
        <f>Produtos!B21</f>
        <v>0</v>
      </c>
      <c r="B24" s="4">
        <f>SUMIFS(Compras!K:K,Compras!B:B,CALCULOS_GESTÃO_COMPRAS!A24,Compras!O:O,'Gestão de Compras'!$B$4)</f>
        <v>0</v>
      </c>
      <c r="C24" s="34">
        <f t="shared" si="0"/>
        <v>0</v>
      </c>
    </row>
    <row r="25" spans="1:3" x14ac:dyDescent="0.3">
      <c r="A25" s="25">
        <f>Produtos!B22</f>
        <v>0</v>
      </c>
      <c r="B25" s="4">
        <f>SUMIFS(Compras!K:K,Compras!B:B,CALCULOS_GESTÃO_COMPRAS!A25,Compras!O:O,'Gestão de Compras'!$B$4)</f>
        <v>0</v>
      </c>
      <c r="C25" s="34">
        <f t="shared" si="0"/>
        <v>0</v>
      </c>
    </row>
    <row r="26" spans="1:3" x14ac:dyDescent="0.3">
      <c r="A26" s="25">
        <f>Produtos!B23</f>
        <v>0</v>
      </c>
      <c r="B26" s="4">
        <f>SUMIFS(Compras!K:K,Compras!B:B,CALCULOS_GESTÃO_COMPRAS!A26,Compras!O:O,'Gestão de Compras'!$B$4)</f>
        <v>0</v>
      </c>
      <c r="C26" s="34">
        <f t="shared" si="0"/>
        <v>0</v>
      </c>
    </row>
    <row r="27" spans="1:3" x14ac:dyDescent="0.3">
      <c r="A27" s="25">
        <f>Produtos!B24</f>
        <v>0</v>
      </c>
      <c r="B27" s="4">
        <f>SUMIFS(Compras!K:K,Compras!B:B,CALCULOS_GESTÃO_COMPRAS!A27,Compras!O:O,'Gestão de Compras'!$B$4)</f>
        <v>0</v>
      </c>
      <c r="C27" s="34">
        <f t="shared" si="0"/>
        <v>0</v>
      </c>
    </row>
    <row r="28" spans="1:3" x14ac:dyDescent="0.3">
      <c r="A28" s="25">
        <f>Produtos!B25</f>
        <v>0</v>
      </c>
      <c r="B28" s="4">
        <f>SUMIFS(Compras!K:K,Compras!B:B,CALCULOS_GESTÃO_COMPRAS!A28,Compras!O:O,'Gestão de Compras'!$B$4)</f>
        <v>0</v>
      </c>
      <c r="C28" s="34">
        <f t="shared" si="0"/>
        <v>0</v>
      </c>
    </row>
    <row r="29" spans="1:3" x14ac:dyDescent="0.3">
      <c r="A29" s="25">
        <f>Produtos!B26</f>
        <v>0</v>
      </c>
      <c r="B29" s="4">
        <f>SUMIFS(Compras!K:K,Compras!B:B,CALCULOS_GESTÃO_COMPRAS!A29,Compras!O:O,'Gestão de Compras'!$B$4)</f>
        <v>0</v>
      </c>
      <c r="C29" s="34">
        <f t="shared" si="0"/>
        <v>0</v>
      </c>
    </row>
    <row r="30" spans="1:3" x14ac:dyDescent="0.3">
      <c r="A30" s="25">
        <f>Produtos!B27</f>
        <v>0</v>
      </c>
      <c r="B30" s="4">
        <f>SUMIFS(Compras!K:K,Compras!B:B,CALCULOS_GESTÃO_COMPRAS!A30,Compras!O:O,'Gestão de Compras'!$B$4)</f>
        <v>0</v>
      </c>
      <c r="C30" s="34">
        <f t="shared" si="0"/>
        <v>0</v>
      </c>
    </row>
    <row r="31" spans="1:3" x14ac:dyDescent="0.3">
      <c r="A31" s="25">
        <f>Produtos!B28</f>
        <v>0</v>
      </c>
      <c r="B31" s="4">
        <f>SUMIFS(Compras!K:K,Compras!B:B,CALCULOS_GESTÃO_COMPRAS!A31,Compras!O:O,'Gestão de Compras'!$B$4)</f>
        <v>0</v>
      </c>
      <c r="C31" s="34">
        <f t="shared" si="0"/>
        <v>0</v>
      </c>
    </row>
    <row r="32" spans="1:3" x14ac:dyDescent="0.3">
      <c r="A32" s="25">
        <f>Produtos!B29</f>
        <v>0</v>
      </c>
      <c r="B32" s="4">
        <f>SUMIFS(Compras!K:K,Compras!B:B,CALCULOS_GESTÃO_COMPRAS!A32,Compras!O:O,'Gestão de Compras'!$B$4)</f>
        <v>0</v>
      </c>
      <c r="C32" s="34">
        <f t="shared" si="0"/>
        <v>0</v>
      </c>
    </row>
    <row r="33" spans="1:3" x14ac:dyDescent="0.3">
      <c r="A33" s="25">
        <f>Produtos!B30</f>
        <v>0</v>
      </c>
      <c r="B33" s="4">
        <f>SUMIFS(Compras!K:K,Compras!B:B,CALCULOS_GESTÃO_COMPRAS!A33,Compras!O:O,'Gestão de Compras'!$B$4)</f>
        <v>0</v>
      </c>
      <c r="C33" s="34">
        <f t="shared" si="0"/>
        <v>0</v>
      </c>
    </row>
    <row r="34" spans="1:3" x14ac:dyDescent="0.3">
      <c r="A34" s="25">
        <f>Produtos!B31</f>
        <v>0</v>
      </c>
      <c r="B34" s="4">
        <f>SUMIFS(Compras!K:K,Compras!B:B,CALCULOS_GESTÃO_COMPRAS!A34,Compras!O:O,'Gestão de Compras'!$B$4)</f>
        <v>0</v>
      </c>
      <c r="C34" s="34">
        <f t="shared" si="0"/>
        <v>0</v>
      </c>
    </row>
    <row r="35" spans="1:3" x14ac:dyDescent="0.3">
      <c r="A35" s="25">
        <f>Produtos!B32</f>
        <v>0</v>
      </c>
      <c r="B35" s="4">
        <f>SUMIFS(Compras!K:K,Compras!B:B,CALCULOS_GESTÃO_COMPRAS!A35,Compras!O:O,'Gestão de Compras'!$B$4)</f>
        <v>0</v>
      </c>
      <c r="C35" s="34">
        <f t="shared" si="0"/>
        <v>0</v>
      </c>
    </row>
    <row r="36" spans="1:3" x14ac:dyDescent="0.3">
      <c r="A36" s="25">
        <f>Produtos!B33</f>
        <v>0</v>
      </c>
      <c r="B36" s="4">
        <f>SUMIFS(Compras!K:K,Compras!B:B,CALCULOS_GESTÃO_COMPRAS!A36,Compras!O:O,'Gestão de Compras'!$B$4)</f>
        <v>0</v>
      </c>
      <c r="C36" s="34">
        <f t="shared" si="0"/>
        <v>0</v>
      </c>
    </row>
    <row r="37" spans="1:3" x14ac:dyDescent="0.3">
      <c r="A37" s="25">
        <f>Produtos!B34</f>
        <v>0</v>
      </c>
      <c r="B37" s="4">
        <f>SUMIFS(Compras!K:K,Compras!B:B,CALCULOS_GESTÃO_COMPRAS!A37,Compras!O:O,'Gestão de Compras'!$B$4)</f>
        <v>0</v>
      </c>
      <c r="C37" s="34">
        <f t="shared" si="0"/>
        <v>0</v>
      </c>
    </row>
    <row r="38" spans="1:3" x14ac:dyDescent="0.3">
      <c r="A38" s="25">
        <f>Produtos!B35</f>
        <v>0</v>
      </c>
      <c r="B38" s="4">
        <f>SUMIFS(Compras!K:K,Compras!B:B,CALCULOS_GESTÃO_COMPRAS!A38,Compras!O:O,'Gestão de Compras'!$B$4)</f>
        <v>0</v>
      </c>
      <c r="C38" s="34">
        <f t="shared" si="0"/>
        <v>0</v>
      </c>
    </row>
    <row r="39" spans="1:3" x14ac:dyDescent="0.3">
      <c r="A39" s="25">
        <f>Produtos!B36</f>
        <v>0</v>
      </c>
      <c r="B39" s="4">
        <f>SUMIFS(Compras!K:K,Compras!B:B,CALCULOS_GESTÃO_COMPRAS!A39,Compras!O:O,'Gestão de Compras'!$B$4)</f>
        <v>0</v>
      </c>
      <c r="C39" s="34">
        <f t="shared" si="0"/>
        <v>0</v>
      </c>
    </row>
    <row r="40" spans="1:3" x14ac:dyDescent="0.3">
      <c r="A40" s="25">
        <f>Produtos!B37</f>
        <v>0</v>
      </c>
      <c r="B40" s="4">
        <f>SUMIFS(Compras!K:K,Compras!B:B,CALCULOS_GESTÃO_COMPRAS!A40,Compras!O:O,'Gestão de Compras'!$B$4)</f>
        <v>0</v>
      </c>
      <c r="C40" s="34">
        <f t="shared" si="0"/>
        <v>0</v>
      </c>
    </row>
    <row r="41" spans="1:3" x14ac:dyDescent="0.3">
      <c r="A41" s="25">
        <f>Produtos!B38</f>
        <v>0</v>
      </c>
      <c r="B41" s="4">
        <f>SUMIFS(Compras!K:K,Compras!B:B,CALCULOS_GESTÃO_COMPRAS!A41,Compras!O:O,'Gestão de Compras'!$B$4)</f>
        <v>0</v>
      </c>
      <c r="C41" s="34">
        <f t="shared" si="0"/>
        <v>0</v>
      </c>
    </row>
    <row r="42" spans="1:3" x14ac:dyDescent="0.3">
      <c r="A42" s="25">
        <f>Produtos!B39</f>
        <v>0</v>
      </c>
      <c r="B42" s="4">
        <f>SUMIFS(Compras!K:K,Compras!B:B,CALCULOS_GESTÃO_COMPRAS!A42,Compras!O:O,'Gestão de Compras'!$B$4)</f>
        <v>0</v>
      </c>
      <c r="C42" s="34">
        <f t="shared" si="0"/>
        <v>0</v>
      </c>
    </row>
    <row r="43" spans="1:3" x14ac:dyDescent="0.3">
      <c r="A43" s="25">
        <f>Produtos!B40</f>
        <v>0</v>
      </c>
      <c r="B43" s="4">
        <f>SUMIFS(Compras!K:K,Compras!B:B,CALCULOS_GESTÃO_COMPRAS!A43,Compras!O:O,'Gestão de Compras'!$B$4)</f>
        <v>0</v>
      </c>
      <c r="C43" s="34">
        <f t="shared" si="0"/>
        <v>0</v>
      </c>
    </row>
    <row r="44" spans="1:3" x14ac:dyDescent="0.3">
      <c r="A44" s="25">
        <f>Produtos!B41</f>
        <v>0</v>
      </c>
      <c r="B44" s="4">
        <f>SUMIFS(Compras!K:K,Compras!B:B,CALCULOS_GESTÃO_COMPRAS!A44,Compras!O:O,'Gestão de Compras'!$B$4)</f>
        <v>0</v>
      </c>
      <c r="C44" s="34">
        <f t="shared" si="0"/>
        <v>0</v>
      </c>
    </row>
    <row r="45" spans="1:3" x14ac:dyDescent="0.3">
      <c r="A45" s="25">
        <f>Produtos!B42</f>
        <v>0</v>
      </c>
      <c r="B45" s="4">
        <f>SUMIFS(Compras!K:K,Compras!B:B,CALCULOS_GESTÃO_COMPRAS!A45,Compras!O:O,'Gestão de Compras'!$B$4)</f>
        <v>0</v>
      </c>
      <c r="C45" s="34">
        <f t="shared" si="0"/>
        <v>0</v>
      </c>
    </row>
    <row r="46" spans="1:3" x14ac:dyDescent="0.3">
      <c r="A46" s="25">
        <f>Produtos!B43</f>
        <v>0</v>
      </c>
      <c r="B46" s="4">
        <f>SUMIFS(Compras!K:K,Compras!B:B,CALCULOS_GESTÃO_COMPRAS!A46,Compras!O:O,'Gestão de Compras'!$B$4)</f>
        <v>0</v>
      </c>
      <c r="C46" s="34">
        <f t="shared" si="0"/>
        <v>0</v>
      </c>
    </row>
    <row r="47" spans="1:3" x14ac:dyDescent="0.3">
      <c r="A47" s="25">
        <f>Produtos!B44</f>
        <v>0</v>
      </c>
      <c r="B47" s="4">
        <f>SUMIFS(Compras!K:K,Compras!B:B,CALCULOS_GESTÃO_COMPRAS!A47,Compras!O:O,'Gestão de Compras'!$B$4)</f>
        <v>0</v>
      </c>
      <c r="C47" s="34">
        <f t="shared" si="0"/>
        <v>0</v>
      </c>
    </row>
    <row r="48" spans="1:3" x14ac:dyDescent="0.3">
      <c r="A48" s="25">
        <f>Produtos!B45</f>
        <v>0</v>
      </c>
      <c r="B48" s="4">
        <f>SUMIFS(Compras!K:K,Compras!B:B,CALCULOS_GESTÃO_COMPRAS!A48,Compras!O:O,'Gestão de Compras'!$B$4)</f>
        <v>0</v>
      </c>
      <c r="C48" s="34">
        <f t="shared" si="0"/>
        <v>0</v>
      </c>
    </row>
    <row r="49" spans="1:3" x14ac:dyDescent="0.3">
      <c r="A49" s="25">
        <f>Produtos!B46</f>
        <v>0</v>
      </c>
      <c r="B49" s="4">
        <f>SUMIFS(Compras!K:K,Compras!B:B,CALCULOS_GESTÃO_COMPRAS!A49,Compras!O:O,'Gestão de Compras'!$B$4)</f>
        <v>0</v>
      </c>
      <c r="C49" s="34">
        <f t="shared" si="0"/>
        <v>0</v>
      </c>
    </row>
    <row r="50" spans="1:3" x14ac:dyDescent="0.3">
      <c r="A50" s="25">
        <f>Produtos!B47</f>
        <v>0</v>
      </c>
      <c r="B50" s="4">
        <f>SUMIFS(Compras!K:K,Compras!B:B,CALCULOS_GESTÃO_COMPRAS!A50,Compras!O:O,'Gestão de Compras'!$B$4)</f>
        <v>0</v>
      </c>
      <c r="C50" s="34">
        <f t="shared" si="0"/>
        <v>0</v>
      </c>
    </row>
    <row r="51" spans="1:3" x14ac:dyDescent="0.3">
      <c r="A51" s="25">
        <f>Produtos!B48</f>
        <v>0</v>
      </c>
      <c r="B51" s="4">
        <f>SUMIFS(Compras!K:K,Compras!B:B,CALCULOS_GESTÃO_COMPRAS!A51,Compras!O:O,'Gestão de Compras'!$B$4)</f>
        <v>0</v>
      </c>
      <c r="C51" s="34">
        <f t="shared" si="0"/>
        <v>0</v>
      </c>
    </row>
    <row r="52" spans="1:3" x14ac:dyDescent="0.3">
      <c r="A52" s="25">
        <f>Produtos!B49</f>
        <v>0</v>
      </c>
      <c r="B52" s="4">
        <f>SUMIFS(Compras!K:K,Compras!B:B,CALCULOS_GESTÃO_COMPRAS!A52,Compras!O:O,'Gestão de Compras'!$B$4)</f>
        <v>0</v>
      </c>
      <c r="C52" s="34">
        <f t="shared" si="0"/>
        <v>0</v>
      </c>
    </row>
    <row r="53" spans="1:3" x14ac:dyDescent="0.3">
      <c r="A53" s="25">
        <f>Produtos!B50</f>
        <v>0</v>
      </c>
      <c r="B53" s="4">
        <f>SUMIFS(Compras!K:K,Compras!B:B,CALCULOS_GESTÃO_COMPRAS!A53,Compras!O:O,'Gestão de Compras'!$B$4)</f>
        <v>0</v>
      </c>
      <c r="C53" s="34">
        <f t="shared" si="0"/>
        <v>0</v>
      </c>
    </row>
    <row r="54" spans="1:3" x14ac:dyDescent="0.3">
      <c r="A54" s="25">
        <f>Produtos!B51</f>
        <v>0</v>
      </c>
      <c r="B54" s="4">
        <f>SUMIFS(Compras!K:K,Compras!B:B,CALCULOS_GESTÃO_COMPRAS!A54,Compras!O:O,'Gestão de Compras'!$B$4)</f>
        <v>0</v>
      </c>
      <c r="C54" s="34">
        <f t="shared" si="0"/>
        <v>0</v>
      </c>
    </row>
    <row r="55" spans="1:3" x14ac:dyDescent="0.3">
      <c r="A55" s="25">
        <f>Produtos!B52</f>
        <v>0</v>
      </c>
      <c r="B55" s="4">
        <f>SUMIFS(Compras!K:K,Compras!B:B,CALCULOS_GESTÃO_COMPRAS!A55,Compras!O:O,'Gestão de Compras'!$B$4)</f>
        <v>0</v>
      </c>
      <c r="C55" s="34">
        <f t="shared" si="0"/>
        <v>0</v>
      </c>
    </row>
    <row r="56" spans="1:3" x14ac:dyDescent="0.3">
      <c r="A56" s="25">
        <f>Produtos!B53</f>
        <v>0</v>
      </c>
      <c r="B56" s="4">
        <f>SUMIFS(Compras!K:K,Compras!B:B,CALCULOS_GESTÃO_COMPRAS!A56,Compras!O:O,'Gestão de Compras'!$B$4)</f>
        <v>0</v>
      </c>
      <c r="C56" s="34">
        <f t="shared" si="0"/>
        <v>0</v>
      </c>
    </row>
    <row r="57" spans="1:3" x14ac:dyDescent="0.3">
      <c r="A57" s="25">
        <f>Produtos!B54</f>
        <v>0</v>
      </c>
      <c r="B57" s="4">
        <f>SUMIFS(Compras!K:K,Compras!B:B,CALCULOS_GESTÃO_COMPRAS!A57,Compras!O:O,'Gestão de Compras'!$B$4)</f>
        <v>0</v>
      </c>
      <c r="C57" s="34">
        <f t="shared" si="0"/>
        <v>0</v>
      </c>
    </row>
    <row r="58" spans="1:3" x14ac:dyDescent="0.3">
      <c r="A58" s="25">
        <f>Produtos!B55</f>
        <v>0</v>
      </c>
      <c r="B58" s="4">
        <f>SUMIFS(Compras!K:K,Compras!B:B,CALCULOS_GESTÃO_COMPRAS!A58,Compras!O:O,'Gestão de Compras'!$B$4)</f>
        <v>0</v>
      </c>
      <c r="C58" s="34">
        <f t="shared" si="0"/>
        <v>0</v>
      </c>
    </row>
    <row r="59" spans="1:3" x14ac:dyDescent="0.3">
      <c r="A59" s="25">
        <f>Produtos!B56</f>
        <v>0</v>
      </c>
      <c r="B59" s="4">
        <f>SUMIFS(Compras!K:K,Compras!B:B,CALCULOS_GESTÃO_COMPRAS!A59,Compras!O:O,'Gestão de Compras'!$B$4)</f>
        <v>0</v>
      </c>
      <c r="C59" s="34">
        <f t="shared" si="0"/>
        <v>0</v>
      </c>
    </row>
    <row r="60" spans="1:3" x14ac:dyDescent="0.3">
      <c r="A60" s="25">
        <f>Produtos!B57</f>
        <v>0</v>
      </c>
      <c r="B60" s="4">
        <f>SUMIFS(Compras!K:K,Compras!B:B,CALCULOS_GESTÃO_COMPRAS!A60,Compras!O:O,'Gestão de Compras'!$B$4)</f>
        <v>0</v>
      </c>
      <c r="C60" s="34">
        <f t="shared" si="0"/>
        <v>0</v>
      </c>
    </row>
    <row r="61" spans="1:3" x14ac:dyDescent="0.3">
      <c r="A61" s="25">
        <f>Produtos!B58</f>
        <v>0</v>
      </c>
      <c r="B61" s="4">
        <f>SUMIFS(Compras!K:K,Compras!B:B,CALCULOS_GESTÃO_COMPRAS!A61,Compras!O:O,'Gestão de Compras'!$B$4)</f>
        <v>0</v>
      </c>
      <c r="C61" s="34">
        <f t="shared" si="0"/>
        <v>0</v>
      </c>
    </row>
    <row r="62" spans="1:3" x14ac:dyDescent="0.3">
      <c r="A62" s="25">
        <f>Produtos!B59</f>
        <v>0</v>
      </c>
      <c r="B62" s="4">
        <f>SUMIFS(Compras!K:K,Compras!B:B,CALCULOS_GESTÃO_COMPRAS!A62,Compras!O:O,'Gestão de Compras'!$B$4)</f>
        <v>0</v>
      </c>
      <c r="C62" s="34">
        <f t="shared" si="0"/>
        <v>0</v>
      </c>
    </row>
    <row r="63" spans="1:3" x14ac:dyDescent="0.3">
      <c r="A63" s="25">
        <f>Produtos!B60</f>
        <v>0</v>
      </c>
      <c r="B63" s="4">
        <f>SUMIFS(Compras!K:K,Compras!B:B,CALCULOS_GESTÃO_COMPRAS!A63,Compras!O:O,'Gestão de Compras'!$B$4)</f>
        <v>0</v>
      </c>
      <c r="C63" s="34">
        <f t="shared" si="0"/>
        <v>0</v>
      </c>
    </row>
    <row r="64" spans="1:3" x14ac:dyDescent="0.3">
      <c r="A64" s="25">
        <f>Produtos!B61</f>
        <v>0</v>
      </c>
      <c r="B64" s="4">
        <f>SUMIFS(Compras!K:K,Compras!B:B,CALCULOS_GESTÃO_COMPRAS!A64,Compras!O:O,'Gestão de Compras'!$B$4)</f>
        <v>0</v>
      </c>
      <c r="C64" s="34">
        <f t="shared" si="0"/>
        <v>0</v>
      </c>
    </row>
    <row r="65" spans="1:3" x14ac:dyDescent="0.3">
      <c r="A65" s="25">
        <f>Produtos!B62</f>
        <v>0</v>
      </c>
      <c r="B65" s="4">
        <f>SUMIFS(Compras!K:K,Compras!B:B,CALCULOS_GESTÃO_COMPRAS!A65,Compras!O:O,'Gestão de Compras'!$B$4)</f>
        <v>0</v>
      </c>
      <c r="C65" s="34">
        <f t="shared" si="0"/>
        <v>0</v>
      </c>
    </row>
    <row r="66" spans="1:3" x14ac:dyDescent="0.3">
      <c r="A66" s="25">
        <f>Produtos!B63</f>
        <v>0</v>
      </c>
      <c r="B66" s="4">
        <f>SUMIFS(Compras!K:K,Compras!B:B,CALCULOS_GESTÃO_COMPRAS!A66,Compras!O:O,'Gestão de Compras'!$B$4)</f>
        <v>0</v>
      </c>
      <c r="C66" s="34">
        <f t="shared" si="0"/>
        <v>0</v>
      </c>
    </row>
    <row r="67" spans="1:3" x14ac:dyDescent="0.3">
      <c r="A67" s="25">
        <f>Produtos!B64</f>
        <v>0</v>
      </c>
      <c r="B67" s="4">
        <f>SUMIFS(Compras!K:K,Compras!B:B,CALCULOS_GESTÃO_COMPRAS!A67,Compras!O:O,'Gestão de Compras'!$B$4)</f>
        <v>0</v>
      </c>
      <c r="C67" s="34">
        <f t="shared" si="0"/>
        <v>0</v>
      </c>
    </row>
    <row r="68" spans="1:3" x14ac:dyDescent="0.3">
      <c r="A68" s="25">
        <f>Produtos!B65</f>
        <v>0</v>
      </c>
      <c r="B68" s="4">
        <f>SUMIFS(Compras!K:K,Compras!B:B,CALCULOS_GESTÃO_COMPRAS!A68,Compras!O:O,'Gestão de Compras'!$B$4)</f>
        <v>0</v>
      </c>
      <c r="C68" s="34">
        <f t="shared" si="0"/>
        <v>0</v>
      </c>
    </row>
    <row r="69" spans="1:3" x14ac:dyDescent="0.3">
      <c r="A69" s="25">
        <f>Produtos!B66</f>
        <v>0</v>
      </c>
      <c r="B69" s="4">
        <f>SUMIFS(Compras!K:K,Compras!B:B,CALCULOS_GESTÃO_COMPRAS!A69,Compras!O:O,'Gestão de Compras'!$B$4)</f>
        <v>0</v>
      </c>
      <c r="C69" s="34">
        <f t="shared" si="0"/>
        <v>0</v>
      </c>
    </row>
    <row r="70" spans="1:3" x14ac:dyDescent="0.3">
      <c r="A70" s="25">
        <f>Produtos!B67</f>
        <v>0</v>
      </c>
      <c r="B70" s="4">
        <f>SUMIFS(Compras!K:K,Compras!B:B,CALCULOS_GESTÃO_COMPRAS!A70,Compras!O:O,'Gestão de Compras'!$B$4)</f>
        <v>0</v>
      </c>
      <c r="C70" s="34">
        <f t="shared" si="0"/>
        <v>0</v>
      </c>
    </row>
    <row r="71" spans="1:3" x14ac:dyDescent="0.3">
      <c r="A71" s="25">
        <f>Produtos!B68</f>
        <v>0</v>
      </c>
      <c r="B71" s="4">
        <f>SUMIFS(Compras!K:K,Compras!B:B,CALCULOS_GESTÃO_COMPRAS!A71,Compras!O:O,'Gestão de Compras'!$B$4)</f>
        <v>0</v>
      </c>
      <c r="C71" s="34">
        <f t="shared" si="0"/>
        <v>0</v>
      </c>
    </row>
    <row r="72" spans="1:3" x14ac:dyDescent="0.3">
      <c r="A72" s="25">
        <f>Produtos!B69</f>
        <v>0</v>
      </c>
      <c r="B72" s="4">
        <f>SUMIFS(Compras!K:K,Compras!B:B,CALCULOS_GESTÃO_COMPRAS!A72,Compras!O:O,'Gestão de Compras'!$B$4)</f>
        <v>0</v>
      </c>
      <c r="C72" s="34">
        <f t="shared" ref="C72:C135" si="2">A72</f>
        <v>0</v>
      </c>
    </row>
    <row r="73" spans="1:3" x14ac:dyDescent="0.3">
      <c r="A73" s="25">
        <f>Produtos!B70</f>
        <v>0</v>
      </c>
      <c r="B73" s="4">
        <f>SUMIFS(Compras!K:K,Compras!B:B,CALCULOS_GESTÃO_COMPRAS!A73,Compras!O:O,'Gestão de Compras'!$B$4)</f>
        <v>0</v>
      </c>
      <c r="C73" s="34">
        <f t="shared" si="2"/>
        <v>0</v>
      </c>
    </row>
    <row r="74" spans="1:3" x14ac:dyDescent="0.3">
      <c r="A74" s="25">
        <f>Produtos!B71</f>
        <v>0</v>
      </c>
      <c r="B74" s="4">
        <f>SUMIFS(Compras!K:K,Compras!B:B,CALCULOS_GESTÃO_COMPRAS!A74,Compras!O:O,'Gestão de Compras'!$B$4)</f>
        <v>0</v>
      </c>
      <c r="C74" s="34">
        <f t="shared" si="2"/>
        <v>0</v>
      </c>
    </row>
    <row r="75" spans="1:3" x14ac:dyDescent="0.3">
      <c r="A75" s="25">
        <f>Produtos!B72</f>
        <v>0</v>
      </c>
      <c r="B75" s="4">
        <f>SUMIFS(Compras!K:K,Compras!B:B,CALCULOS_GESTÃO_COMPRAS!A75,Compras!O:O,'Gestão de Compras'!$B$4)</f>
        <v>0</v>
      </c>
      <c r="C75" s="34">
        <f t="shared" si="2"/>
        <v>0</v>
      </c>
    </row>
    <row r="76" spans="1:3" x14ac:dyDescent="0.3">
      <c r="A76" s="25">
        <f>Produtos!B73</f>
        <v>0</v>
      </c>
      <c r="B76" s="4">
        <f>SUMIFS(Compras!K:K,Compras!B:B,CALCULOS_GESTÃO_COMPRAS!A76,Compras!O:O,'Gestão de Compras'!$B$4)</f>
        <v>0</v>
      </c>
      <c r="C76" s="34">
        <f t="shared" si="2"/>
        <v>0</v>
      </c>
    </row>
    <row r="77" spans="1:3" x14ac:dyDescent="0.3">
      <c r="A77" s="25">
        <f>Produtos!B74</f>
        <v>0</v>
      </c>
      <c r="B77" s="4">
        <f>SUMIFS(Compras!K:K,Compras!B:B,CALCULOS_GESTÃO_COMPRAS!A77,Compras!O:O,'Gestão de Compras'!$B$4)</f>
        <v>0</v>
      </c>
      <c r="C77" s="34">
        <f t="shared" si="2"/>
        <v>0</v>
      </c>
    </row>
    <row r="78" spans="1:3" x14ac:dyDescent="0.3">
      <c r="A78" s="25">
        <f>Produtos!B75</f>
        <v>0</v>
      </c>
      <c r="B78" s="4">
        <f>SUMIFS(Compras!K:K,Compras!B:B,CALCULOS_GESTÃO_COMPRAS!A78,Compras!O:O,'Gestão de Compras'!$B$4)</f>
        <v>0</v>
      </c>
      <c r="C78" s="34">
        <f t="shared" si="2"/>
        <v>0</v>
      </c>
    </row>
    <row r="79" spans="1:3" x14ac:dyDescent="0.3">
      <c r="A79" s="25">
        <f>Produtos!B76</f>
        <v>0</v>
      </c>
      <c r="B79" s="4">
        <f>SUMIFS(Compras!K:K,Compras!B:B,CALCULOS_GESTÃO_COMPRAS!A79,Compras!O:O,'Gestão de Compras'!$B$4)</f>
        <v>0</v>
      </c>
      <c r="C79" s="34">
        <f t="shared" si="2"/>
        <v>0</v>
      </c>
    </row>
    <row r="80" spans="1:3" x14ac:dyDescent="0.3">
      <c r="A80" s="25">
        <f>Produtos!B77</f>
        <v>0</v>
      </c>
      <c r="B80" s="4">
        <f>SUMIFS(Compras!K:K,Compras!B:B,CALCULOS_GESTÃO_COMPRAS!A80,Compras!O:O,'Gestão de Compras'!$B$4)</f>
        <v>0</v>
      </c>
      <c r="C80" s="34">
        <f t="shared" si="2"/>
        <v>0</v>
      </c>
    </row>
    <row r="81" spans="1:3" x14ac:dyDescent="0.3">
      <c r="A81" s="25">
        <f>Produtos!B78</f>
        <v>0</v>
      </c>
      <c r="B81" s="4">
        <f>SUMIFS(Compras!K:K,Compras!B:B,CALCULOS_GESTÃO_COMPRAS!A81,Compras!O:O,'Gestão de Compras'!$B$4)</f>
        <v>0</v>
      </c>
      <c r="C81" s="34">
        <f t="shared" si="2"/>
        <v>0</v>
      </c>
    </row>
    <row r="82" spans="1:3" x14ac:dyDescent="0.3">
      <c r="A82" s="25">
        <f>Produtos!B79</f>
        <v>0</v>
      </c>
      <c r="B82" s="4">
        <f>SUMIFS(Compras!K:K,Compras!B:B,CALCULOS_GESTÃO_COMPRAS!A82,Compras!O:O,'Gestão de Compras'!$B$4)</f>
        <v>0</v>
      </c>
      <c r="C82" s="34">
        <f t="shared" si="2"/>
        <v>0</v>
      </c>
    </row>
    <row r="83" spans="1:3" x14ac:dyDescent="0.3">
      <c r="A83" s="25">
        <f>Produtos!B80</f>
        <v>0</v>
      </c>
      <c r="B83" s="4">
        <f>SUMIFS(Compras!K:K,Compras!B:B,CALCULOS_GESTÃO_COMPRAS!A83,Compras!O:O,'Gestão de Compras'!$B$4)</f>
        <v>0</v>
      </c>
      <c r="C83" s="34">
        <f t="shared" si="2"/>
        <v>0</v>
      </c>
    </row>
    <row r="84" spans="1:3" x14ac:dyDescent="0.3">
      <c r="A84" s="25">
        <f>Produtos!B81</f>
        <v>0</v>
      </c>
      <c r="B84" s="4">
        <f>SUMIFS(Compras!K:K,Compras!B:B,CALCULOS_GESTÃO_COMPRAS!A84,Compras!O:O,'Gestão de Compras'!$B$4)</f>
        <v>0</v>
      </c>
      <c r="C84" s="34">
        <f t="shared" si="2"/>
        <v>0</v>
      </c>
    </row>
    <row r="85" spans="1:3" x14ac:dyDescent="0.3">
      <c r="A85" s="25">
        <f>Produtos!B82</f>
        <v>0</v>
      </c>
      <c r="B85" s="4">
        <f>SUMIFS(Compras!K:K,Compras!B:B,CALCULOS_GESTÃO_COMPRAS!A85,Compras!O:O,'Gestão de Compras'!$B$4)</f>
        <v>0</v>
      </c>
      <c r="C85" s="34">
        <f t="shared" si="2"/>
        <v>0</v>
      </c>
    </row>
    <row r="86" spans="1:3" x14ac:dyDescent="0.3">
      <c r="A86" s="25">
        <f>Produtos!B83</f>
        <v>0</v>
      </c>
      <c r="B86" s="4">
        <f>SUMIFS(Compras!K:K,Compras!B:B,CALCULOS_GESTÃO_COMPRAS!A86,Compras!O:O,'Gestão de Compras'!$B$4)</f>
        <v>0</v>
      </c>
      <c r="C86" s="34">
        <f t="shared" si="2"/>
        <v>0</v>
      </c>
    </row>
    <row r="87" spans="1:3" x14ac:dyDescent="0.3">
      <c r="A87" s="25">
        <f>Produtos!B84</f>
        <v>0</v>
      </c>
      <c r="B87" s="4">
        <f>SUMIFS(Compras!K:K,Compras!B:B,CALCULOS_GESTÃO_COMPRAS!A87,Compras!O:O,'Gestão de Compras'!$B$4)</f>
        <v>0</v>
      </c>
      <c r="C87" s="34">
        <f t="shared" si="2"/>
        <v>0</v>
      </c>
    </row>
    <row r="88" spans="1:3" x14ac:dyDescent="0.3">
      <c r="A88" s="25">
        <f>Produtos!B85</f>
        <v>0</v>
      </c>
      <c r="B88" s="4">
        <f>SUMIFS(Compras!K:K,Compras!B:B,CALCULOS_GESTÃO_COMPRAS!A88,Compras!O:O,'Gestão de Compras'!$B$4)</f>
        <v>0</v>
      </c>
      <c r="C88" s="34">
        <f t="shared" si="2"/>
        <v>0</v>
      </c>
    </row>
    <row r="89" spans="1:3" x14ac:dyDescent="0.3">
      <c r="A89" s="25">
        <f>Produtos!B86</f>
        <v>0</v>
      </c>
      <c r="B89" s="4">
        <f>SUMIFS(Compras!K:K,Compras!B:B,CALCULOS_GESTÃO_COMPRAS!A89,Compras!O:O,'Gestão de Compras'!$B$4)</f>
        <v>0</v>
      </c>
      <c r="C89" s="34">
        <f t="shared" si="2"/>
        <v>0</v>
      </c>
    </row>
    <row r="90" spans="1:3" x14ac:dyDescent="0.3">
      <c r="A90" s="25">
        <f>Produtos!B87</f>
        <v>0</v>
      </c>
      <c r="B90" s="4">
        <f>SUMIFS(Compras!K:K,Compras!B:B,CALCULOS_GESTÃO_COMPRAS!A90,Compras!O:O,'Gestão de Compras'!$B$4)</f>
        <v>0</v>
      </c>
      <c r="C90" s="34">
        <f t="shared" si="2"/>
        <v>0</v>
      </c>
    </row>
    <row r="91" spans="1:3" x14ac:dyDescent="0.3">
      <c r="A91" s="25">
        <f>Produtos!B88</f>
        <v>0</v>
      </c>
      <c r="B91" s="4">
        <f>SUMIFS(Compras!K:K,Compras!B:B,CALCULOS_GESTÃO_COMPRAS!A91,Compras!O:O,'Gestão de Compras'!$B$4)</f>
        <v>0</v>
      </c>
      <c r="C91" s="34">
        <f t="shared" si="2"/>
        <v>0</v>
      </c>
    </row>
    <row r="92" spans="1:3" x14ac:dyDescent="0.3">
      <c r="A92" s="25">
        <f>Produtos!B89</f>
        <v>0</v>
      </c>
      <c r="B92" s="4">
        <f>SUMIFS(Compras!K:K,Compras!B:B,CALCULOS_GESTÃO_COMPRAS!A92,Compras!O:O,'Gestão de Compras'!$B$4)</f>
        <v>0</v>
      </c>
      <c r="C92" s="34">
        <f t="shared" si="2"/>
        <v>0</v>
      </c>
    </row>
    <row r="93" spans="1:3" x14ac:dyDescent="0.3">
      <c r="A93" s="25">
        <f>Produtos!B90</f>
        <v>0</v>
      </c>
      <c r="B93" s="4">
        <f>SUMIFS(Compras!K:K,Compras!B:B,CALCULOS_GESTÃO_COMPRAS!A93,Compras!O:O,'Gestão de Compras'!$B$4)</f>
        <v>0</v>
      </c>
      <c r="C93" s="34">
        <f t="shared" si="2"/>
        <v>0</v>
      </c>
    </row>
    <row r="94" spans="1:3" x14ac:dyDescent="0.3">
      <c r="A94" s="25">
        <f>Produtos!B91</f>
        <v>0</v>
      </c>
      <c r="B94" s="4">
        <f>SUMIFS(Compras!K:K,Compras!B:B,CALCULOS_GESTÃO_COMPRAS!A94,Compras!O:O,'Gestão de Compras'!$B$4)</f>
        <v>0</v>
      </c>
      <c r="C94" s="34">
        <f t="shared" si="2"/>
        <v>0</v>
      </c>
    </row>
    <row r="95" spans="1:3" x14ac:dyDescent="0.3">
      <c r="A95" s="25">
        <f>Produtos!B92</f>
        <v>0</v>
      </c>
      <c r="B95" s="4">
        <f>SUMIFS(Compras!K:K,Compras!B:B,CALCULOS_GESTÃO_COMPRAS!A95,Compras!O:O,'Gestão de Compras'!$B$4)</f>
        <v>0</v>
      </c>
      <c r="C95" s="34">
        <f t="shared" si="2"/>
        <v>0</v>
      </c>
    </row>
    <row r="96" spans="1:3" x14ac:dyDescent="0.3">
      <c r="A96" s="25">
        <f>Produtos!B93</f>
        <v>0</v>
      </c>
      <c r="B96" s="4">
        <f>SUMIFS(Compras!K:K,Compras!B:B,CALCULOS_GESTÃO_COMPRAS!A96,Compras!O:O,'Gestão de Compras'!$B$4)</f>
        <v>0</v>
      </c>
      <c r="C96" s="34">
        <f t="shared" si="2"/>
        <v>0</v>
      </c>
    </row>
    <row r="97" spans="1:3" x14ac:dyDescent="0.3">
      <c r="A97" s="25">
        <f>Produtos!B94</f>
        <v>0</v>
      </c>
      <c r="B97" s="4">
        <f>SUMIFS(Compras!K:K,Compras!B:B,CALCULOS_GESTÃO_COMPRAS!A97,Compras!O:O,'Gestão de Compras'!$B$4)</f>
        <v>0</v>
      </c>
      <c r="C97" s="34">
        <f t="shared" si="2"/>
        <v>0</v>
      </c>
    </row>
    <row r="98" spans="1:3" x14ac:dyDescent="0.3">
      <c r="A98" s="25">
        <f>Produtos!B95</f>
        <v>0</v>
      </c>
      <c r="B98" s="4">
        <f>SUMIFS(Compras!K:K,Compras!B:B,CALCULOS_GESTÃO_COMPRAS!A98,Compras!O:O,'Gestão de Compras'!$B$4)</f>
        <v>0</v>
      </c>
      <c r="C98" s="34">
        <f t="shared" si="2"/>
        <v>0</v>
      </c>
    </row>
    <row r="99" spans="1:3" x14ac:dyDescent="0.3">
      <c r="A99" s="25">
        <f>Produtos!B96</f>
        <v>0</v>
      </c>
      <c r="B99" s="4">
        <f>SUMIFS(Compras!K:K,Compras!B:B,CALCULOS_GESTÃO_COMPRAS!A99,Compras!O:O,'Gestão de Compras'!$B$4)</f>
        <v>0</v>
      </c>
      <c r="C99" s="34">
        <f t="shared" si="2"/>
        <v>0</v>
      </c>
    </row>
    <row r="100" spans="1:3" x14ac:dyDescent="0.3">
      <c r="A100" s="25">
        <f>Produtos!B97</f>
        <v>0</v>
      </c>
      <c r="B100" s="4">
        <f>SUMIFS(Compras!K:K,Compras!B:B,CALCULOS_GESTÃO_COMPRAS!A100,Compras!O:O,'Gestão de Compras'!$B$4)</f>
        <v>0</v>
      </c>
      <c r="C100" s="34">
        <f t="shared" si="2"/>
        <v>0</v>
      </c>
    </row>
    <row r="101" spans="1:3" x14ac:dyDescent="0.3">
      <c r="A101" s="25">
        <f>Produtos!B98</f>
        <v>0</v>
      </c>
      <c r="B101" s="4">
        <f>SUMIFS(Compras!K:K,Compras!B:B,CALCULOS_GESTÃO_COMPRAS!A101,Compras!O:O,'Gestão de Compras'!$B$4)</f>
        <v>0</v>
      </c>
      <c r="C101" s="34">
        <f t="shared" si="2"/>
        <v>0</v>
      </c>
    </row>
    <row r="102" spans="1:3" x14ac:dyDescent="0.3">
      <c r="A102" s="25">
        <f>Produtos!B99</f>
        <v>0</v>
      </c>
      <c r="B102" s="4">
        <f>SUMIFS(Compras!K:K,Compras!B:B,CALCULOS_GESTÃO_COMPRAS!A102,Compras!O:O,'Gestão de Compras'!$B$4)</f>
        <v>0</v>
      </c>
      <c r="C102" s="34">
        <f t="shared" si="2"/>
        <v>0</v>
      </c>
    </row>
    <row r="103" spans="1:3" x14ac:dyDescent="0.3">
      <c r="A103" s="25">
        <f>Produtos!B100</f>
        <v>0</v>
      </c>
      <c r="B103" s="4">
        <f>SUMIFS(Compras!K:K,Compras!B:B,CALCULOS_GESTÃO_COMPRAS!A103,Compras!O:O,'Gestão de Compras'!$B$4)</f>
        <v>0</v>
      </c>
      <c r="C103" s="34">
        <f t="shared" si="2"/>
        <v>0</v>
      </c>
    </row>
    <row r="104" spans="1:3" x14ac:dyDescent="0.3">
      <c r="A104" s="25">
        <f>Produtos!B101</f>
        <v>0</v>
      </c>
      <c r="B104" s="4">
        <f>SUMIFS(Compras!K:K,Compras!B:B,CALCULOS_GESTÃO_COMPRAS!A104,Compras!O:O,'Gestão de Compras'!$B$4)</f>
        <v>0</v>
      </c>
      <c r="C104" s="34">
        <f t="shared" si="2"/>
        <v>0</v>
      </c>
    </row>
    <row r="105" spans="1:3" x14ac:dyDescent="0.3">
      <c r="A105" s="25">
        <f>Produtos!B102</f>
        <v>0</v>
      </c>
      <c r="B105" s="4">
        <f>SUMIFS(Compras!K:K,Compras!B:B,CALCULOS_GESTÃO_COMPRAS!A105,Compras!O:O,'Gestão de Compras'!$B$4)</f>
        <v>0</v>
      </c>
      <c r="C105" s="34">
        <f t="shared" si="2"/>
        <v>0</v>
      </c>
    </row>
    <row r="106" spans="1:3" x14ac:dyDescent="0.3">
      <c r="A106" s="25">
        <f>Produtos!B103</f>
        <v>0</v>
      </c>
      <c r="B106" s="4">
        <f>SUMIFS(Compras!K:K,Compras!B:B,CALCULOS_GESTÃO_COMPRAS!A106,Compras!O:O,'Gestão de Compras'!$B$4)</f>
        <v>0</v>
      </c>
      <c r="C106" s="34">
        <f t="shared" si="2"/>
        <v>0</v>
      </c>
    </row>
    <row r="107" spans="1:3" x14ac:dyDescent="0.3">
      <c r="A107" s="25">
        <f>Produtos!B104</f>
        <v>0</v>
      </c>
      <c r="B107" s="4">
        <f>SUMIFS(Compras!K:K,Compras!B:B,CALCULOS_GESTÃO_COMPRAS!A107,Compras!O:O,'Gestão de Compras'!$B$4)</f>
        <v>0</v>
      </c>
      <c r="C107" s="34">
        <f t="shared" si="2"/>
        <v>0</v>
      </c>
    </row>
    <row r="108" spans="1:3" x14ac:dyDescent="0.3">
      <c r="A108" s="25">
        <f>Produtos!B105</f>
        <v>0</v>
      </c>
      <c r="B108" s="4">
        <f>SUMIFS(Compras!K:K,Compras!B:B,CALCULOS_GESTÃO_COMPRAS!A108,Compras!O:O,'Gestão de Compras'!$B$4)</f>
        <v>0</v>
      </c>
      <c r="C108" s="34">
        <f t="shared" si="2"/>
        <v>0</v>
      </c>
    </row>
    <row r="109" spans="1:3" x14ac:dyDescent="0.3">
      <c r="A109" s="25">
        <f>Produtos!B106</f>
        <v>0</v>
      </c>
      <c r="B109" s="4">
        <f>SUMIFS(Compras!K:K,Compras!B:B,CALCULOS_GESTÃO_COMPRAS!A109,Compras!O:O,'Gestão de Compras'!$B$4)</f>
        <v>0</v>
      </c>
      <c r="C109" s="34">
        <f t="shared" si="2"/>
        <v>0</v>
      </c>
    </row>
    <row r="110" spans="1:3" x14ac:dyDescent="0.3">
      <c r="A110" s="25">
        <f>Produtos!B107</f>
        <v>0</v>
      </c>
      <c r="B110" s="4">
        <f>SUMIFS(Compras!K:K,Compras!B:B,CALCULOS_GESTÃO_COMPRAS!A110,Compras!O:O,'Gestão de Compras'!$B$4)</f>
        <v>0</v>
      </c>
      <c r="C110" s="34">
        <f t="shared" si="2"/>
        <v>0</v>
      </c>
    </row>
    <row r="111" spans="1:3" x14ac:dyDescent="0.3">
      <c r="A111" s="25">
        <f>Produtos!B108</f>
        <v>0</v>
      </c>
      <c r="B111" s="4">
        <f>SUMIFS(Compras!K:K,Compras!B:B,CALCULOS_GESTÃO_COMPRAS!A111,Compras!O:O,'Gestão de Compras'!$B$4)</f>
        <v>0</v>
      </c>
      <c r="C111" s="34">
        <f t="shared" si="2"/>
        <v>0</v>
      </c>
    </row>
    <row r="112" spans="1:3" x14ac:dyDescent="0.3">
      <c r="A112" s="25">
        <f>Produtos!B109</f>
        <v>0</v>
      </c>
      <c r="B112" s="4">
        <f>SUMIFS(Compras!K:K,Compras!B:B,CALCULOS_GESTÃO_COMPRAS!A112,Compras!O:O,'Gestão de Compras'!$B$4)</f>
        <v>0</v>
      </c>
      <c r="C112" s="34">
        <f t="shared" si="2"/>
        <v>0</v>
      </c>
    </row>
    <row r="113" spans="1:3" x14ac:dyDescent="0.3">
      <c r="A113" s="25">
        <f>Produtos!B110</f>
        <v>0</v>
      </c>
      <c r="B113" s="4">
        <f>SUMIFS(Compras!K:K,Compras!B:B,CALCULOS_GESTÃO_COMPRAS!A113,Compras!O:O,'Gestão de Compras'!$B$4)</f>
        <v>0</v>
      </c>
      <c r="C113" s="34">
        <f t="shared" si="2"/>
        <v>0</v>
      </c>
    </row>
    <row r="114" spans="1:3" x14ac:dyDescent="0.3">
      <c r="A114" s="25">
        <f>Produtos!B111</f>
        <v>0</v>
      </c>
      <c r="B114" s="4">
        <f>SUMIFS(Compras!K:K,Compras!B:B,CALCULOS_GESTÃO_COMPRAS!A114,Compras!O:O,'Gestão de Compras'!$B$4)</f>
        <v>0</v>
      </c>
      <c r="C114" s="34">
        <f t="shared" si="2"/>
        <v>0</v>
      </c>
    </row>
    <row r="115" spans="1:3" x14ac:dyDescent="0.3">
      <c r="A115" s="25">
        <f>Produtos!B112</f>
        <v>0</v>
      </c>
      <c r="B115" s="4">
        <f>SUMIFS(Compras!K:K,Compras!B:B,CALCULOS_GESTÃO_COMPRAS!A115,Compras!O:O,'Gestão de Compras'!$B$4)</f>
        <v>0</v>
      </c>
      <c r="C115" s="34">
        <f t="shared" si="2"/>
        <v>0</v>
      </c>
    </row>
    <row r="116" spans="1:3" x14ac:dyDescent="0.3">
      <c r="A116" s="25">
        <f>Produtos!B113</f>
        <v>0</v>
      </c>
      <c r="B116" s="4">
        <f>SUMIFS(Compras!K:K,Compras!B:B,CALCULOS_GESTÃO_COMPRAS!A116,Compras!O:O,'Gestão de Compras'!$B$4)</f>
        <v>0</v>
      </c>
      <c r="C116" s="34">
        <f t="shared" si="2"/>
        <v>0</v>
      </c>
    </row>
    <row r="117" spans="1:3" x14ac:dyDescent="0.3">
      <c r="A117" s="25">
        <f>Produtos!B114</f>
        <v>0</v>
      </c>
      <c r="B117" s="4">
        <f>SUMIFS(Compras!K:K,Compras!B:B,CALCULOS_GESTÃO_COMPRAS!A117,Compras!O:O,'Gestão de Compras'!$B$4)</f>
        <v>0</v>
      </c>
      <c r="C117" s="34">
        <f t="shared" si="2"/>
        <v>0</v>
      </c>
    </row>
    <row r="118" spans="1:3" x14ac:dyDescent="0.3">
      <c r="A118" s="25">
        <f>Produtos!B115</f>
        <v>0</v>
      </c>
      <c r="B118" s="4">
        <f>SUMIFS(Compras!K:K,Compras!B:B,CALCULOS_GESTÃO_COMPRAS!A118,Compras!O:O,'Gestão de Compras'!$B$4)</f>
        <v>0</v>
      </c>
      <c r="C118" s="34">
        <f t="shared" si="2"/>
        <v>0</v>
      </c>
    </row>
    <row r="119" spans="1:3" x14ac:dyDescent="0.3">
      <c r="A119" s="25">
        <f>Produtos!B116</f>
        <v>0</v>
      </c>
      <c r="B119" s="4">
        <f>SUMIFS(Compras!K:K,Compras!B:B,CALCULOS_GESTÃO_COMPRAS!A119,Compras!O:O,'Gestão de Compras'!$B$4)</f>
        <v>0</v>
      </c>
      <c r="C119" s="34">
        <f t="shared" si="2"/>
        <v>0</v>
      </c>
    </row>
    <row r="120" spans="1:3" x14ac:dyDescent="0.3">
      <c r="A120" s="25">
        <f>Produtos!B117</f>
        <v>0</v>
      </c>
      <c r="B120" s="4">
        <f>SUMIFS(Compras!K:K,Compras!B:B,CALCULOS_GESTÃO_COMPRAS!A120,Compras!O:O,'Gestão de Compras'!$B$4)</f>
        <v>0</v>
      </c>
      <c r="C120" s="34">
        <f t="shared" si="2"/>
        <v>0</v>
      </c>
    </row>
    <row r="121" spans="1:3" x14ac:dyDescent="0.3">
      <c r="A121" s="25">
        <f>Produtos!B118</f>
        <v>0</v>
      </c>
      <c r="B121" s="4">
        <f>SUMIFS(Compras!K:K,Compras!B:B,CALCULOS_GESTÃO_COMPRAS!A121,Compras!O:O,'Gestão de Compras'!$B$4)</f>
        <v>0</v>
      </c>
      <c r="C121" s="34">
        <f t="shared" si="2"/>
        <v>0</v>
      </c>
    </row>
    <row r="122" spans="1:3" x14ac:dyDescent="0.3">
      <c r="A122" s="25">
        <f>Produtos!B119</f>
        <v>0</v>
      </c>
      <c r="B122" s="4">
        <f>SUMIFS(Compras!K:K,Compras!B:B,CALCULOS_GESTÃO_COMPRAS!A122,Compras!O:O,'Gestão de Compras'!$B$4)</f>
        <v>0</v>
      </c>
      <c r="C122" s="34">
        <f t="shared" si="2"/>
        <v>0</v>
      </c>
    </row>
    <row r="123" spans="1:3" x14ac:dyDescent="0.3">
      <c r="A123" s="25">
        <f>Produtos!B120</f>
        <v>0</v>
      </c>
      <c r="B123" s="4">
        <f>SUMIFS(Compras!K:K,Compras!B:B,CALCULOS_GESTÃO_COMPRAS!A123,Compras!O:O,'Gestão de Compras'!$B$4)</f>
        <v>0</v>
      </c>
      <c r="C123" s="34">
        <f t="shared" si="2"/>
        <v>0</v>
      </c>
    </row>
    <row r="124" spans="1:3" x14ac:dyDescent="0.3">
      <c r="A124" s="25">
        <f>Produtos!B121</f>
        <v>0</v>
      </c>
      <c r="B124" s="4">
        <f>SUMIFS(Compras!K:K,Compras!B:B,CALCULOS_GESTÃO_COMPRAS!A124,Compras!O:O,'Gestão de Compras'!$B$4)</f>
        <v>0</v>
      </c>
      <c r="C124" s="34">
        <f t="shared" si="2"/>
        <v>0</v>
      </c>
    </row>
    <row r="125" spans="1:3" x14ac:dyDescent="0.3">
      <c r="A125" s="25">
        <f>Produtos!B122</f>
        <v>0</v>
      </c>
      <c r="B125" s="4">
        <f>SUMIFS(Compras!K:K,Compras!B:B,CALCULOS_GESTÃO_COMPRAS!A125,Compras!O:O,'Gestão de Compras'!$B$4)</f>
        <v>0</v>
      </c>
      <c r="C125" s="34">
        <f t="shared" si="2"/>
        <v>0</v>
      </c>
    </row>
    <row r="126" spans="1:3" x14ac:dyDescent="0.3">
      <c r="A126" s="25">
        <f>Produtos!B123</f>
        <v>0</v>
      </c>
      <c r="B126" s="4">
        <f>SUMIFS(Compras!K:K,Compras!B:B,CALCULOS_GESTÃO_COMPRAS!A126,Compras!O:O,'Gestão de Compras'!$B$4)</f>
        <v>0</v>
      </c>
      <c r="C126" s="34">
        <f t="shared" si="2"/>
        <v>0</v>
      </c>
    </row>
    <row r="127" spans="1:3" x14ac:dyDescent="0.3">
      <c r="A127" s="25">
        <f>Produtos!B124</f>
        <v>0</v>
      </c>
      <c r="B127" s="4">
        <f>SUMIFS(Compras!K:K,Compras!B:B,CALCULOS_GESTÃO_COMPRAS!A127,Compras!O:O,'Gestão de Compras'!$B$4)</f>
        <v>0</v>
      </c>
      <c r="C127" s="34">
        <f t="shared" si="2"/>
        <v>0</v>
      </c>
    </row>
    <row r="128" spans="1:3" x14ac:dyDescent="0.3">
      <c r="A128" s="25">
        <f>Produtos!B125</f>
        <v>0</v>
      </c>
      <c r="B128" s="4">
        <f>SUMIFS(Compras!K:K,Compras!B:B,CALCULOS_GESTÃO_COMPRAS!A128,Compras!O:O,'Gestão de Compras'!$B$4)</f>
        <v>0</v>
      </c>
      <c r="C128" s="34">
        <f t="shared" si="2"/>
        <v>0</v>
      </c>
    </row>
    <row r="129" spans="1:3" x14ac:dyDescent="0.3">
      <c r="A129" s="25">
        <f>Produtos!B126</f>
        <v>0</v>
      </c>
      <c r="B129" s="4">
        <f>SUMIFS(Compras!K:K,Compras!B:B,CALCULOS_GESTÃO_COMPRAS!A129,Compras!O:O,'Gestão de Compras'!$B$4)</f>
        <v>0</v>
      </c>
      <c r="C129" s="34">
        <f t="shared" si="2"/>
        <v>0</v>
      </c>
    </row>
    <row r="130" spans="1:3" x14ac:dyDescent="0.3">
      <c r="A130" s="25">
        <f>Produtos!B127</f>
        <v>0</v>
      </c>
      <c r="B130" s="4">
        <f>SUMIFS(Compras!K:K,Compras!B:B,CALCULOS_GESTÃO_COMPRAS!A130,Compras!O:O,'Gestão de Compras'!$B$4)</f>
        <v>0</v>
      </c>
      <c r="C130" s="34">
        <f t="shared" si="2"/>
        <v>0</v>
      </c>
    </row>
    <row r="131" spans="1:3" x14ac:dyDescent="0.3">
      <c r="A131" s="25">
        <f>Produtos!B128</f>
        <v>0</v>
      </c>
      <c r="B131" s="4">
        <f>SUMIFS(Compras!K:K,Compras!B:B,CALCULOS_GESTÃO_COMPRAS!A131,Compras!O:O,'Gestão de Compras'!$B$4)</f>
        <v>0</v>
      </c>
      <c r="C131" s="34">
        <f t="shared" si="2"/>
        <v>0</v>
      </c>
    </row>
    <row r="132" spans="1:3" x14ac:dyDescent="0.3">
      <c r="A132" s="25">
        <f>Produtos!B129</f>
        <v>0</v>
      </c>
      <c r="B132" s="4">
        <f>SUMIFS(Compras!K:K,Compras!B:B,CALCULOS_GESTÃO_COMPRAS!A132,Compras!O:O,'Gestão de Compras'!$B$4)</f>
        <v>0</v>
      </c>
      <c r="C132" s="34">
        <f t="shared" si="2"/>
        <v>0</v>
      </c>
    </row>
    <row r="133" spans="1:3" x14ac:dyDescent="0.3">
      <c r="A133" s="25">
        <f>Produtos!B130</f>
        <v>0</v>
      </c>
      <c r="B133" s="4">
        <f>SUMIFS(Compras!K:K,Compras!B:B,CALCULOS_GESTÃO_COMPRAS!A133,Compras!O:O,'Gestão de Compras'!$B$4)</f>
        <v>0</v>
      </c>
      <c r="C133" s="34">
        <f t="shared" si="2"/>
        <v>0</v>
      </c>
    </row>
    <row r="134" spans="1:3" x14ac:dyDescent="0.3">
      <c r="A134" s="25">
        <f>Produtos!B131</f>
        <v>0</v>
      </c>
      <c r="B134" s="4">
        <f>SUMIFS(Compras!K:K,Compras!B:B,CALCULOS_GESTÃO_COMPRAS!A134,Compras!O:O,'Gestão de Compras'!$B$4)</f>
        <v>0</v>
      </c>
      <c r="C134" s="34">
        <f t="shared" si="2"/>
        <v>0</v>
      </c>
    </row>
    <row r="135" spans="1:3" x14ac:dyDescent="0.3">
      <c r="A135" s="25">
        <f>Produtos!B132</f>
        <v>0</v>
      </c>
      <c r="B135" s="4">
        <f>SUMIFS(Compras!K:K,Compras!B:B,CALCULOS_GESTÃO_COMPRAS!A135,Compras!O:O,'Gestão de Compras'!$B$4)</f>
        <v>0</v>
      </c>
      <c r="C135" s="34">
        <f t="shared" si="2"/>
        <v>0</v>
      </c>
    </row>
    <row r="136" spans="1:3" x14ac:dyDescent="0.3">
      <c r="A136" s="25">
        <f>Produtos!B133</f>
        <v>0</v>
      </c>
      <c r="B136" s="4">
        <f>SUMIFS(Compras!K:K,Compras!B:B,CALCULOS_GESTÃO_COMPRAS!A136,Compras!O:O,'Gestão de Compras'!$B$4)</f>
        <v>0</v>
      </c>
      <c r="C136" s="34">
        <f t="shared" ref="C136:C199" si="3">A136</f>
        <v>0</v>
      </c>
    </row>
    <row r="137" spans="1:3" x14ac:dyDescent="0.3">
      <c r="A137" s="25">
        <f>Produtos!B134</f>
        <v>0</v>
      </c>
      <c r="B137" s="4">
        <f>SUMIFS(Compras!K:K,Compras!B:B,CALCULOS_GESTÃO_COMPRAS!A137,Compras!O:O,'Gestão de Compras'!$B$4)</f>
        <v>0</v>
      </c>
      <c r="C137" s="34">
        <f t="shared" si="3"/>
        <v>0</v>
      </c>
    </row>
    <row r="138" spans="1:3" x14ac:dyDescent="0.3">
      <c r="A138" s="25">
        <f>Produtos!B135</f>
        <v>0</v>
      </c>
      <c r="B138" s="4">
        <f>SUMIFS(Compras!K:K,Compras!B:B,CALCULOS_GESTÃO_COMPRAS!A138,Compras!O:O,'Gestão de Compras'!$B$4)</f>
        <v>0</v>
      </c>
      <c r="C138" s="34">
        <f t="shared" si="3"/>
        <v>0</v>
      </c>
    </row>
    <row r="139" spans="1:3" x14ac:dyDescent="0.3">
      <c r="A139" s="25">
        <f>Produtos!B136</f>
        <v>0</v>
      </c>
      <c r="B139" s="4">
        <f>SUMIFS(Compras!K:K,Compras!B:B,CALCULOS_GESTÃO_COMPRAS!A139,Compras!O:O,'Gestão de Compras'!$B$4)</f>
        <v>0</v>
      </c>
      <c r="C139" s="34">
        <f t="shared" si="3"/>
        <v>0</v>
      </c>
    </row>
    <row r="140" spans="1:3" x14ac:dyDescent="0.3">
      <c r="A140" s="25">
        <f>Produtos!B137</f>
        <v>0</v>
      </c>
      <c r="B140" s="4">
        <f>SUMIFS(Compras!K:K,Compras!B:B,CALCULOS_GESTÃO_COMPRAS!A140,Compras!O:O,'Gestão de Compras'!$B$4)</f>
        <v>0</v>
      </c>
      <c r="C140" s="34">
        <f t="shared" si="3"/>
        <v>0</v>
      </c>
    </row>
    <row r="141" spans="1:3" x14ac:dyDescent="0.3">
      <c r="A141" s="25">
        <f>Produtos!B138</f>
        <v>0</v>
      </c>
      <c r="B141" s="4">
        <f>SUMIFS(Compras!K:K,Compras!B:B,CALCULOS_GESTÃO_COMPRAS!A141,Compras!O:O,'Gestão de Compras'!$B$4)</f>
        <v>0</v>
      </c>
      <c r="C141" s="34">
        <f t="shared" si="3"/>
        <v>0</v>
      </c>
    </row>
    <row r="142" spans="1:3" x14ac:dyDescent="0.3">
      <c r="A142" s="25">
        <f>Produtos!B139</f>
        <v>0</v>
      </c>
      <c r="B142" s="4">
        <f>SUMIFS(Compras!K:K,Compras!B:B,CALCULOS_GESTÃO_COMPRAS!A142,Compras!O:O,'Gestão de Compras'!$B$4)</f>
        <v>0</v>
      </c>
      <c r="C142" s="34">
        <f t="shared" si="3"/>
        <v>0</v>
      </c>
    </row>
    <row r="143" spans="1:3" x14ac:dyDescent="0.3">
      <c r="A143" s="25">
        <f>Produtos!B140</f>
        <v>0</v>
      </c>
      <c r="B143" s="4">
        <f>SUMIFS(Compras!K:K,Compras!B:B,CALCULOS_GESTÃO_COMPRAS!A143,Compras!O:O,'Gestão de Compras'!$B$4)</f>
        <v>0</v>
      </c>
      <c r="C143" s="34">
        <f t="shared" si="3"/>
        <v>0</v>
      </c>
    </row>
    <row r="144" spans="1:3" x14ac:dyDescent="0.3">
      <c r="A144" s="25">
        <f>Produtos!B141</f>
        <v>0</v>
      </c>
      <c r="B144" s="4">
        <f>SUMIFS(Compras!K:K,Compras!B:B,CALCULOS_GESTÃO_COMPRAS!A144,Compras!O:O,'Gestão de Compras'!$B$4)</f>
        <v>0</v>
      </c>
      <c r="C144" s="34">
        <f t="shared" si="3"/>
        <v>0</v>
      </c>
    </row>
    <row r="145" spans="1:3" x14ac:dyDescent="0.3">
      <c r="A145" s="25">
        <f>Produtos!B142</f>
        <v>0</v>
      </c>
      <c r="B145" s="4">
        <f>SUMIFS(Compras!K:K,Compras!B:B,CALCULOS_GESTÃO_COMPRAS!A145,Compras!O:O,'Gestão de Compras'!$B$4)</f>
        <v>0</v>
      </c>
      <c r="C145" s="34">
        <f t="shared" si="3"/>
        <v>0</v>
      </c>
    </row>
    <row r="146" spans="1:3" x14ac:dyDescent="0.3">
      <c r="A146" s="25">
        <f>Produtos!B143</f>
        <v>0</v>
      </c>
      <c r="B146" s="4">
        <f>SUMIFS(Compras!K:K,Compras!B:B,CALCULOS_GESTÃO_COMPRAS!A146,Compras!O:O,'Gestão de Compras'!$B$4)</f>
        <v>0</v>
      </c>
      <c r="C146" s="34">
        <f t="shared" si="3"/>
        <v>0</v>
      </c>
    </row>
    <row r="147" spans="1:3" x14ac:dyDescent="0.3">
      <c r="A147" s="25">
        <f>Produtos!B144</f>
        <v>0</v>
      </c>
      <c r="B147" s="4">
        <f>SUMIFS(Compras!K:K,Compras!B:B,CALCULOS_GESTÃO_COMPRAS!A147,Compras!O:O,'Gestão de Compras'!$B$4)</f>
        <v>0</v>
      </c>
      <c r="C147" s="34">
        <f t="shared" si="3"/>
        <v>0</v>
      </c>
    </row>
    <row r="148" spans="1:3" x14ac:dyDescent="0.3">
      <c r="A148" s="25">
        <f>Produtos!B145</f>
        <v>0</v>
      </c>
      <c r="B148" s="4">
        <f>SUMIFS(Compras!K:K,Compras!B:B,CALCULOS_GESTÃO_COMPRAS!A148,Compras!O:O,'Gestão de Compras'!$B$4)</f>
        <v>0</v>
      </c>
      <c r="C148" s="34">
        <f t="shared" si="3"/>
        <v>0</v>
      </c>
    </row>
    <row r="149" spans="1:3" x14ac:dyDescent="0.3">
      <c r="A149" s="25">
        <f>Produtos!B146</f>
        <v>0</v>
      </c>
      <c r="B149" s="4">
        <f>SUMIFS(Compras!K:K,Compras!B:B,CALCULOS_GESTÃO_COMPRAS!A149,Compras!O:O,'Gestão de Compras'!$B$4)</f>
        <v>0</v>
      </c>
      <c r="C149" s="34">
        <f t="shared" si="3"/>
        <v>0</v>
      </c>
    </row>
    <row r="150" spans="1:3" x14ac:dyDescent="0.3">
      <c r="A150" s="25">
        <f>Produtos!B147</f>
        <v>0</v>
      </c>
      <c r="B150" s="4">
        <f>SUMIFS(Compras!K:K,Compras!B:B,CALCULOS_GESTÃO_COMPRAS!A150,Compras!O:O,'Gestão de Compras'!$B$4)</f>
        <v>0</v>
      </c>
      <c r="C150" s="34">
        <f t="shared" si="3"/>
        <v>0</v>
      </c>
    </row>
    <row r="151" spans="1:3" x14ac:dyDescent="0.3">
      <c r="A151" s="25">
        <f>Produtos!B148</f>
        <v>0</v>
      </c>
      <c r="B151" s="4">
        <f>SUMIFS(Compras!K:K,Compras!B:B,CALCULOS_GESTÃO_COMPRAS!A151,Compras!O:O,'Gestão de Compras'!$B$4)</f>
        <v>0</v>
      </c>
      <c r="C151" s="34">
        <f t="shared" si="3"/>
        <v>0</v>
      </c>
    </row>
    <row r="152" spans="1:3" x14ac:dyDescent="0.3">
      <c r="A152" s="25">
        <f>Produtos!B149</f>
        <v>0</v>
      </c>
      <c r="B152" s="4">
        <f>SUMIFS(Compras!K:K,Compras!B:B,CALCULOS_GESTÃO_COMPRAS!A152,Compras!O:O,'Gestão de Compras'!$B$4)</f>
        <v>0</v>
      </c>
      <c r="C152" s="34">
        <f t="shared" si="3"/>
        <v>0</v>
      </c>
    </row>
    <row r="153" spans="1:3" x14ac:dyDescent="0.3">
      <c r="A153" s="25">
        <f>Produtos!B150</f>
        <v>0</v>
      </c>
      <c r="B153" s="4">
        <f>SUMIFS(Compras!K:K,Compras!B:B,CALCULOS_GESTÃO_COMPRAS!A153,Compras!O:O,'Gestão de Compras'!$B$4)</f>
        <v>0</v>
      </c>
      <c r="C153" s="34">
        <f t="shared" si="3"/>
        <v>0</v>
      </c>
    </row>
    <row r="154" spans="1:3" x14ac:dyDescent="0.3">
      <c r="A154" s="25">
        <f>Produtos!B151</f>
        <v>0</v>
      </c>
      <c r="B154" s="4">
        <f>SUMIFS(Compras!K:K,Compras!B:B,CALCULOS_GESTÃO_COMPRAS!A154,Compras!O:O,'Gestão de Compras'!$B$4)</f>
        <v>0</v>
      </c>
      <c r="C154" s="34">
        <f t="shared" si="3"/>
        <v>0</v>
      </c>
    </row>
    <row r="155" spans="1:3" x14ac:dyDescent="0.3">
      <c r="A155" s="25">
        <f>Produtos!B152</f>
        <v>0</v>
      </c>
      <c r="B155" s="4">
        <f>SUMIFS(Compras!K:K,Compras!B:B,CALCULOS_GESTÃO_COMPRAS!A155,Compras!O:O,'Gestão de Compras'!$B$4)</f>
        <v>0</v>
      </c>
      <c r="C155" s="34">
        <f t="shared" si="3"/>
        <v>0</v>
      </c>
    </row>
    <row r="156" spans="1:3" x14ac:dyDescent="0.3">
      <c r="A156" s="25">
        <f>Produtos!B153</f>
        <v>0</v>
      </c>
      <c r="B156" s="4">
        <f>SUMIFS(Compras!K:K,Compras!B:B,CALCULOS_GESTÃO_COMPRAS!A156,Compras!O:O,'Gestão de Compras'!$B$4)</f>
        <v>0</v>
      </c>
      <c r="C156" s="34">
        <f t="shared" si="3"/>
        <v>0</v>
      </c>
    </row>
    <row r="157" spans="1:3" x14ac:dyDescent="0.3">
      <c r="A157" s="25">
        <f>Produtos!B154</f>
        <v>0</v>
      </c>
      <c r="B157" s="4">
        <f>SUMIFS(Compras!K:K,Compras!B:B,CALCULOS_GESTÃO_COMPRAS!A157,Compras!O:O,'Gestão de Compras'!$B$4)</f>
        <v>0</v>
      </c>
      <c r="C157" s="34">
        <f t="shared" si="3"/>
        <v>0</v>
      </c>
    </row>
    <row r="158" spans="1:3" x14ac:dyDescent="0.3">
      <c r="A158" s="25">
        <f>Produtos!B155</f>
        <v>0</v>
      </c>
      <c r="B158" s="4">
        <f>SUMIFS(Compras!K:K,Compras!B:B,CALCULOS_GESTÃO_COMPRAS!A158,Compras!O:O,'Gestão de Compras'!$B$4)</f>
        <v>0</v>
      </c>
      <c r="C158" s="34">
        <f t="shared" si="3"/>
        <v>0</v>
      </c>
    </row>
    <row r="159" spans="1:3" x14ac:dyDescent="0.3">
      <c r="A159" s="25">
        <f>Produtos!B156</f>
        <v>0</v>
      </c>
      <c r="B159" s="4">
        <f>SUMIFS(Compras!K:K,Compras!B:B,CALCULOS_GESTÃO_COMPRAS!A159,Compras!O:O,'Gestão de Compras'!$B$4)</f>
        <v>0</v>
      </c>
      <c r="C159" s="34">
        <f t="shared" si="3"/>
        <v>0</v>
      </c>
    </row>
    <row r="160" spans="1:3" x14ac:dyDescent="0.3">
      <c r="A160" s="25">
        <f>Produtos!B157</f>
        <v>0</v>
      </c>
      <c r="B160" s="4">
        <f>SUMIFS(Compras!K:K,Compras!B:B,CALCULOS_GESTÃO_COMPRAS!A160,Compras!O:O,'Gestão de Compras'!$B$4)</f>
        <v>0</v>
      </c>
      <c r="C160" s="34">
        <f t="shared" si="3"/>
        <v>0</v>
      </c>
    </row>
    <row r="161" spans="1:3" x14ac:dyDescent="0.3">
      <c r="A161" s="25">
        <f>Produtos!B158</f>
        <v>0</v>
      </c>
      <c r="B161" s="4">
        <f>SUMIFS(Compras!K:K,Compras!B:B,CALCULOS_GESTÃO_COMPRAS!A161,Compras!O:O,'Gestão de Compras'!$B$4)</f>
        <v>0</v>
      </c>
      <c r="C161" s="34">
        <f t="shared" si="3"/>
        <v>0</v>
      </c>
    </row>
    <row r="162" spans="1:3" x14ac:dyDescent="0.3">
      <c r="A162" s="25">
        <f>Produtos!B159</f>
        <v>0</v>
      </c>
      <c r="B162" s="4">
        <f>SUMIFS(Compras!K:K,Compras!B:B,CALCULOS_GESTÃO_COMPRAS!A162,Compras!O:O,'Gestão de Compras'!$B$4)</f>
        <v>0</v>
      </c>
      <c r="C162" s="34">
        <f t="shared" si="3"/>
        <v>0</v>
      </c>
    </row>
    <row r="163" spans="1:3" x14ac:dyDescent="0.3">
      <c r="A163" s="25">
        <f>Produtos!B160</f>
        <v>0</v>
      </c>
      <c r="B163" s="4">
        <f>SUMIFS(Compras!K:K,Compras!B:B,CALCULOS_GESTÃO_COMPRAS!A163,Compras!O:O,'Gestão de Compras'!$B$4)</f>
        <v>0</v>
      </c>
      <c r="C163" s="34">
        <f t="shared" si="3"/>
        <v>0</v>
      </c>
    </row>
    <row r="164" spans="1:3" x14ac:dyDescent="0.3">
      <c r="A164" s="25">
        <f>Produtos!B161</f>
        <v>0</v>
      </c>
      <c r="B164" s="4">
        <f>SUMIFS(Compras!K:K,Compras!B:B,CALCULOS_GESTÃO_COMPRAS!A164,Compras!O:O,'Gestão de Compras'!$B$4)</f>
        <v>0</v>
      </c>
      <c r="C164" s="34">
        <f t="shared" si="3"/>
        <v>0</v>
      </c>
    </row>
    <row r="165" spans="1:3" x14ac:dyDescent="0.3">
      <c r="A165" s="25">
        <f>Produtos!B162</f>
        <v>0</v>
      </c>
      <c r="B165" s="4">
        <f>SUMIFS(Compras!K:K,Compras!B:B,CALCULOS_GESTÃO_COMPRAS!A165,Compras!O:O,'Gestão de Compras'!$B$4)</f>
        <v>0</v>
      </c>
      <c r="C165" s="34">
        <f t="shared" si="3"/>
        <v>0</v>
      </c>
    </row>
    <row r="166" spans="1:3" x14ac:dyDescent="0.3">
      <c r="A166" s="25">
        <f>Produtos!B163</f>
        <v>0</v>
      </c>
      <c r="B166" s="4">
        <f>SUMIFS(Compras!K:K,Compras!B:B,CALCULOS_GESTÃO_COMPRAS!A166,Compras!O:O,'Gestão de Compras'!$B$4)</f>
        <v>0</v>
      </c>
      <c r="C166" s="34">
        <f t="shared" si="3"/>
        <v>0</v>
      </c>
    </row>
    <row r="167" spans="1:3" x14ac:dyDescent="0.3">
      <c r="A167" s="25">
        <f>Produtos!B164</f>
        <v>0</v>
      </c>
      <c r="B167" s="4">
        <f>SUMIFS(Compras!K:K,Compras!B:B,CALCULOS_GESTÃO_COMPRAS!A167,Compras!O:O,'Gestão de Compras'!$B$4)</f>
        <v>0</v>
      </c>
      <c r="C167" s="34">
        <f t="shared" si="3"/>
        <v>0</v>
      </c>
    </row>
    <row r="168" spans="1:3" x14ac:dyDescent="0.3">
      <c r="A168" s="25">
        <f>Produtos!B165</f>
        <v>0</v>
      </c>
      <c r="B168" s="4">
        <f>SUMIFS(Compras!K:K,Compras!B:B,CALCULOS_GESTÃO_COMPRAS!A168,Compras!O:O,'Gestão de Compras'!$B$4)</f>
        <v>0</v>
      </c>
      <c r="C168" s="34">
        <f t="shared" si="3"/>
        <v>0</v>
      </c>
    </row>
    <row r="169" spans="1:3" x14ac:dyDescent="0.3">
      <c r="A169" s="25">
        <f>Produtos!B166</f>
        <v>0</v>
      </c>
      <c r="B169" s="4">
        <f>SUMIFS(Compras!K:K,Compras!B:B,CALCULOS_GESTÃO_COMPRAS!A169,Compras!O:O,'Gestão de Compras'!$B$4)</f>
        <v>0</v>
      </c>
      <c r="C169" s="34">
        <f t="shared" si="3"/>
        <v>0</v>
      </c>
    </row>
    <row r="170" spans="1:3" x14ac:dyDescent="0.3">
      <c r="A170" s="25">
        <f>Produtos!B167</f>
        <v>0</v>
      </c>
      <c r="B170" s="4">
        <f>SUMIFS(Compras!K:K,Compras!B:B,CALCULOS_GESTÃO_COMPRAS!A170,Compras!O:O,'Gestão de Compras'!$B$4)</f>
        <v>0</v>
      </c>
      <c r="C170" s="34">
        <f t="shared" si="3"/>
        <v>0</v>
      </c>
    </row>
    <row r="171" spans="1:3" x14ac:dyDescent="0.3">
      <c r="A171" s="25">
        <f>Produtos!B168</f>
        <v>0</v>
      </c>
      <c r="B171" s="4">
        <f>SUMIFS(Compras!K:K,Compras!B:B,CALCULOS_GESTÃO_COMPRAS!A171,Compras!O:O,'Gestão de Compras'!$B$4)</f>
        <v>0</v>
      </c>
      <c r="C171" s="34">
        <f t="shared" si="3"/>
        <v>0</v>
      </c>
    </row>
    <row r="172" spans="1:3" x14ac:dyDescent="0.3">
      <c r="A172" s="25">
        <f>Produtos!B169</f>
        <v>0</v>
      </c>
      <c r="B172" s="4">
        <f>SUMIFS(Compras!K:K,Compras!B:B,CALCULOS_GESTÃO_COMPRAS!A172,Compras!O:O,'Gestão de Compras'!$B$4)</f>
        <v>0</v>
      </c>
      <c r="C172" s="34">
        <f t="shared" si="3"/>
        <v>0</v>
      </c>
    </row>
    <row r="173" spans="1:3" x14ac:dyDescent="0.3">
      <c r="A173" s="25">
        <f>Produtos!B170</f>
        <v>0</v>
      </c>
      <c r="B173" s="4">
        <f>SUMIFS(Compras!K:K,Compras!B:B,CALCULOS_GESTÃO_COMPRAS!A173,Compras!O:O,'Gestão de Compras'!$B$4)</f>
        <v>0</v>
      </c>
      <c r="C173" s="34">
        <f t="shared" si="3"/>
        <v>0</v>
      </c>
    </row>
    <row r="174" spans="1:3" x14ac:dyDescent="0.3">
      <c r="A174" s="25">
        <f>Produtos!B171</f>
        <v>0</v>
      </c>
      <c r="B174" s="4">
        <f>SUMIFS(Compras!K:K,Compras!B:B,CALCULOS_GESTÃO_COMPRAS!A174,Compras!O:O,'Gestão de Compras'!$B$4)</f>
        <v>0</v>
      </c>
      <c r="C174" s="34">
        <f t="shared" si="3"/>
        <v>0</v>
      </c>
    </row>
    <row r="175" spans="1:3" x14ac:dyDescent="0.3">
      <c r="A175" s="25">
        <f>Produtos!B172</f>
        <v>0</v>
      </c>
      <c r="B175" s="4">
        <f>SUMIFS(Compras!K:K,Compras!B:B,CALCULOS_GESTÃO_COMPRAS!A175,Compras!O:O,'Gestão de Compras'!$B$4)</f>
        <v>0</v>
      </c>
      <c r="C175" s="34">
        <f t="shared" si="3"/>
        <v>0</v>
      </c>
    </row>
    <row r="176" spans="1:3" x14ac:dyDescent="0.3">
      <c r="A176" s="25">
        <f>Produtos!B173</f>
        <v>0</v>
      </c>
      <c r="B176" s="4">
        <f>SUMIFS(Compras!K:K,Compras!B:B,CALCULOS_GESTÃO_COMPRAS!A176,Compras!O:O,'Gestão de Compras'!$B$4)</f>
        <v>0</v>
      </c>
      <c r="C176" s="34">
        <f t="shared" si="3"/>
        <v>0</v>
      </c>
    </row>
    <row r="177" spans="1:3" x14ac:dyDescent="0.3">
      <c r="A177" s="25">
        <f>Produtos!B174</f>
        <v>0</v>
      </c>
      <c r="B177" s="4">
        <f>SUMIFS(Compras!K:K,Compras!B:B,CALCULOS_GESTÃO_COMPRAS!A177,Compras!O:O,'Gestão de Compras'!$B$4)</f>
        <v>0</v>
      </c>
      <c r="C177" s="34">
        <f t="shared" si="3"/>
        <v>0</v>
      </c>
    </row>
    <row r="178" spans="1:3" x14ac:dyDescent="0.3">
      <c r="A178" s="25">
        <f>Produtos!B175</f>
        <v>0</v>
      </c>
      <c r="B178" s="4">
        <f>SUMIFS(Compras!K:K,Compras!B:B,CALCULOS_GESTÃO_COMPRAS!A178,Compras!O:O,'Gestão de Compras'!$B$4)</f>
        <v>0</v>
      </c>
      <c r="C178" s="34">
        <f t="shared" si="3"/>
        <v>0</v>
      </c>
    </row>
    <row r="179" spans="1:3" x14ac:dyDescent="0.3">
      <c r="A179" s="25">
        <f>Produtos!B176</f>
        <v>0</v>
      </c>
      <c r="B179" s="4">
        <f>SUMIFS(Compras!K:K,Compras!B:B,CALCULOS_GESTÃO_COMPRAS!A179,Compras!O:O,'Gestão de Compras'!$B$4)</f>
        <v>0</v>
      </c>
      <c r="C179" s="34">
        <f t="shared" si="3"/>
        <v>0</v>
      </c>
    </row>
    <row r="180" spans="1:3" x14ac:dyDescent="0.3">
      <c r="A180" s="25">
        <f>Produtos!B177</f>
        <v>0</v>
      </c>
      <c r="B180" s="4">
        <f>SUMIFS(Compras!K:K,Compras!B:B,CALCULOS_GESTÃO_COMPRAS!A180,Compras!O:O,'Gestão de Compras'!$B$4)</f>
        <v>0</v>
      </c>
      <c r="C180" s="34">
        <f t="shared" si="3"/>
        <v>0</v>
      </c>
    </row>
    <row r="181" spans="1:3" x14ac:dyDescent="0.3">
      <c r="A181" s="25">
        <f>Produtos!B178</f>
        <v>0</v>
      </c>
      <c r="B181" s="4">
        <f>SUMIFS(Compras!K:K,Compras!B:B,CALCULOS_GESTÃO_COMPRAS!A181,Compras!O:O,'Gestão de Compras'!$B$4)</f>
        <v>0</v>
      </c>
      <c r="C181" s="34">
        <f t="shared" si="3"/>
        <v>0</v>
      </c>
    </row>
    <row r="182" spans="1:3" x14ac:dyDescent="0.3">
      <c r="A182" s="25">
        <f>Produtos!B179</f>
        <v>0</v>
      </c>
      <c r="B182" s="4">
        <f>SUMIFS(Compras!K:K,Compras!B:B,CALCULOS_GESTÃO_COMPRAS!A182,Compras!O:O,'Gestão de Compras'!$B$4)</f>
        <v>0</v>
      </c>
      <c r="C182" s="34">
        <f t="shared" si="3"/>
        <v>0</v>
      </c>
    </row>
    <row r="183" spans="1:3" x14ac:dyDescent="0.3">
      <c r="A183" s="25">
        <f>Produtos!B180</f>
        <v>0</v>
      </c>
      <c r="B183" s="4">
        <f>SUMIFS(Compras!K:K,Compras!B:B,CALCULOS_GESTÃO_COMPRAS!A183,Compras!O:O,'Gestão de Compras'!$B$4)</f>
        <v>0</v>
      </c>
      <c r="C183" s="34">
        <f t="shared" si="3"/>
        <v>0</v>
      </c>
    </row>
    <row r="184" spans="1:3" x14ac:dyDescent="0.3">
      <c r="A184" s="25">
        <f>Produtos!B181</f>
        <v>0</v>
      </c>
      <c r="B184" s="4">
        <f>SUMIFS(Compras!K:K,Compras!B:B,CALCULOS_GESTÃO_COMPRAS!A184,Compras!O:O,'Gestão de Compras'!$B$4)</f>
        <v>0</v>
      </c>
      <c r="C184" s="34">
        <f t="shared" si="3"/>
        <v>0</v>
      </c>
    </row>
    <row r="185" spans="1:3" x14ac:dyDescent="0.3">
      <c r="A185" s="25">
        <f>Produtos!B182</f>
        <v>0</v>
      </c>
      <c r="B185" s="4">
        <f>SUMIFS(Compras!K:K,Compras!B:B,CALCULOS_GESTÃO_COMPRAS!A185,Compras!O:O,'Gestão de Compras'!$B$4)</f>
        <v>0</v>
      </c>
      <c r="C185" s="34">
        <f t="shared" si="3"/>
        <v>0</v>
      </c>
    </row>
    <row r="186" spans="1:3" x14ac:dyDescent="0.3">
      <c r="A186" s="25">
        <f>Produtos!B183</f>
        <v>0</v>
      </c>
      <c r="B186" s="4">
        <f>SUMIFS(Compras!K:K,Compras!B:B,CALCULOS_GESTÃO_COMPRAS!A186,Compras!O:O,'Gestão de Compras'!$B$4)</f>
        <v>0</v>
      </c>
      <c r="C186" s="34">
        <f t="shared" si="3"/>
        <v>0</v>
      </c>
    </row>
    <row r="187" spans="1:3" x14ac:dyDescent="0.3">
      <c r="A187" s="25">
        <f>Produtos!B184</f>
        <v>0</v>
      </c>
      <c r="B187" s="4">
        <f>SUMIFS(Compras!K:K,Compras!B:B,CALCULOS_GESTÃO_COMPRAS!A187,Compras!O:O,'Gestão de Compras'!$B$4)</f>
        <v>0</v>
      </c>
      <c r="C187" s="34">
        <f t="shared" si="3"/>
        <v>0</v>
      </c>
    </row>
    <row r="188" spans="1:3" x14ac:dyDescent="0.3">
      <c r="A188" s="25">
        <f>Produtos!B185</f>
        <v>0</v>
      </c>
      <c r="B188" s="4">
        <f>SUMIFS(Compras!K:K,Compras!B:B,CALCULOS_GESTÃO_COMPRAS!A188,Compras!O:O,'Gestão de Compras'!$B$4)</f>
        <v>0</v>
      </c>
      <c r="C188" s="34">
        <f t="shared" si="3"/>
        <v>0</v>
      </c>
    </row>
    <row r="189" spans="1:3" x14ac:dyDescent="0.3">
      <c r="A189" s="25">
        <f>Produtos!B186</f>
        <v>0</v>
      </c>
      <c r="B189" s="4">
        <f>SUMIFS(Compras!K:K,Compras!B:B,CALCULOS_GESTÃO_COMPRAS!A189,Compras!O:O,'Gestão de Compras'!$B$4)</f>
        <v>0</v>
      </c>
      <c r="C189" s="34">
        <f t="shared" si="3"/>
        <v>0</v>
      </c>
    </row>
    <row r="190" spans="1:3" x14ac:dyDescent="0.3">
      <c r="A190" s="25">
        <f>Produtos!B187</f>
        <v>0</v>
      </c>
      <c r="B190" s="4">
        <f>SUMIFS(Compras!K:K,Compras!B:B,CALCULOS_GESTÃO_COMPRAS!A190,Compras!O:O,'Gestão de Compras'!$B$4)</f>
        <v>0</v>
      </c>
      <c r="C190" s="34">
        <f t="shared" si="3"/>
        <v>0</v>
      </c>
    </row>
    <row r="191" spans="1:3" x14ac:dyDescent="0.3">
      <c r="A191" s="25">
        <f>Produtos!B188</f>
        <v>0</v>
      </c>
      <c r="B191" s="4">
        <f>SUMIFS(Compras!K:K,Compras!B:B,CALCULOS_GESTÃO_COMPRAS!A191,Compras!O:O,'Gestão de Compras'!$B$4)</f>
        <v>0</v>
      </c>
      <c r="C191" s="34">
        <f t="shared" si="3"/>
        <v>0</v>
      </c>
    </row>
    <row r="192" spans="1:3" x14ac:dyDescent="0.3">
      <c r="A192" s="25">
        <f>Produtos!B189</f>
        <v>0</v>
      </c>
      <c r="B192" s="4">
        <f>SUMIFS(Compras!K:K,Compras!B:B,CALCULOS_GESTÃO_COMPRAS!A192,Compras!O:O,'Gestão de Compras'!$B$4)</f>
        <v>0</v>
      </c>
      <c r="C192" s="34">
        <f t="shared" si="3"/>
        <v>0</v>
      </c>
    </row>
    <row r="193" spans="1:3" x14ac:dyDescent="0.3">
      <c r="A193" s="25">
        <f>Produtos!B190</f>
        <v>0</v>
      </c>
      <c r="B193" s="4">
        <f>SUMIFS(Compras!K:K,Compras!B:B,CALCULOS_GESTÃO_COMPRAS!A193,Compras!O:O,'Gestão de Compras'!$B$4)</f>
        <v>0</v>
      </c>
      <c r="C193" s="34">
        <f t="shared" si="3"/>
        <v>0</v>
      </c>
    </row>
    <row r="194" spans="1:3" x14ac:dyDescent="0.3">
      <c r="A194" s="25">
        <f>Produtos!B191</f>
        <v>0</v>
      </c>
      <c r="B194" s="4">
        <f>SUMIFS(Compras!K:K,Compras!B:B,CALCULOS_GESTÃO_COMPRAS!A194,Compras!O:O,'Gestão de Compras'!$B$4)</f>
        <v>0</v>
      </c>
      <c r="C194" s="34">
        <f t="shared" si="3"/>
        <v>0</v>
      </c>
    </row>
    <row r="195" spans="1:3" x14ac:dyDescent="0.3">
      <c r="A195" s="25">
        <f>Produtos!B192</f>
        <v>0</v>
      </c>
      <c r="B195" s="4">
        <f>SUMIFS(Compras!K:K,Compras!B:B,CALCULOS_GESTÃO_COMPRAS!A195,Compras!O:O,'Gestão de Compras'!$B$4)</f>
        <v>0</v>
      </c>
      <c r="C195" s="34">
        <f t="shared" si="3"/>
        <v>0</v>
      </c>
    </row>
    <row r="196" spans="1:3" x14ac:dyDescent="0.3">
      <c r="A196" s="25">
        <f>Produtos!B193</f>
        <v>0</v>
      </c>
      <c r="B196" s="4">
        <f>SUMIFS(Compras!K:K,Compras!B:B,CALCULOS_GESTÃO_COMPRAS!A196,Compras!O:O,'Gestão de Compras'!$B$4)</f>
        <v>0</v>
      </c>
      <c r="C196" s="34">
        <f t="shared" si="3"/>
        <v>0</v>
      </c>
    </row>
    <row r="197" spans="1:3" x14ac:dyDescent="0.3">
      <c r="A197" s="25">
        <f>Produtos!B194</f>
        <v>0</v>
      </c>
      <c r="B197" s="4">
        <f>SUMIFS(Compras!K:K,Compras!B:B,CALCULOS_GESTÃO_COMPRAS!A197,Compras!O:O,'Gestão de Compras'!$B$4)</f>
        <v>0</v>
      </c>
      <c r="C197" s="34">
        <f t="shared" si="3"/>
        <v>0</v>
      </c>
    </row>
    <row r="198" spans="1:3" x14ac:dyDescent="0.3">
      <c r="A198" s="25">
        <f>Produtos!B195</f>
        <v>0</v>
      </c>
      <c r="B198" s="4">
        <f>SUMIFS(Compras!K:K,Compras!B:B,CALCULOS_GESTÃO_COMPRAS!A198,Compras!O:O,'Gestão de Compras'!$B$4)</f>
        <v>0</v>
      </c>
      <c r="C198" s="34">
        <f t="shared" si="3"/>
        <v>0</v>
      </c>
    </row>
    <row r="199" spans="1:3" x14ac:dyDescent="0.3">
      <c r="A199" s="25">
        <f>Produtos!B196</f>
        <v>0</v>
      </c>
      <c r="B199" s="4">
        <f>SUMIFS(Compras!K:K,Compras!B:B,CALCULOS_GESTÃO_COMPRAS!A199,Compras!O:O,'Gestão de Compras'!$B$4)</f>
        <v>0</v>
      </c>
      <c r="C199" s="34">
        <f t="shared" si="3"/>
        <v>0</v>
      </c>
    </row>
    <row r="200" spans="1:3" x14ac:dyDescent="0.3">
      <c r="A200" s="25">
        <f>Produtos!B197</f>
        <v>0</v>
      </c>
      <c r="B200" s="4">
        <f>SUMIFS(Compras!K:K,Compras!B:B,CALCULOS_GESTÃO_COMPRAS!A200,Compras!O:O,'Gestão de Compras'!$B$4)</f>
        <v>0</v>
      </c>
      <c r="C200" s="34">
        <f t="shared" ref="C200:C263" si="4">A200</f>
        <v>0</v>
      </c>
    </row>
    <row r="201" spans="1:3" x14ac:dyDescent="0.3">
      <c r="A201" s="25">
        <f>Produtos!B198</f>
        <v>0</v>
      </c>
      <c r="B201" s="4">
        <f>SUMIFS(Compras!K:K,Compras!B:B,CALCULOS_GESTÃO_COMPRAS!A201,Compras!O:O,'Gestão de Compras'!$B$4)</f>
        <v>0</v>
      </c>
      <c r="C201" s="34">
        <f t="shared" si="4"/>
        <v>0</v>
      </c>
    </row>
    <row r="202" spans="1:3" x14ac:dyDescent="0.3">
      <c r="A202" s="25">
        <f>Produtos!B199</f>
        <v>0</v>
      </c>
      <c r="B202" s="4">
        <f>SUMIFS(Compras!K:K,Compras!B:B,CALCULOS_GESTÃO_COMPRAS!A202,Compras!O:O,'Gestão de Compras'!$B$4)</f>
        <v>0</v>
      </c>
      <c r="C202" s="34">
        <f t="shared" si="4"/>
        <v>0</v>
      </c>
    </row>
    <row r="203" spans="1:3" x14ac:dyDescent="0.3">
      <c r="A203" s="25">
        <f>Produtos!B200</f>
        <v>0</v>
      </c>
      <c r="B203" s="4">
        <f>SUMIFS(Compras!K:K,Compras!B:B,CALCULOS_GESTÃO_COMPRAS!A203,Compras!O:O,'Gestão de Compras'!$B$4)</f>
        <v>0</v>
      </c>
      <c r="C203" s="34">
        <f t="shared" si="4"/>
        <v>0</v>
      </c>
    </row>
    <row r="204" spans="1:3" x14ac:dyDescent="0.3">
      <c r="A204" s="25">
        <f>Produtos!B201</f>
        <v>0</v>
      </c>
      <c r="B204" s="4">
        <f>SUMIFS(Compras!K:K,Compras!B:B,CALCULOS_GESTÃO_COMPRAS!A204,Compras!O:O,'Gestão de Compras'!$B$4)</f>
        <v>0</v>
      </c>
      <c r="C204" s="34">
        <f t="shared" si="4"/>
        <v>0</v>
      </c>
    </row>
    <row r="205" spans="1:3" x14ac:dyDescent="0.3">
      <c r="A205" s="25">
        <f>Produtos!B202</f>
        <v>0</v>
      </c>
      <c r="B205" s="4">
        <f>SUMIFS(Compras!K:K,Compras!B:B,CALCULOS_GESTÃO_COMPRAS!A205,Compras!O:O,'Gestão de Compras'!$B$4)</f>
        <v>0</v>
      </c>
      <c r="C205" s="34">
        <f t="shared" si="4"/>
        <v>0</v>
      </c>
    </row>
    <row r="206" spans="1:3" x14ac:dyDescent="0.3">
      <c r="A206" s="25">
        <f>Produtos!B203</f>
        <v>0</v>
      </c>
      <c r="B206" s="4">
        <f>SUMIFS(Compras!K:K,Compras!B:B,CALCULOS_GESTÃO_COMPRAS!A206,Compras!O:O,'Gestão de Compras'!$B$4)</f>
        <v>0</v>
      </c>
      <c r="C206" s="34">
        <f t="shared" si="4"/>
        <v>0</v>
      </c>
    </row>
    <row r="207" spans="1:3" x14ac:dyDescent="0.3">
      <c r="A207" s="25">
        <f>Produtos!B204</f>
        <v>0</v>
      </c>
      <c r="B207" s="4">
        <f>SUMIFS(Compras!K:K,Compras!B:B,CALCULOS_GESTÃO_COMPRAS!A207,Compras!O:O,'Gestão de Compras'!$B$4)</f>
        <v>0</v>
      </c>
      <c r="C207" s="34">
        <f t="shared" si="4"/>
        <v>0</v>
      </c>
    </row>
    <row r="208" spans="1:3" x14ac:dyDescent="0.3">
      <c r="A208" s="25">
        <f>Produtos!B205</f>
        <v>0</v>
      </c>
      <c r="B208" s="4">
        <f>SUMIFS(Compras!K:K,Compras!B:B,CALCULOS_GESTÃO_COMPRAS!A208,Compras!O:O,'Gestão de Compras'!$B$4)</f>
        <v>0</v>
      </c>
      <c r="C208" s="34">
        <f t="shared" si="4"/>
        <v>0</v>
      </c>
    </row>
    <row r="209" spans="1:3" x14ac:dyDescent="0.3">
      <c r="A209" s="25">
        <f>Produtos!B206</f>
        <v>0</v>
      </c>
      <c r="B209" s="4">
        <f>SUMIFS(Compras!K:K,Compras!B:B,CALCULOS_GESTÃO_COMPRAS!A209,Compras!O:O,'Gestão de Compras'!$B$4)</f>
        <v>0</v>
      </c>
      <c r="C209" s="34">
        <f t="shared" si="4"/>
        <v>0</v>
      </c>
    </row>
    <row r="210" spans="1:3" x14ac:dyDescent="0.3">
      <c r="A210" s="25">
        <f>Produtos!B207</f>
        <v>0</v>
      </c>
      <c r="B210" s="4">
        <f>SUMIFS(Compras!K:K,Compras!B:B,CALCULOS_GESTÃO_COMPRAS!A210,Compras!O:O,'Gestão de Compras'!$B$4)</f>
        <v>0</v>
      </c>
      <c r="C210" s="34">
        <f t="shared" si="4"/>
        <v>0</v>
      </c>
    </row>
    <row r="211" spans="1:3" x14ac:dyDescent="0.3">
      <c r="A211" s="25">
        <f>Produtos!B208</f>
        <v>0</v>
      </c>
      <c r="B211" s="4">
        <f>SUMIFS(Compras!K:K,Compras!B:B,CALCULOS_GESTÃO_COMPRAS!A211,Compras!O:O,'Gestão de Compras'!$B$4)</f>
        <v>0</v>
      </c>
      <c r="C211" s="34">
        <f t="shared" si="4"/>
        <v>0</v>
      </c>
    </row>
    <row r="212" spans="1:3" x14ac:dyDescent="0.3">
      <c r="A212" s="25">
        <f>Produtos!B209</f>
        <v>0</v>
      </c>
      <c r="B212" s="4">
        <f>SUMIFS(Compras!K:K,Compras!B:B,CALCULOS_GESTÃO_COMPRAS!A212,Compras!O:O,'Gestão de Compras'!$B$4)</f>
        <v>0</v>
      </c>
      <c r="C212" s="34">
        <f t="shared" si="4"/>
        <v>0</v>
      </c>
    </row>
    <row r="213" spans="1:3" x14ac:dyDescent="0.3">
      <c r="A213" s="25">
        <f>Produtos!B210</f>
        <v>0</v>
      </c>
      <c r="B213" s="4">
        <f>SUMIFS(Compras!K:K,Compras!B:B,CALCULOS_GESTÃO_COMPRAS!A213,Compras!O:O,'Gestão de Compras'!$B$4)</f>
        <v>0</v>
      </c>
      <c r="C213" s="34">
        <f t="shared" si="4"/>
        <v>0</v>
      </c>
    </row>
    <row r="214" spans="1:3" x14ac:dyDescent="0.3">
      <c r="A214" s="25">
        <f>Produtos!B211</f>
        <v>0</v>
      </c>
      <c r="B214" s="4">
        <f>SUMIFS(Compras!K:K,Compras!B:B,CALCULOS_GESTÃO_COMPRAS!A214,Compras!O:O,'Gestão de Compras'!$B$4)</f>
        <v>0</v>
      </c>
      <c r="C214" s="34">
        <f t="shared" si="4"/>
        <v>0</v>
      </c>
    </row>
    <row r="215" spans="1:3" x14ac:dyDescent="0.3">
      <c r="A215" s="25">
        <f>Produtos!B212</f>
        <v>0</v>
      </c>
      <c r="B215" s="4">
        <f>SUMIFS(Compras!K:K,Compras!B:B,CALCULOS_GESTÃO_COMPRAS!A215,Compras!O:O,'Gestão de Compras'!$B$4)</f>
        <v>0</v>
      </c>
      <c r="C215" s="34">
        <f t="shared" si="4"/>
        <v>0</v>
      </c>
    </row>
    <row r="216" spans="1:3" x14ac:dyDescent="0.3">
      <c r="A216" s="25">
        <f>Produtos!B213</f>
        <v>0</v>
      </c>
      <c r="B216" s="4">
        <f>SUMIFS(Compras!K:K,Compras!B:B,CALCULOS_GESTÃO_COMPRAS!A216,Compras!O:O,'Gestão de Compras'!$B$4)</f>
        <v>0</v>
      </c>
      <c r="C216" s="34">
        <f t="shared" si="4"/>
        <v>0</v>
      </c>
    </row>
    <row r="217" spans="1:3" x14ac:dyDescent="0.3">
      <c r="A217" s="25">
        <f>Produtos!B214</f>
        <v>0</v>
      </c>
      <c r="B217" s="4">
        <f>SUMIFS(Compras!K:K,Compras!B:B,CALCULOS_GESTÃO_COMPRAS!A217,Compras!O:O,'Gestão de Compras'!$B$4)</f>
        <v>0</v>
      </c>
      <c r="C217" s="34">
        <f t="shared" si="4"/>
        <v>0</v>
      </c>
    </row>
    <row r="218" spans="1:3" x14ac:dyDescent="0.3">
      <c r="A218" s="25">
        <f>Produtos!B215</f>
        <v>0</v>
      </c>
      <c r="B218" s="4">
        <f>SUMIFS(Compras!K:K,Compras!B:B,CALCULOS_GESTÃO_COMPRAS!A218,Compras!O:O,'Gestão de Compras'!$B$4)</f>
        <v>0</v>
      </c>
      <c r="C218" s="34">
        <f t="shared" si="4"/>
        <v>0</v>
      </c>
    </row>
    <row r="219" spans="1:3" x14ac:dyDescent="0.3">
      <c r="A219" s="25">
        <f>Produtos!B216</f>
        <v>0</v>
      </c>
      <c r="B219" s="4">
        <f>SUMIFS(Compras!K:K,Compras!B:B,CALCULOS_GESTÃO_COMPRAS!A219,Compras!O:O,'Gestão de Compras'!$B$4)</f>
        <v>0</v>
      </c>
      <c r="C219" s="34">
        <f t="shared" si="4"/>
        <v>0</v>
      </c>
    </row>
    <row r="220" spans="1:3" x14ac:dyDescent="0.3">
      <c r="A220" s="25">
        <f>Produtos!B217</f>
        <v>0</v>
      </c>
      <c r="B220" s="4">
        <f>SUMIFS(Compras!K:K,Compras!B:B,CALCULOS_GESTÃO_COMPRAS!A220,Compras!O:O,'Gestão de Compras'!$B$4)</f>
        <v>0</v>
      </c>
      <c r="C220" s="34">
        <f t="shared" si="4"/>
        <v>0</v>
      </c>
    </row>
    <row r="221" spans="1:3" x14ac:dyDescent="0.3">
      <c r="A221" s="25">
        <f>Produtos!B218</f>
        <v>0</v>
      </c>
      <c r="B221" s="4">
        <f>SUMIFS(Compras!K:K,Compras!B:B,CALCULOS_GESTÃO_COMPRAS!A221,Compras!O:O,'Gestão de Compras'!$B$4)</f>
        <v>0</v>
      </c>
      <c r="C221" s="34">
        <f t="shared" si="4"/>
        <v>0</v>
      </c>
    </row>
    <row r="222" spans="1:3" x14ac:dyDescent="0.3">
      <c r="A222" s="25">
        <f>Produtos!B219</f>
        <v>0</v>
      </c>
      <c r="B222" s="4">
        <f>SUMIFS(Compras!K:K,Compras!B:B,CALCULOS_GESTÃO_COMPRAS!A222,Compras!O:O,'Gestão de Compras'!$B$4)</f>
        <v>0</v>
      </c>
      <c r="C222" s="34">
        <f t="shared" si="4"/>
        <v>0</v>
      </c>
    </row>
    <row r="223" spans="1:3" x14ac:dyDescent="0.3">
      <c r="A223" s="25">
        <f>Produtos!B220</f>
        <v>0</v>
      </c>
      <c r="B223" s="4">
        <f>SUMIFS(Compras!K:K,Compras!B:B,CALCULOS_GESTÃO_COMPRAS!A223,Compras!O:O,'Gestão de Compras'!$B$4)</f>
        <v>0</v>
      </c>
      <c r="C223" s="34">
        <f t="shared" si="4"/>
        <v>0</v>
      </c>
    </row>
    <row r="224" spans="1:3" x14ac:dyDescent="0.3">
      <c r="A224" s="25">
        <f>Produtos!B221</f>
        <v>0</v>
      </c>
      <c r="B224" s="4">
        <f>SUMIFS(Compras!K:K,Compras!B:B,CALCULOS_GESTÃO_COMPRAS!A224,Compras!O:O,'Gestão de Compras'!$B$4)</f>
        <v>0</v>
      </c>
      <c r="C224" s="34">
        <f t="shared" si="4"/>
        <v>0</v>
      </c>
    </row>
    <row r="225" spans="1:3" x14ac:dyDescent="0.3">
      <c r="A225" s="25">
        <f>Produtos!B222</f>
        <v>0</v>
      </c>
      <c r="B225" s="4">
        <f>SUMIFS(Compras!K:K,Compras!B:B,CALCULOS_GESTÃO_COMPRAS!A225,Compras!O:O,'Gestão de Compras'!$B$4)</f>
        <v>0</v>
      </c>
      <c r="C225" s="34">
        <f t="shared" si="4"/>
        <v>0</v>
      </c>
    </row>
    <row r="226" spans="1:3" x14ac:dyDescent="0.3">
      <c r="A226" s="25">
        <f>Produtos!B223</f>
        <v>0</v>
      </c>
      <c r="B226" s="4">
        <f>SUMIFS(Compras!K:K,Compras!B:B,CALCULOS_GESTÃO_COMPRAS!A226,Compras!O:O,'Gestão de Compras'!$B$4)</f>
        <v>0</v>
      </c>
      <c r="C226" s="34">
        <f t="shared" si="4"/>
        <v>0</v>
      </c>
    </row>
    <row r="227" spans="1:3" x14ac:dyDescent="0.3">
      <c r="A227" s="25">
        <f>Produtos!B224</f>
        <v>0</v>
      </c>
      <c r="B227" s="4">
        <f>SUMIFS(Compras!K:K,Compras!B:B,CALCULOS_GESTÃO_COMPRAS!A227,Compras!O:O,'Gestão de Compras'!$B$4)</f>
        <v>0</v>
      </c>
      <c r="C227" s="34">
        <f t="shared" si="4"/>
        <v>0</v>
      </c>
    </row>
    <row r="228" spans="1:3" x14ac:dyDescent="0.3">
      <c r="A228" s="25">
        <f>Produtos!B225</f>
        <v>0</v>
      </c>
      <c r="B228" s="4">
        <f>SUMIFS(Compras!K:K,Compras!B:B,CALCULOS_GESTÃO_COMPRAS!A228,Compras!O:O,'Gestão de Compras'!$B$4)</f>
        <v>0</v>
      </c>
      <c r="C228" s="34">
        <f t="shared" si="4"/>
        <v>0</v>
      </c>
    </row>
    <row r="229" spans="1:3" x14ac:dyDescent="0.3">
      <c r="A229" s="25">
        <f>Produtos!B226</f>
        <v>0</v>
      </c>
      <c r="B229" s="4">
        <f>SUMIFS(Compras!K:K,Compras!B:B,CALCULOS_GESTÃO_COMPRAS!A229,Compras!O:O,'Gestão de Compras'!$B$4)</f>
        <v>0</v>
      </c>
      <c r="C229" s="34">
        <f t="shared" si="4"/>
        <v>0</v>
      </c>
    </row>
    <row r="230" spans="1:3" x14ac:dyDescent="0.3">
      <c r="A230" s="25">
        <f>Produtos!B227</f>
        <v>0</v>
      </c>
      <c r="B230" s="4">
        <f>SUMIFS(Compras!K:K,Compras!B:B,CALCULOS_GESTÃO_COMPRAS!A230,Compras!O:O,'Gestão de Compras'!$B$4)</f>
        <v>0</v>
      </c>
      <c r="C230" s="34">
        <f t="shared" si="4"/>
        <v>0</v>
      </c>
    </row>
    <row r="231" spans="1:3" x14ac:dyDescent="0.3">
      <c r="A231" s="25">
        <f>Produtos!B228</f>
        <v>0</v>
      </c>
      <c r="B231" s="4">
        <f>SUMIFS(Compras!K:K,Compras!B:B,CALCULOS_GESTÃO_COMPRAS!A231,Compras!O:O,'Gestão de Compras'!$B$4)</f>
        <v>0</v>
      </c>
      <c r="C231" s="34">
        <f t="shared" si="4"/>
        <v>0</v>
      </c>
    </row>
    <row r="232" spans="1:3" x14ac:dyDescent="0.3">
      <c r="A232" s="25">
        <f>Produtos!B229</f>
        <v>0</v>
      </c>
      <c r="B232" s="4">
        <f>SUMIFS(Compras!K:K,Compras!B:B,CALCULOS_GESTÃO_COMPRAS!A232,Compras!O:O,'Gestão de Compras'!$B$4)</f>
        <v>0</v>
      </c>
      <c r="C232" s="34">
        <f t="shared" si="4"/>
        <v>0</v>
      </c>
    </row>
    <row r="233" spans="1:3" x14ac:dyDescent="0.3">
      <c r="A233" s="25">
        <f>Produtos!B230</f>
        <v>0</v>
      </c>
      <c r="B233" s="4">
        <f>SUMIFS(Compras!K:K,Compras!B:B,CALCULOS_GESTÃO_COMPRAS!A233,Compras!O:O,'Gestão de Compras'!$B$4)</f>
        <v>0</v>
      </c>
      <c r="C233" s="34">
        <f t="shared" si="4"/>
        <v>0</v>
      </c>
    </row>
    <row r="234" spans="1:3" x14ac:dyDescent="0.3">
      <c r="A234" s="25">
        <f>Produtos!B231</f>
        <v>0</v>
      </c>
      <c r="B234" s="4">
        <f>SUMIFS(Compras!K:K,Compras!B:B,CALCULOS_GESTÃO_COMPRAS!A234,Compras!O:O,'Gestão de Compras'!$B$4)</f>
        <v>0</v>
      </c>
      <c r="C234" s="34">
        <f t="shared" si="4"/>
        <v>0</v>
      </c>
    </row>
    <row r="235" spans="1:3" x14ac:dyDescent="0.3">
      <c r="A235" s="25">
        <f>Produtos!B232</f>
        <v>0</v>
      </c>
      <c r="B235" s="4">
        <f>SUMIFS(Compras!K:K,Compras!B:B,CALCULOS_GESTÃO_COMPRAS!A235,Compras!O:O,'Gestão de Compras'!$B$4)</f>
        <v>0</v>
      </c>
      <c r="C235" s="34">
        <f t="shared" si="4"/>
        <v>0</v>
      </c>
    </row>
    <row r="236" spans="1:3" x14ac:dyDescent="0.3">
      <c r="A236" s="25">
        <f>Produtos!B233</f>
        <v>0</v>
      </c>
      <c r="B236" s="4">
        <f>SUMIFS(Compras!K:K,Compras!B:B,CALCULOS_GESTÃO_COMPRAS!A236,Compras!O:O,'Gestão de Compras'!$B$4)</f>
        <v>0</v>
      </c>
      <c r="C236" s="34">
        <f t="shared" si="4"/>
        <v>0</v>
      </c>
    </row>
    <row r="237" spans="1:3" x14ac:dyDescent="0.3">
      <c r="A237" s="25">
        <f>Produtos!B234</f>
        <v>0</v>
      </c>
      <c r="B237" s="4">
        <f>SUMIFS(Compras!K:K,Compras!B:B,CALCULOS_GESTÃO_COMPRAS!A237,Compras!O:O,'Gestão de Compras'!$B$4)</f>
        <v>0</v>
      </c>
      <c r="C237" s="34">
        <f t="shared" si="4"/>
        <v>0</v>
      </c>
    </row>
    <row r="238" spans="1:3" x14ac:dyDescent="0.3">
      <c r="A238" s="25">
        <f>Produtos!B235</f>
        <v>0</v>
      </c>
      <c r="B238" s="4">
        <f>SUMIFS(Compras!K:K,Compras!B:B,CALCULOS_GESTÃO_COMPRAS!A238,Compras!O:O,'Gestão de Compras'!$B$4)</f>
        <v>0</v>
      </c>
      <c r="C238" s="34">
        <f t="shared" si="4"/>
        <v>0</v>
      </c>
    </row>
    <row r="239" spans="1:3" x14ac:dyDescent="0.3">
      <c r="A239" s="25">
        <f>Produtos!B236</f>
        <v>0</v>
      </c>
      <c r="B239" s="4">
        <f>SUMIFS(Compras!K:K,Compras!B:B,CALCULOS_GESTÃO_COMPRAS!A239,Compras!O:O,'Gestão de Compras'!$B$4)</f>
        <v>0</v>
      </c>
      <c r="C239" s="34">
        <f t="shared" si="4"/>
        <v>0</v>
      </c>
    </row>
    <row r="240" spans="1:3" x14ac:dyDescent="0.3">
      <c r="A240" s="25">
        <f>Produtos!B237</f>
        <v>0</v>
      </c>
      <c r="B240" s="4">
        <f>SUMIFS(Compras!K:K,Compras!B:B,CALCULOS_GESTÃO_COMPRAS!A240,Compras!O:O,'Gestão de Compras'!$B$4)</f>
        <v>0</v>
      </c>
      <c r="C240" s="34">
        <f t="shared" si="4"/>
        <v>0</v>
      </c>
    </row>
    <row r="241" spans="1:3" x14ac:dyDescent="0.3">
      <c r="A241" s="25">
        <f>Produtos!B238</f>
        <v>0</v>
      </c>
      <c r="B241" s="4">
        <f>SUMIFS(Compras!K:K,Compras!B:B,CALCULOS_GESTÃO_COMPRAS!A241,Compras!O:O,'Gestão de Compras'!$B$4)</f>
        <v>0</v>
      </c>
      <c r="C241" s="34">
        <f t="shared" si="4"/>
        <v>0</v>
      </c>
    </row>
    <row r="242" spans="1:3" x14ac:dyDescent="0.3">
      <c r="A242" s="25">
        <f>Produtos!B239</f>
        <v>0</v>
      </c>
      <c r="B242" s="4">
        <f>SUMIFS(Compras!K:K,Compras!B:B,CALCULOS_GESTÃO_COMPRAS!A242,Compras!O:O,'Gestão de Compras'!$B$4)</f>
        <v>0</v>
      </c>
      <c r="C242" s="34">
        <f t="shared" si="4"/>
        <v>0</v>
      </c>
    </row>
    <row r="243" spans="1:3" x14ac:dyDescent="0.3">
      <c r="A243" s="25">
        <f>Produtos!B240</f>
        <v>0</v>
      </c>
      <c r="B243" s="4">
        <f>SUMIFS(Compras!K:K,Compras!B:B,CALCULOS_GESTÃO_COMPRAS!A243,Compras!O:O,'Gestão de Compras'!$B$4)</f>
        <v>0</v>
      </c>
      <c r="C243" s="34">
        <f t="shared" si="4"/>
        <v>0</v>
      </c>
    </row>
    <row r="244" spans="1:3" x14ac:dyDescent="0.3">
      <c r="A244" s="25">
        <f>Produtos!B241</f>
        <v>0</v>
      </c>
      <c r="B244" s="4">
        <f>SUMIFS(Compras!K:K,Compras!B:B,CALCULOS_GESTÃO_COMPRAS!A244,Compras!O:O,'Gestão de Compras'!$B$4)</f>
        <v>0</v>
      </c>
      <c r="C244" s="34">
        <f t="shared" si="4"/>
        <v>0</v>
      </c>
    </row>
    <row r="245" spans="1:3" x14ac:dyDescent="0.3">
      <c r="A245" s="25">
        <f>Produtos!B242</f>
        <v>0</v>
      </c>
      <c r="B245" s="4">
        <f>SUMIFS(Compras!K:K,Compras!B:B,CALCULOS_GESTÃO_COMPRAS!A245,Compras!O:O,'Gestão de Compras'!$B$4)</f>
        <v>0</v>
      </c>
      <c r="C245" s="34">
        <f t="shared" si="4"/>
        <v>0</v>
      </c>
    </row>
    <row r="246" spans="1:3" x14ac:dyDescent="0.3">
      <c r="A246" s="25">
        <f>Produtos!B243</f>
        <v>0</v>
      </c>
      <c r="B246" s="4">
        <f>SUMIFS(Compras!K:K,Compras!B:B,CALCULOS_GESTÃO_COMPRAS!A246,Compras!O:O,'Gestão de Compras'!$B$4)</f>
        <v>0</v>
      </c>
      <c r="C246" s="34">
        <f t="shared" si="4"/>
        <v>0</v>
      </c>
    </row>
    <row r="247" spans="1:3" x14ac:dyDescent="0.3">
      <c r="A247" s="25">
        <f>Produtos!B244</f>
        <v>0</v>
      </c>
      <c r="B247" s="4">
        <f>SUMIFS(Compras!K:K,Compras!B:B,CALCULOS_GESTÃO_COMPRAS!A247,Compras!O:O,'Gestão de Compras'!$B$4)</f>
        <v>0</v>
      </c>
      <c r="C247" s="34">
        <f t="shared" si="4"/>
        <v>0</v>
      </c>
    </row>
    <row r="248" spans="1:3" x14ac:dyDescent="0.3">
      <c r="A248" s="25">
        <f>Produtos!B245</f>
        <v>0</v>
      </c>
      <c r="B248" s="4">
        <f>SUMIFS(Compras!K:K,Compras!B:B,CALCULOS_GESTÃO_COMPRAS!A248,Compras!O:O,'Gestão de Compras'!$B$4)</f>
        <v>0</v>
      </c>
      <c r="C248" s="34">
        <f t="shared" si="4"/>
        <v>0</v>
      </c>
    </row>
    <row r="249" spans="1:3" x14ac:dyDescent="0.3">
      <c r="A249" s="25">
        <f>Produtos!B246</f>
        <v>0</v>
      </c>
      <c r="B249" s="4">
        <f>SUMIFS(Compras!K:K,Compras!B:B,CALCULOS_GESTÃO_COMPRAS!A249,Compras!O:O,'Gestão de Compras'!$B$4)</f>
        <v>0</v>
      </c>
      <c r="C249" s="34">
        <f t="shared" si="4"/>
        <v>0</v>
      </c>
    </row>
    <row r="250" spans="1:3" x14ac:dyDescent="0.3">
      <c r="A250" s="25">
        <f>Produtos!B247</f>
        <v>0</v>
      </c>
      <c r="B250" s="4">
        <f>SUMIFS(Compras!K:K,Compras!B:B,CALCULOS_GESTÃO_COMPRAS!A250,Compras!O:O,'Gestão de Compras'!$B$4)</f>
        <v>0</v>
      </c>
      <c r="C250" s="34">
        <f t="shared" si="4"/>
        <v>0</v>
      </c>
    </row>
    <row r="251" spans="1:3" x14ac:dyDescent="0.3">
      <c r="A251" s="25">
        <f>Produtos!B248</f>
        <v>0</v>
      </c>
      <c r="B251" s="4">
        <f>SUMIFS(Compras!K:K,Compras!B:B,CALCULOS_GESTÃO_COMPRAS!A251,Compras!O:O,'Gestão de Compras'!$B$4)</f>
        <v>0</v>
      </c>
      <c r="C251" s="34">
        <f t="shared" si="4"/>
        <v>0</v>
      </c>
    </row>
    <row r="252" spans="1:3" x14ac:dyDescent="0.3">
      <c r="A252" s="25">
        <f>Produtos!B249</f>
        <v>0</v>
      </c>
      <c r="B252" s="4">
        <f>SUMIFS(Compras!K:K,Compras!B:B,CALCULOS_GESTÃO_COMPRAS!A252,Compras!O:O,'Gestão de Compras'!$B$4)</f>
        <v>0</v>
      </c>
      <c r="C252" s="34">
        <f t="shared" si="4"/>
        <v>0</v>
      </c>
    </row>
    <row r="253" spans="1:3" x14ac:dyDescent="0.3">
      <c r="A253" s="25">
        <f>Produtos!B250</f>
        <v>0</v>
      </c>
      <c r="B253" s="4">
        <f>SUMIFS(Compras!K:K,Compras!B:B,CALCULOS_GESTÃO_COMPRAS!A253,Compras!O:O,'Gestão de Compras'!$B$4)</f>
        <v>0</v>
      </c>
      <c r="C253" s="34">
        <f t="shared" si="4"/>
        <v>0</v>
      </c>
    </row>
    <row r="254" spans="1:3" x14ac:dyDescent="0.3">
      <c r="A254" s="25">
        <f>Produtos!B251</f>
        <v>0</v>
      </c>
      <c r="B254" s="4">
        <f>SUMIFS(Compras!K:K,Compras!B:B,CALCULOS_GESTÃO_COMPRAS!A254,Compras!O:O,'Gestão de Compras'!$B$4)</f>
        <v>0</v>
      </c>
      <c r="C254" s="34">
        <f t="shared" si="4"/>
        <v>0</v>
      </c>
    </row>
    <row r="255" spans="1:3" x14ac:dyDescent="0.3">
      <c r="A255" s="25">
        <f>Produtos!B252</f>
        <v>0</v>
      </c>
      <c r="B255" s="4">
        <f>SUMIFS(Compras!K:K,Compras!B:B,CALCULOS_GESTÃO_COMPRAS!A255,Compras!O:O,'Gestão de Compras'!$B$4)</f>
        <v>0</v>
      </c>
      <c r="C255" s="34">
        <f t="shared" si="4"/>
        <v>0</v>
      </c>
    </row>
    <row r="256" spans="1:3" x14ac:dyDescent="0.3">
      <c r="A256" s="25">
        <f>Produtos!B253</f>
        <v>0</v>
      </c>
      <c r="B256" s="4">
        <f>SUMIFS(Compras!K:K,Compras!B:B,CALCULOS_GESTÃO_COMPRAS!A256,Compras!O:O,'Gestão de Compras'!$B$4)</f>
        <v>0</v>
      </c>
      <c r="C256" s="34">
        <f t="shared" si="4"/>
        <v>0</v>
      </c>
    </row>
    <row r="257" spans="1:3" x14ac:dyDescent="0.3">
      <c r="A257" s="25">
        <f>Produtos!B254</f>
        <v>0</v>
      </c>
      <c r="B257" s="4">
        <f>SUMIFS(Compras!K:K,Compras!B:B,CALCULOS_GESTÃO_COMPRAS!A257,Compras!O:O,'Gestão de Compras'!$B$4)</f>
        <v>0</v>
      </c>
      <c r="C257" s="34">
        <f t="shared" si="4"/>
        <v>0</v>
      </c>
    </row>
    <row r="258" spans="1:3" x14ac:dyDescent="0.3">
      <c r="A258" s="25">
        <f>Produtos!B255</f>
        <v>0</v>
      </c>
      <c r="B258" s="4">
        <f>SUMIFS(Compras!K:K,Compras!B:B,CALCULOS_GESTÃO_COMPRAS!A258,Compras!O:O,'Gestão de Compras'!$B$4)</f>
        <v>0</v>
      </c>
      <c r="C258" s="34">
        <f t="shared" si="4"/>
        <v>0</v>
      </c>
    </row>
    <row r="259" spans="1:3" x14ac:dyDescent="0.3">
      <c r="A259" s="25">
        <f>Produtos!B256</f>
        <v>0</v>
      </c>
      <c r="B259" s="4">
        <f>SUMIFS(Compras!K:K,Compras!B:B,CALCULOS_GESTÃO_COMPRAS!A259,Compras!O:O,'Gestão de Compras'!$B$4)</f>
        <v>0</v>
      </c>
      <c r="C259" s="34">
        <f t="shared" si="4"/>
        <v>0</v>
      </c>
    </row>
    <row r="260" spans="1:3" x14ac:dyDescent="0.3">
      <c r="A260" s="25">
        <f>Produtos!B257</f>
        <v>0</v>
      </c>
      <c r="B260" s="4">
        <f>SUMIFS(Compras!K:K,Compras!B:B,CALCULOS_GESTÃO_COMPRAS!A260,Compras!O:O,'Gestão de Compras'!$B$4)</f>
        <v>0</v>
      </c>
      <c r="C260" s="34">
        <f t="shared" si="4"/>
        <v>0</v>
      </c>
    </row>
    <row r="261" spans="1:3" x14ac:dyDescent="0.3">
      <c r="A261" s="25">
        <f>Produtos!B258</f>
        <v>0</v>
      </c>
      <c r="B261" s="4">
        <f>SUMIFS(Compras!K:K,Compras!B:B,CALCULOS_GESTÃO_COMPRAS!A261,Compras!O:O,'Gestão de Compras'!$B$4)</f>
        <v>0</v>
      </c>
      <c r="C261" s="34">
        <f t="shared" si="4"/>
        <v>0</v>
      </c>
    </row>
    <row r="262" spans="1:3" x14ac:dyDescent="0.3">
      <c r="A262" s="25">
        <f>Produtos!B259</f>
        <v>0</v>
      </c>
      <c r="B262" s="4">
        <f>SUMIFS(Compras!K:K,Compras!B:B,CALCULOS_GESTÃO_COMPRAS!A262,Compras!O:O,'Gestão de Compras'!$B$4)</f>
        <v>0</v>
      </c>
      <c r="C262" s="34">
        <f t="shared" si="4"/>
        <v>0</v>
      </c>
    </row>
    <row r="263" spans="1:3" x14ac:dyDescent="0.3">
      <c r="A263" s="25">
        <f>Produtos!B260</f>
        <v>0</v>
      </c>
      <c r="B263" s="4">
        <f>SUMIFS(Compras!K:K,Compras!B:B,CALCULOS_GESTÃO_COMPRAS!A263,Compras!O:O,'Gestão de Compras'!$B$4)</f>
        <v>0</v>
      </c>
      <c r="C263" s="34">
        <f t="shared" si="4"/>
        <v>0</v>
      </c>
    </row>
    <row r="264" spans="1:3" x14ac:dyDescent="0.3">
      <c r="A264" s="25">
        <f>Produtos!B261</f>
        <v>0</v>
      </c>
      <c r="B264" s="4">
        <f>SUMIFS(Compras!K:K,Compras!B:B,CALCULOS_GESTÃO_COMPRAS!A264,Compras!O:O,'Gestão de Compras'!$B$4)</f>
        <v>0</v>
      </c>
      <c r="C264" s="34">
        <f t="shared" ref="C264:C327" si="5">A264</f>
        <v>0</v>
      </c>
    </row>
    <row r="265" spans="1:3" x14ac:dyDescent="0.3">
      <c r="A265" s="25">
        <f>Produtos!B262</f>
        <v>0</v>
      </c>
      <c r="B265" s="4">
        <f>SUMIFS(Compras!K:K,Compras!B:B,CALCULOS_GESTÃO_COMPRAS!A265,Compras!O:O,'Gestão de Compras'!$B$4)</f>
        <v>0</v>
      </c>
      <c r="C265" s="34">
        <f t="shared" si="5"/>
        <v>0</v>
      </c>
    </row>
    <row r="266" spans="1:3" x14ac:dyDescent="0.3">
      <c r="A266" s="25">
        <f>Produtos!B263</f>
        <v>0</v>
      </c>
      <c r="B266" s="4">
        <f>SUMIFS(Compras!K:K,Compras!B:B,CALCULOS_GESTÃO_COMPRAS!A266,Compras!O:O,'Gestão de Compras'!$B$4)</f>
        <v>0</v>
      </c>
      <c r="C266" s="34">
        <f t="shared" si="5"/>
        <v>0</v>
      </c>
    </row>
    <row r="267" spans="1:3" x14ac:dyDescent="0.3">
      <c r="A267" s="25">
        <f>Produtos!B264</f>
        <v>0</v>
      </c>
      <c r="B267" s="4">
        <f>SUMIFS(Compras!K:K,Compras!B:B,CALCULOS_GESTÃO_COMPRAS!A267,Compras!O:O,'Gestão de Compras'!$B$4)</f>
        <v>0</v>
      </c>
      <c r="C267" s="34">
        <f t="shared" si="5"/>
        <v>0</v>
      </c>
    </row>
    <row r="268" spans="1:3" x14ac:dyDescent="0.3">
      <c r="A268" s="25">
        <f>Produtos!B265</f>
        <v>0</v>
      </c>
      <c r="B268" s="4">
        <f>SUMIFS(Compras!K:K,Compras!B:B,CALCULOS_GESTÃO_COMPRAS!A268,Compras!O:O,'Gestão de Compras'!$B$4)</f>
        <v>0</v>
      </c>
      <c r="C268" s="34">
        <f t="shared" si="5"/>
        <v>0</v>
      </c>
    </row>
    <row r="269" spans="1:3" x14ac:dyDescent="0.3">
      <c r="A269" s="25">
        <f>Produtos!B266</f>
        <v>0</v>
      </c>
      <c r="B269" s="4">
        <f>SUMIFS(Compras!K:K,Compras!B:B,CALCULOS_GESTÃO_COMPRAS!A269,Compras!O:O,'Gestão de Compras'!$B$4)</f>
        <v>0</v>
      </c>
      <c r="C269" s="34">
        <f t="shared" si="5"/>
        <v>0</v>
      </c>
    </row>
    <row r="270" spans="1:3" x14ac:dyDescent="0.3">
      <c r="A270" s="25">
        <f>Produtos!B267</f>
        <v>0</v>
      </c>
      <c r="B270" s="4">
        <f>SUMIFS(Compras!K:K,Compras!B:B,CALCULOS_GESTÃO_COMPRAS!A270,Compras!O:O,'Gestão de Compras'!$B$4)</f>
        <v>0</v>
      </c>
      <c r="C270" s="34">
        <f t="shared" si="5"/>
        <v>0</v>
      </c>
    </row>
    <row r="271" spans="1:3" x14ac:dyDescent="0.3">
      <c r="A271" s="25">
        <f>Produtos!B268</f>
        <v>0</v>
      </c>
      <c r="B271" s="4">
        <f>SUMIFS(Compras!K:K,Compras!B:B,CALCULOS_GESTÃO_COMPRAS!A271,Compras!O:O,'Gestão de Compras'!$B$4)</f>
        <v>0</v>
      </c>
      <c r="C271" s="34">
        <f t="shared" si="5"/>
        <v>0</v>
      </c>
    </row>
    <row r="272" spans="1:3" x14ac:dyDescent="0.3">
      <c r="A272" s="25">
        <f>Produtos!B269</f>
        <v>0</v>
      </c>
      <c r="B272" s="4">
        <f>SUMIFS(Compras!K:K,Compras!B:B,CALCULOS_GESTÃO_COMPRAS!A272,Compras!O:O,'Gestão de Compras'!$B$4)</f>
        <v>0</v>
      </c>
      <c r="C272" s="34">
        <f t="shared" si="5"/>
        <v>0</v>
      </c>
    </row>
    <row r="273" spans="1:3" x14ac:dyDescent="0.3">
      <c r="A273" s="25">
        <f>Produtos!B270</f>
        <v>0</v>
      </c>
      <c r="B273" s="4">
        <f>SUMIFS(Compras!K:K,Compras!B:B,CALCULOS_GESTÃO_COMPRAS!A273,Compras!O:O,'Gestão de Compras'!$B$4)</f>
        <v>0</v>
      </c>
      <c r="C273" s="34">
        <f t="shared" si="5"/>
        <v>0</v>
      </c>
    </row>
    <row r="274" spans="1:3" x14ac:dyDescent="0.3">
      <c r="A274" s="25">
        <f>Produtos!B271</f>
        <v>0</v>
      </c>
      <c r="B274" s="4">
        <f>SUMIFS(Compras!K:K,Compras!B:B,CALCULOS_GESTÃO_COMPRAS!A274,Compras!O:O,'Gestão de Compras'!$B$4)</f>
        <v>0</v>
      </c>
      <c r="C274" s="34">
        <f t="shared" si="5"/>
        <v>0</v>
      </c>
    </row>
    <row r="275" spans="1:3" x14ac:dyDescent="0.3">
      <c r="A275" s="25">
        <f>Produtos!B272</f>
        <v>0</v>
      </c>
      <c r="B275" s="4">
        <f>SUMIFS(Compras!K:K,Compras!B:B,CALCULOS_GESTÃO_COMPRAS!A275,Compras!O:O,'Gestão de Compras'!$B$4)</f>
        <v>0</v>
      </c>
      <c r="C275" s="34">
        <f t="shared" si="5"/>
        <v>0</v>
      </c>
    </row>
    <row r="276" spans="1:3" x14ac:dyDescent="0.3">
      <c r="A276" s="25">
        <f>Produtos!B273</f>
        <v>0</v>
      </c>
      <c r="B276" s="4">
        <f>SUMIFS(Compras!K:K,Compras!B:B,CALCULOS_GESTÃO_COMPRAS!A276,Compras!O:O,'Gestão de Compras'!$B$4)</f>
        <v>0</v>
      </c>
      <c r="C276" s="34">
        <f t="shared" si="5"/>
        <v>0</v>
      </c>
    </row>
    <row r="277" spans="1:3" x14ac:dyDescent="0.3">
      <c r="A277" s="25">
        <f>Produtos!B274</f>
        <v>0</v>
      </c>
      <c r="B277" s="4">
        <f>SUMIFS(Compras!K:K,Compras!B:B,CALCULOS_GESTÃO_COMPRAS!A277,Compras!O:O,'Gestão de Compras'!$B$4)</f>
        <v>0</v>
      </c>
      <c r="C277" s="34">
        <f t="shared" si="5"/>
        <v>0</v>
      </c>
    </row>
    <row r="278" spans="1:3" x14ac:dyDescent="0.3">
      <c r="A278" s="25">
        <f>Produtos!B275</f>
        <v>0</v>
      </c>
      <c r="B278" s="4">
        <f>SUMIFS(Compras!K:K,Compras!B:B,CALCULOS_GESTÃO_COMPRAS!A278,Compras!O:O,'Gestão de Compras'!$B$4)</f>
        <v>0</v>
      </c>
      <c r="C278" s="34">
        <f t="shared" si="5"/>
        <v>0</v>
      </c>
    </row>
    <row r="279" spans="1:3" x14ac:dyDescent="0.3">
      <c r="A279" s="25">
        <f>Produtos!B276</f>
        <v>0</v>
      </c>
      <c r="B279" s="4">
        <f>SUMIFS(Compras!K:K,Compras!B:B,CALCULOS_GESTÃO_COMPRAS!A279,Compras!O:O,'Gestão de Compras'!$B$4)</f>
        <v>0</v>
      </c>
      <c r="C279" s="34">
        <f t="shared" si="5"/>
        <v>0</v>
      </c>
    </row>
    <row r="280" spans="1:3" x14ac:dyDescent="0.3">
      <c r="A280" s="25">
        <f>Produtos!B277</f>
        <v>0</v>
      </c>
      <c r="B280" s="4">
        <f>SUMIFS(Compras!K:K,Compras!B:B,CALCULOS_GESTÃO_COMPRAS!A280,Compras!O:O,'Gestão de Compras'!$B$4)</f>
        <v>0</v>
      </c>
      <c r="C280" s="34">
        <f t="shared" si="5"/>
        <v>0</v>
      </c>
    </row>
    <row r="281" spans="1:3" x14ac:dyDescent="0.3">
      <c r="A281" s="25">
        <f>Produtos!B278</f>
        <v>0</v>
      </c>
      <c r="B281" s="4">
        <f>SUMIFS(Compras!K:K,Compras!B:B,CALCULOS_GESTÃO_COMPRAS!A281,Compras!O:O,'Gestão de Compras'!$B$4)</f>
        <v>0</v>
      </c>
      <c r="C281" s="34">
        <f t="shared" si="5"/>
        <v>0</v>
      </c>
    </row>
    <row r="282" spans="1:3" x14ac:dyDescent="0.3">
      <c r="A282" s="25">
        <f>Produtos!B279</f>
        <v>0</v>
      </c>
      <c r="B282" s="4">
        <f>SUMIFS(Compras!K:K,Compras!B:B,CALCULOS_GESTÃO_COMPRAS!A282,Compras!O:O,'Gestão de Compras'!$B$4)</f>
        <v>0</v>
      </c>
      <c r="C282" s="34">
        <f t="shared" si="5"/>
        <v>0</v>
      </c>
    </row>
    <row r="283" spans="1:3" x14ac:dyDescent="0.3">
      <c r="A283" s="25">
        <f>Produtos!B280</f>
        <v>0</v>
      </c>
      <c r="B283" s="4">
        <f>SUMIFS(Compras!K:K,Compras!B:B,CALCULOS_GESTÃO_COMPRAS!A283,Compras!O:O,'Gestão de Compras'!$B$4)</f>
        <v>0</v>
      </c>
      <c r="C283" s="34">
        <f t="shared" si="5"/>
        <v>0</v>
      </c>
    </row>
    <row r="284" spans="1:3" x14ac:dyDescent="0.3">
      <c r="A284" s="25">
        <f>Produtos!B281</f>
        <v>0</v>
      </c>
      <c r="B284" s="4">
        <f>SUMIFS(Compras!K:K,Compras!B:B,CALCULOS_GESTÃO_COMPRAS!A284,Compras!O:O,'Gestão de Compras'!$B$4)</f>
        <v>0</v>
      </c>
      <c r="C284" s="34">
        <f t="shared" si="5"/>
        <v>0</v>
      </c>
    </row>
    <row r="285" spans="1:3" x14ac:dyDescent="0.3">
      <c r="A285" s="25">
        <f>Produtos!B282</f>
        <v>0</v>
      </c>
      <c r="B285" s="4">
        <f>SUMIFS(Compras!K:K,Compras!B:B,CALCULOS_GESTÃO_COMPRAS!A285,Compras!O:O,'Gestão de Compras'!$B$4)</f>
        <v>0</v>
      </c>
      <c r="C285" s="34">
        <f t="shared" si="5"/>
        <v>0</v>
      </c>
    </row>
    <row r="286" spans="1:3" x14ac:dyDescent="0.3">
      <c r="A286" s="25">
        <f>Produtos!B283</f>
        <v>0</v>
      </c>
      <c r="B286" s="4">
        <f>SUMIFS(Compras!K:K,Compras!B:B,CALCULOS_GESTÃO_COMPRAS!A286,Compras!O:O,'Gestão de Compras'!$B$4)</f>
        <v>0</v>
      </c>
      <c r="C286" s="34">
        <f t="shared" si="5"/>
        <v>0</v>
      </c>
    </row>
    <row r="287" spans="1:3" x14ac:dyDescent="0.3">
      <c r="A287" s="25">
        <f>Produtos!B284</f>
        <v>0</v>
      </c>
      <c r="B287" s="4">
        <f>SUMIFS(Compras!K:K,Compras!B:B,CALCULOS_GESTÃO_COMPRAS!A287,Compras!O:O,'Gestão de Compras'!$B$4)</f>
        <v>0</v>
      </c>
      <c r="C287" s="34">
        <f t="shared" si="5"/>
        <v>0</v>
      </c>
    </row>
    <row r="288" spans="1:3" x14ac:dyDescent="0.3">
      <c r="A288" s="25">
        <f>Produtos!B285</f>
        <v>0</v>
      </c>
      <c r="B288" s="4">
        <f>SUMIFS(Compras!K:K,Compras!B:B,CALCULOS_GESTÃO_COMPRAS!A288,Compras!O:O,'Gestão de Compras'!$B$4)</f>
        <v>0</v>
      </c>
      <c r="C288" s="34">
        <f t="shared" si="5"/>
        <v>0</v>
      </c>
    </row>
    <row r="289" spans="1:3" x14ac:dyDescent="0.3">
      <c r="A289" s="25">
        <f>Produtos!B286</f>
        <v>0</v>
      </c>
      <c r="B289" s="4">
        <f>SUMIFS(Compras!K:K,Compras!B:B,CALCULOS_GESTÃO_COMPRAS!A289,Compras!O:O,'Gestão de Compras'!$B$4)</f>
        <v>0</v>
      </c>
      <c r="C289" s="34">
        <f t="shared" si="5"/>
        <v>0</v>
      </c>
    </row>
    <row r="290" spans="1:3" x14ac:dyDescent="0.3">
      <c r="A290" s="25">
        <f>Produtos!B287</f>
        <v>0</v>
      </c>
      <c r="B290" s="4">
        <f>SUMIFS(Compras!K:K,Compras!B:B,CALCULOS_GESTÃO_COMPRAS!A290,Compras!O:O,'Gestão de Compras'!$B$4)</f>
        <v>0</v>
      </c>
      <c r="C290" s="34">
        <f t="shared" si="5"/>
        <v>0</v>
      </c>
    </row>
    <row r="291" spans="1:3" x14ac:dyDescent="0.3">
      <c r="A291" s="25">
        <f>Produtos!B288</f>
        <v>0</v>
      </c>
      <c r="B291" s="4">
        <f>SUMIFS(Compras!K:K,Compras!B:B,CALCULOS_GESTÃO_COMPRAS!A291,Compras!O:O,'Gestão de Compras'!$B$4)</f>
        <v>0</v>
      </c>
      <c r="C291" s="34">
        <f t="shared" si="5"/>
        <v>0</v>
      </c>
    </row>
    <row r="292" spans="1:3" x14ac:dyDescent="0.3">
      <c r="A292" s="25">
        <f>Produtos!B289</f>
        <v>0</v>
      </c>
      <c r="B292" s="4">
        <f>SUMIFS(Compras!K:K,Compras!B:B,CALCULOS_GESTÃO_COMPRAS!A292,Compras!O:O,'Gestão de Compras'!$B$4)</f>
        <v>0</v>
      </c>
      <c r="C292" s="34">
        <f t="shared" si="5"/>
        <v>0</v>
      </c>
    </row>
    <row r="293" spans="1:3" x14ac:dyDescent="0.3">
      <c r="A293" s="25">
        <f>Produtos!B290</f>
        <v>0</v>
      </c>
      <c r="B293" s="4">
        <f>SUMIFS(Compras!K:K,Compras!B:B,CALCULOS_GESTÃO_COMPRAS!A293,Compras!O:O,'Gestão de Compras'!$B$4)</f>
        <v>0</v>
      </c>
      <c r="C293" s="34">
        <f t="shared" si="5"/>
        <v>0</v>
      </c>
    </row>
    <row r="294" spans="1:3" x14ac:dyDescent="0.3">
      <c r="A294" s="25">
        <f>Produtos!B291</f>
        <v>0</v>
      </c>
      <c r="B294" s="4">
        <f>SUMIFS(Compras!K:K,Compras!B:B,CALCULOS_GESTÃO_COMPRAS!A294,Compras!O:O,'Gestão de Compras'!$B$4)</f>
        <v>0</v>
      </c>
      <c r="C294" s="34">
        <f t="shared" si="5"/>
        <v>0</v>
      </c>
    </row>
    <row r="295" spans="1:3" x14ac:dyDescent="0.3">
      <c r="A295" s="25">
        <f>Produtos!B292</f>
        <v>0</v>
      </c>
      <c r="B295" s="4">
        <f>SUMIFS(Compras!K:K,Compras!B:B,CALCULOS_GESTÃO_COMPRAS!A295,Compras!O:O,'Gestão de Compras'!$B$4)</f>
        <v>0</v>
      </c>
      <c r="C295" s="34">
        <f t="shared" si="5"/>
        <v>0</v>
      </c>
    </row>
    <row r="296" spans="1:3" x14ac:dyDescent="0.3">
      <c r="A296" s="25">
        <f>Produtos!B293</f>
        <v>0</v>
      </c>
      <c r="B296" s="4">
        <f>SUMIFS(Compras!K:K,Compras!B:B,CALCULOS_GESTÃO_COMPRAS!A296,Compras!O:O,'Gestão de Compras'!$B$4)</f>
        <v>0</v>
      </c>
      <c r="C296" s="34">
        <f t="shared" si="5"/>
        <v>0</v>
      </c>
    </row>
    <row r="297" spans="1:3" x14ac:dyDescent="0.3">
      <c r="A297" s="25">
        <f>Produtos!B294</f>
        <v>0</v>
      </c>
      <c r="B297" s="4">
        <f>SUMIFS(Compras!K:K,Compras!B:B,CALCULOS_GESTÃO_COMPRAS!A297,Compras!O:O,'Gestão de Compras'!$B$4)</f>
        <v>0</v>
      </c>
      <c r="C297" s="34">
        <f t="shared" si="5"/>
        <v>0</v>
      </c>
    </row>
    <row r="298" spans="1:3" x14ac:dyDescent="0.3">
      <c r="A298" s="25">
        <f>Produtos!B295</f>
        <v>0</v>
      </c>
      <c r="B298" s="4">
        <f>SUMIFS(Compras!K:K,Compras!B:B,CALCULOS_GESTÃO_COMPRAS!A298,Compras!O:O,'Gestão de Compras'!$B$4)</f>
        <v>0</v>
      </c>
      <c r="C298" s="34">
        <f t="shared" si="5"/>
        <v>0</v>
      </c>
    </row>
    <row r="299" spans="1:3" x14ac:dyDescent="0.3">
      <c r="A299" s="25">
        <f>Produtos!B296</f>
        <v>0</v>
      </c>
      <c r="B299" s="4">
        <f>SUMIFS(Compras!K:K,Compras!B:B,CALCULOS_GESTÃO_COMPRAS!A299,Compras!O:O,'Gestão de Compras'!$B$4)</f>
        <v>0</v>
      </c>
      <c r="C299" s="34">
        <f t="shared" si="5"/>
        <v>0</v>
      </c>
    </row>
    <row r="300" spans="1:3" x14ac:dyDescent="0.3">
      <c r="A300" s="25">
        <f>Produtos!B297</f>
        <v>0</v>
      </c>
      <c r="B300" s="4">
        <f>SUMIFS(Compras!K:K,Compras!B:B,CALCULOS_GESTÃO_COMPRAS!A300,Compras!O:O,'Gestão de Compras'!$B$4)</f>
        <v>0</v>
      </c>
      <c r="C300" s="34">
        <f t="shared" si="5"/>
        <v>0</v>
      </c>
    </row>
    <row r="301" spans="1:3" x14ac:dyDescent="0.3">
      <c r="A301" s="25">
        <f>Produtos!B298</f>
        <v>0</v>
      </c>
      <c r="B301" s="4">
        <f>SUMIFS(Compras!K:K,Compras!B:B,CALCULOS_GESTÃO_COMPRAS!A301,Compras!O:O,'Gestão de Compras'!$B$4)</f>
        <v>0</v>
      </c>
      <c r="C301" s="34">
        <f t="shared" si="5"/>
        <v>0</v>
      </c>
    </row>
    <row r="302" spans="1:3" x14ac:dyDescent="0.3">
      <c r="A302" s="25">
        <f>Produtos!B299</f>
        <v>0</v>
      </c>
      <c r="B302" s="4">
        <f>SUMIFS(Compras!K:K,Compras!B:B,CALCULOS_GESTÃO_COMPRAS!A302,Compras!O:O,'Gestão de Compras'!$B$4)</f>
        <v>0</v>
      </c>
      <c r="C302" s="34">
        <f t="shared" si="5"/>
        <v>0</v>
      </c>
    </row>
    <row r="303" spans="1:3" x14ac:dyDescent="0.3">
      <c r="A303" s="25">
        <f>Produtos!B300</f>
        <v>0</v>
      </c>
      <c r="B303" s="4">
        <f>SUMIFS(Compras!K:K,Compras!B:B,CALCULOS_GESTÃO_COMPRAS!A303,Compras!O:O,'Gestão de Compras'!$B$4)</f>
        <v>0</v>
      </c>
      <c r="C303" s="34">
        <f t="shared" si="5"/>
        <v>0</v>
      </c>
    </row>
    <row r="304" spans="1:3" x14ac:dyDescent="0.3">
      <c r="A304" s="25">
        <f>Produtos!B301</f>
        <v>0</v>
      </c>
      <c r="B304" s="4">
        <f>SUMIFS(Compras!K:K,Compras!B:B,CALCULOS_GESTÃO_COMPRAS!A304,Compras!O:O,'Gestão de Compras'!$B$4)</f>
        <v>0</v>
      </c>
      <c r="C304" s="34">
        <f t="shared" si="5"/>
        <v>0</v>
      </c>
    </row>
    <row r="305" spans="1:3" x14ac:dyDescent="0.3">
      <c r="A305" s="25">
        <f>Produtos!B302</f>
        <v>0</v>
      </c>
      <c r="B305" s="4">
        <f>SUMIFS(Compras!K:K,Compras!B:B,CALCULOS_GESTÃO_COMPRAS!A305,Compras!O:O,'Gestão de Compras'!$B$4)</f>
        <v>0</v>
      </c>
      <c r="C305" s="34">
        <f t="shared" si="5"/>
        <v>0</v>
      </c>
    </row>
    <row r="306" spans="1:3" x14ac:dyDescent="0.3">
      <c r="A306" s="25">
        <f>Produtos!B303</f>
        <v>0</v>
      </c>
      <c r="B306" s="4">
        <f>SUMIFS(Compras!K:K,Compras!B:B,CALCULOS_GESTÃO_COMPRAS!A306,Compras!O:O,'Gestão de Compras'!$B$4)</f>
        <v>0</v>
      </c>
      <c r="C306" s="34">
        <f t="shared" si="5"/>
        <v>0</v>
      </c>
    </row>
    <row r="307" spans="1:3" x14ac:dyDescent="0.3">
      <c r="A307" s="25">
        <f>Produtos!B304</f>
        <v>0</v>
      </c>
      <c r="B307" s="4">
        <f>SUMIFS(Compras!K:K,Compras!B:B,CALCULOS_GESTÃO_COMPRAS!A307,Compras!O:O,'Gestão de Compras'!$B$4)</f>
        <v>0</v>
      </c>
      <c r="C307" s="34">
        <f t="shared" si="5"/>
        <v>0</v>
      </c>
    </row>
    <row r="308" spans="1:3" x14ac:dyDescent="0.3">
      <c r="A308" s="25">
        <f>Produtos!B305</f>
        <v>0</v>
      </c>
      <c r="B308" s="4">
        <f>SUMIFS(Compras!K:K,Compras!B:B,CALCULOS_GESTÃO_COMPRAS!A308,Compras!O:O,'Gestão de Compras'!$B$4)</f>
        <v>0</v>
      </c>
      <c r="C308" s="34">
        <f t="shared" si="5"/>
        <v>0</v>
      </c>
    </row>
    <row r="309" spans="1:3" x14ac:dyDescent="0.3">
      <c r="A309" s="25">
        <f>Produtos!B306</f>
        <v>0</v>
      </c>
      <c r="B309" s="4">
        <f>SUMIFS(Compras!K:K,Compras!B:B,CALCULOS_GESTÃO_COMPRAS!A309,Compras!O:O,'Gestão de Compras'!$B$4)</f>
        <v>0</v>
      </c>
      <c r="C309" s="34">
        <f t="shared" si="5"/>
        <v>0</v>
      </c>
    </row>
    <row r="310" spans="1:3" x14ac:dyDescent="0.3">
      <c r="A310" s="25">
        <f>Produtos!B307</f>
        <v>0</v>
      </c>
      <c r="B310" s="4">
        <f>SUMIFS(Compras!K:K,Compras!B:B,CALCULOS_GESTÃO_COMPRAS!A310,Compras!O:O,'Gestão de Compras'!$B$4)</f>
        <v>0</v>
      </c>
      <c r="C310" s="34">
        <f t="shared" si="5"/>
        <v>0</v>
      </c>
    </row>
    <row r="311" spans="1:3" x14ac:dyDescent="0.3">
      <c r="A311" s="25">
        <f>Produtos!B308</f>
        <v>0</v>
      </c>
      <c r="B311" s="4">
        <f>SUMIFS(Compras!K:K,Compras!B:B,CALCULOS_GESTÃO_COMPRAS!A311,Compras!O:O,'Gestão de Compras'!$B$4)</f>
        <v>0</v>
      </c>
      <c r="C311" s="34">
        <f t="shared" si="5"/>
        <v>0</v>
      </c>
    </row>
    <row r="312" spans="1:3" x14ac:dyDescent="0.3">
      <c r="A312" s="25">
        <f>Produtos!B309</f>
        <v>0</v>
      </c>
      <c r="B312" s="4">
        <f>SUMIFS(Compras!K:K,Compras!B:B,CALCULOS_GESTÃO_COMPRAS!A312,Compras!O:O,'Gestão de Compras'!$B$4)</f>
        <v>0</v>
      </c>
      <c r="C312" s="34">
        <f t="shared" si="5"/>
        <v>0</v>
      </c>
    </row>
    <row r="313" spans="1:3" x14ac:dyDescent="0.3">
      <c r="A313" s="25">
        <f>Produtos!B310</f>
        <v>0</v>
      </c>
      <c r="B313" s="4">
        <f>SUMIFS(Compras!K:K,Compras!B:B,CALCULOS_GESTÃO_COMPRAS!A313,Compras!O:O,'Gestão de Compras'!$B$4)</f>
        <v>0</v>
      </c>
      <c r="C313" s="34">
        <f t="shared" si="5"/>
        <v>0</v>
      </c>
    </row>
    <row r="314" spans="1:3" x14ac:dyDescent="0.3">
      <c r="A314" s="25">
        <f>Produtos!B311</f>
        <v>0</v>
      </c>
      <c r="B314" s="4">
        <f>SUMIFS(Compras!K:K,Compras!B:B,CALCULOS_GESTÃO_COMPRAS!A314,Compras!O:O,'Gestão de Compras'!$B$4)</f>
        <v>0</v>
      </c>
      <c r="C314" s="34">
        <f t="shared" si="5"/>
        <v>0</v>
      </c>
    </row>
    <row r="315" spans="1:3" x14ac:dyDescent="0.3">
      <c r="A315" s="25">
        <f>Produtos!B312</f>
        <v>0</v>
      </c>
      <c r="B315" s="4">
        <f>SUMIFS(Compras!K:K,Compras!B:B,CALCULOS_GESTÃO_COMPRAS!A315,Compras!O:O,'Gestão de Compras'!$B$4)</f>
        <v>0</v>
      </c>
      <c r="C315" s="34">
        <f t="shared" si="5"/>
        <v>0</v>
      </c>
    </row>
    <row r="316" spans="1:3" x14ac:dyDescent="0.3">
      <c r="A316" s="25">
        <f>Produtos!B313</f>
        <v>0</v>
      </c>
      <c r="B316" s="4">
        <f>SUMIFS(Compras!K:K,Compras!B:B,CALCULOS_GESTÃO_COMPRAS!A316,Compras!O:O,'Gestão de Compras'!$B$4)</f>
        <v>0</v>
      </c>
      <c r="C316" s="34">
        <f t="shared" si="5"/>
        <v>0</v>
      </c>
    </row>
    <row r="317" spans="1:3" x14ac:dyDescent="0.3">
      <c r="A317" s="25">
        <f>Produtos!B314</f>
        <v>0</v>
      </c>
      <c r="B317" s="4">
        <f>SUMIFS(Compras!K:K,Compras!B:B,CALCULOS_GESTÃO_COMPRAS!A317,Compras!O:O,'Gestão de Compras'!$B$4)</f>
        <v>0</v>
      </c>
      <c r="C317" s="34">
        <f t="shared" si="5"/>
        <v>0</v>
      </c>
    </row>
    <row r="318" spans="1:3" x14ac:dyDescent="0.3">
      <c r="A318" s="25">
        <f>Produtos!B315</f>
        <v>0</v>
      </c>
      <c r="B318" s="4">
        <f>SUMIFS(Compras!K:K,Compras!B:B,CALCULOS_GESTÃO_COMPRAS!A318,Compras!O:O,'Gestão de Compras'!$B$4)</f>
        <v>0</v>
      </c>
      <c r="C318" s="34">
        <f t="shared" si="5"/>
        <v>0</v>
      </c>
    </row>
    <row r="319" spans="1:3" x14ac:dyDescent="0.3">
      <c r="A319" s="25">
        <f>Produtos!B316</f>
        <v>0</v>
      </c>
      <c r="B319" s="4">
        <f>SUMIFS(Compras!K:K,Compras!B:B,CALCULOS_GESTÃO_COMPRAS!A319,Compras!O:O,'Gestão de Compras'!$B$4)</f>
        <v>0</v>
      </c>
      <c r="C319" s="34">
        <f t="shared" si="5"/>
        <v>0</v>
      </c>
    </row>
    <row r="320" spans="1:3" x14ac:dyDescent="0.3">
      <c r="A320" s="25">
        <f>Produtos!B317</f>
        <v>0</v>
      </c>
      <c r="B320" s="4">
        <f>SUMIFS(Compras!K:K,Compras!B:B,CALCULOS_GESTÃO_COMPRAS!A320,Compras!O:O,'Gestão de Compras'!$B$4)</f>
        <v>0</v>
      </c>
      <c r="C320" s="34">
        <f t="shared" si="5"/>
        <v>0</v>
      </c>
    </row>
    <row r="321" spans="1:3" x14ac:dyDescent="0.3">
      <c r="A321" s="25">
        <f>Produtos!B318</f>
        <v>0</v>
      </c>
      <c r="B321" s="4">
        <f>SUMIFS(Compras!K:K,Compras!B:B,CALCULOS_GESTÃO_COMPRAS!A321,Compras!O:O,'Gestão de Compras'!$B$4)</f>
        <v>0</v>
      </c>
      <c r="C321" s="34">
        <f t="shared" si="5"/>
        <v>0</v>
      </c>
    </row>
    <row r="322" spans="1:3" x14ac:dyDescent="0.3">
      <c r="A322" s="25">
        <f>Produtos!B319</f>
        <v>0</v>
      </c>
      <c r="B322" s="4">
        <f>SUMIFS(Compras!K:K,Compras!B:B,CALCULOS_GESTÃO_COMPRAS!A322,Compras!O:O,'Gestão de Compras'!$B$4)</f>
        <v>0</v>
      </c>
      <c r="C322" s="34">
        <f t="shared" si="5"/>
        <v>0</v>
      </c>
    </row>
    <row r="323" spans="1:3" x14ac:dyDescent="0.3">
      <c r="A323" s="25">
        <f>Produtos!B320</f>
        <v>0</v>
      </c>
      <c r="B323" s="4">
        <f>SUMIFS(Compras!K:K,Compras!B:B,CALCULOS_GESTÃO_COMPRAS!A323,Compras!O:O,'Gestão de Compras'!$B$4)</f>
        <v>0</v>
      </c>
      <c r="C323" s="34">
        <f t="shared" si="5"/>
        <v>0</v>
      </c>
    </row>
    <row r="324" spans="1:3" x14ac:dyDescent="0.3">
      <c r="A324" s="25">
        <f>Produtos!B321</f>
        <v>0</v>
      </c>
      <c r="B324" s="4">
        <f>SUMIFS(Compras!K:K,Compras!B:B,CALCULOS_GESTÃO_COMPRAS!A324,Compras!O:O,'Gestão de Compras'!$B$4)</f>
        <v>0</v>
      </c>
      <c r="C324" s="34">
        <f t="shared" si="5"/>
        <v>0</v>
      </c>
    </row>
    <row r="325" spans="1:3" x14ac:dyDescent="0.3">
      <c r="A325" s="25">
        <f>Produtos!B322</f>
        <v>0</v>
      </c>
      <c r="B325" s="4">
        <f>SUMIFS(Compras!K:K,Compras!B:B,CALCULOS_GESTÃO_COMPRAS!A325,Compras!O:O,'Gestão de Compras'!$B$4)</f>
        <v>0</v>
      </c>
      <c r="C325" s="34">
        <f t="shared" si="5"/>
        <v>0</v>
      </c>
    </row>
    <row r="326" spans="1:3" x14ac:dyDescent="0.3">
      <c r="A326" s="25">
        <f>Produtos!B323</f>
        <v>0</v>
      </c>
      <c r="B326" s="4">
        <f>SUMIFS(Compras!K:K,Compras!B:B,CALCULOS_GESTÃO_COMPRAS!A326,Compras!O:O,'Gestão de Compras'!$B$4)</f>
        <v>0</v>
      </c>
      <c r="C326" s="34">
        <f t="shared" si="5"/>
        <v>0</v>
      </c>
    </row>
    <row r="327" spans="1:3" x14ac:dyDescent="0.3">
      <c r="A327" s="25">
        <f>Produtos!B324</f>
        <v>0</v>
      </c>
      <c r="B327" s="4">
        <f>SUMIFS(Compras!K:K,Compras!B:B,CALCULOS_GESTÃO_COMPRAS!A327,Compras!O:O,'Gestão de Compras'!$B$4)</f>
        <v>0</v>
      </c>
      <c r="C327" s="34">
        <f t="shared" si="5"/>
        <v>0</v>
      </c>
    </row>
    <row r="328" spans="1:3" x14ac:dyDescent="0.3">
      <c r="A328" s="25">
        <f>Produtos!B325</f>
        <v>0</v>
      </c>
      <c r="B328" s="4">
        <f>SUMIFS(Compras!K:K,Compras!B:B,CALCULOS_GESTÃO_COMPRAS!A328,Compras!O:O,'Gestão de Compras'!$B$4)</f>
        <v>0</v>
      </c>
      <c r="C328" s="34">
        <f t="shared" ref="C328:C391" si="6">A328</f>
        <v>0</v>
      </c>
    </row>
    <row r="329" spans="1:3" x14ac:dyDescent="0.3">
      <c r="A329" s="25">
        <f>Produtos!B326</f>
        <v>0</v>
      </c>
      <c r="B329" s="4">
        <f>SUMIFS(Compras!K:K,Compras!B:B,CALCULOS_GESTÃO_COMPRAS!A329,Compras!O:O,'Gestão de Compras'!$B$4)</f>
        <v>0</v>
      </c>
      <c r="C329" s="34">
        <f t="shared" si="6"/>
        <v>0</v>
      </c>
    </row>
    <row r="330" spans="1:3" x14ac:dyDescent="0.3">
      <c r="A330" s="25">
        <f>Produtos!B327</f>
        <v>0</v>
      </c>
      <c r="B330" s="4">
        <f>SUMIFS(Compras!K:K,Compras!B:B,CALCULOS_GESTÃO_COMPRAS!A330,Compras!O:O,'Gestão de Compras'!$B$4)</f>
        <v>0</v>
      </c>
      <c r="C330" s="34">
        <f t="shared" si="6"/>
        <v>0</v>
      </c>
    </row>
    <row r="331" spans="1:3" x14ac:dyDescent="0.3">
      <c r="A331" s="25">
        <f>Produtos!B328</f>
        <v>0</v>
      </c>
      <c r="B331" s="4">
        <f>SUMIFS(Compras!K:K,Compras!B:B,CALCULOS_GESTÃO_COMPRAS!A331,Compras!O:O,'Gestão de Compras'!$B$4)</f>
        <v>0</v>
      </c>
      <c r="C331" s="34">
        <f t="shared" si="6"/>
        <v>0</v>
      </c>
    </row>
    <row r="332" spans="1:3" x14ac:dyDescent="0.3">
      <c r="A332" s="25">
        <f>Produtos!B329</f>
        <v>0</v>
      </c>
      <c r="B332" s="4">
        <f>SUMIFS(Compras!K:K,Compras!B:B,CALCULOS_GESTÃO_COMPRAS!A332,Compras!O:O,'Gestão de Compras'!$B$4)</f>
        <v>0</v>
      </c>
      <c r="C332" s="34">
        <f t="shared" si="6"/>
        <v>0</v>
      </c>
    </row>
    <row r="333" spans="1:3" x14ac:dyDescent="0.3">
      <c r="A333" s="25">
        <f>Produtos!B330</f>
        <v>0</v>
      </c>
      <c r="B333" s="4">
        <f>SUMIFS(Compras!K:K,Compras!B:B,CALCULOS_GESTÃO_COMPRAS!A333,Compras!O:O,'Gestão de Compras'!$B$4)</f>
        <v>0</v>
      </c>
      <c r="C333" s="34">
        <f t="shared" si="6"/>
        <v>0</v>
      </c>
    </row>
    <row r="334" spans="1:3" x14ac:dyDescent="0.3">
      <c r="A334" s="25">
        <f>Produtos!B331</f>
        <v>0</v>
      </c>
      <c r="B334" s="4">
        <f>SUMIFS(Compras!K:K,Compras!B:B,CALCULOS_GESTÃO_COMPRAS!A334,Compras!O:O,'Gestão de Compras'!$B$4)</f>
        <v>0</v>
      </c>
      <c r="C334" s="34">
        <f t="shared" si="6"/>
        <v>0</v>
      </c>
    </row>
    <row r="335" spans="1:3" x14ac:dyDescent="0.3">
      <c r="A335" s="25">
        <f>Produtos!B332</f>
        <v>0</v>
      </c>
      <c r="B335" s="4">
        <f>SUMIFS(Compras!K:K,Compras!B:B,CALCULOS_GESTÃO_COMPRAS!A335,Compras!O:O,'Gestão de Compras'!$B$4)</f>
        <v>0</v>
      </c>
      <c r="C335" s="34">
        <f t="shared" si="6"/>
        <v>0</v>
      </c>
    </row>
    <row r="336" spans="1:3" x14ac:dyDescent="0.3">
      <c r="A336" s="25">
        <f>Produtos!B333</f>
        <v>0</v>
      </c>
      <c r="B336" s="4">
        <f>SUMIFS(Compras!K:K,Compras!B:B,CALCULOS_GESTÃO_COMPRAS!A336,Compras!O:O,'Gestão de Compras'!$B$4)</f>
        <v>0</v>
      </c>
      <c r="C336" s="34">
        <f t="shared" si="6"/>
        <v>0</v>
      </c>
    </row>
    <row r="337" spans="1:3" x14ac:dyDescent="0.3">
      <c r="A337" s="25">
        <f>Produtos!B334</f>
        <v>0</v>
      </c>
      <c r="B337" s="4">
        <f>SUMIFS(Compras!K:K,Compras!B:B,CALCULOS_GESTÃO_COMPRAS!A337,Compras!O:O,'Gestão de Compras'!$B$4)</f>
        <v>0</v>
      </c>
      <c r="C337" s="34">
        <f t="shared" si="6"/>
        <v>0</v>
      </c>
    </row>
    <row r="338" spans="1:3" x14ac:dyDescent="0.3">
      <c r="A338" s="25">
        <f>Produtos!B335</f>
        <v>0</v>
      </c>
      <c r="B338" s="4">
        <f>SUMIFS(Compras!K:K,Compras!B:B,CALCULOS_GESTÃO_COMPRAS!A338,Compras!O:O,'Gestão de Compras'!$B$4)</f>
        <v>0</v>
      </c>
      <c r="C338" s="34">
        <f t="shared" si="6"/>
        <v>0</v>
      </c>
    </row>
    <row r="339" spans="1:3" x14ac:dyDescent="0.3">
      <c r="A339" s="25">
        <f>Produtos!B336</f>
        <v>0</v>
      </c>
      <c r="B339" s="4">
        <f>SUMIFS(Compras!K:K,Compras!B:B,CALCULOS_GESTÃO_COMPRAS!A339,Compras!O:O,'Gestão de Compras'!$B$4)</f>
        <v>0</v>
      </c>
      <c r="C339" s="34">
        <f t="shared" si="6"/>
        <v>0</v>
      </c>
    </row>
    <row r="340" spans="1:3" x14ac:dyDescent="0.3">
      <c r="A340" s="25">
        <f>Produtos!B337</f>
        <v>0</v>
      </c>
      <c r="B340" s="4">
        <f>SUMIFS(Compras!K:K,Compras!B:B,CALCULOS_GESTÃO_COMPRAS!A340,Compras!O:O,'Gestão de Compras'!$B$4)</f>
        <v>0</v>
      </c>
      <c r="C340" s="34">
        <f t="shared" si="6"/>
        <v>0</v>
      </c>
    </row>
    <row r="341" spans="1:3" x14ac:dyDescent="0.3">
      <c r="A341" s="25">
        <f>Produtos!B338</f>
        <v>0</v>
      </c>
      <c r="B341" s="4">
        <f>SUMIFS(Compras!K:K,Compras!B:B,CALCULOS_GESTÃO_COMPRAS!A341,Compras!O:O,'Gestão de Compras'!$B$4)</f>
        <v>0</v>
      </c>
      <c r="C341" s="34">
        <f t="shared" si="6"/>
        <v>0</v>
      </c>
    </row>
    <row r="342" spans="1:3" x14ac:dyDescent="0.3">
      <c r="A342" s="25">
        <f>Produtos!B339</f>
        <v>0</v>
      </c>
      <c r="B342" s="4">
        <f>SUMIFS(Compras!K:K,Compras!B:B,CALCULOS_GESTÃO_COMPRAS!A342,Compras!O:O,'Gestão de Compras'!$B$4)</f>
        <v>0</v>
      </c>
      <c r="C342" s="34">
        <f t="shared" si="6"/>
        <v>0</v>
      </c>
    </row>
    <row r="343" spans="1:3" x14ac:dyDescent="0.3">
      <c r="A343" s="25">
        <f>Produtos!B340</f>
        <v>0</v>
      </c>
      <c r="B343" s="4">
        <f>SUMIFS(Compras!K:K,Compras!B:B,CALCULOS_GESTÃO_COMPRAS!A343,Compras!O:O,'Gestão de Compras'!$B$4)</f>
        <v>0</v>
      </c>
      <c r="C343" s="34">
        <f t="shared" si="6"/>
        <v>0</v>
      </c>
    </row>
    <row r="344" spans="1:3" x14ac:dyDescent="0.3">
      <c r="A344" s="25">
        <f>Produtos!B341</f>
        <v>0</v>
      </c>
      <c r="B344" s="4">
        <f>SUMIFS(Compras!K:K,Compras!B:B,CALCULOS_GESTÃO_COMPRAS!A344,Compras!O:O,'Gestão de Compras'!$B$4)</f>
        <v>0</v>
      </c>
      <c r="C344" s="34">
        <f t="shared" si="6"/>
        <v>0</v>
      </c>
    </row>
    <row r="345" spans="1:3" x14ac:dyDescent="0.3">
      <c r="A345" s="25">
        <f>Produtos!B342</f>
        <v>0</v>
      </c>
      <c r="B345" s="4">
        <f>SUMIFS(Compras!K:K,Compras!B:B,CALCULOS_GESTÃO_COMPRAS!A345,Compras!O:O,'Gestão de Compras'!$B$4)</f>
        <v>0</v>
      </c>
      <c r="C345" s="34">
        <f t="shared" si="6"/>
        <v>0</v>
      </c>
    </row>
    <row r="346" spans="1:3" x14ac:dyDescent="0.3">
      <c r="A346" s="25">
        <f>Produtos!B343</f>
        <v>0</v>
      </c>
      <c r="B346" s="4">
        <f>SUMIFS(Compras!K:K,Compras!B:B,CALCULOS_GESTÃO_COMPRAS!A346,Compras!O:O,'Gestão de Compras'!$B$4)</f>
        <v>0</v>
      </c>
      <c r="C346" s="34">
        <f t="shared" si="6"/>
        <v>0</v>
      </c>
    </row>
    <row r="347" spans="1:3" x14ac:dyDescent="0.3">
      <c r="A347" s="25">
        <f>Produtos!B344</f>
        <v>0</v>
      </c>
      <c r="B347" s="4">
        <f>SUMIFS(Compras!K:K,Compras!B:B,CALCULOS_GESTÃO_COMPRAS!A347,Compras!O:O,'Gestão de Compras'!$B$4)</f>
        <v>0</v>
      </c>
      <c r="C347" s="34">
        <f t="shared" si="6"/>
        <v>0</v>
      </c>
    </row>
    <row r="348" spans="1:3" x14ac:dyDescent="0.3">
      <c r="A348" s="25">
        <f>Produtos!B345</f>
        <v>0</v>
      </c>
      <c r="B348" s="4">
        <f>SUMIFS(Compras!K:K,Compras!B:B,CALCULOS_GESTÃO_COMPRAS!A348,Compras!O:O,'Gestão de Compras'!$B$4)</f>
        <v>0</v>
      </c>
      <c r="C348" s="34">
        <f t="shared" si="6"/>
        <v>0</v>
      </c>
    </row>
    <row r="349" spans="1:3" x14ac:dyDescent="0.3">
      <c r="A349" s="25">
        <f>Produtos!B346</f>
        <v>0</v>
      </c>
      <c r="B349" s="4">
        <f>SUMIFS(Compras!K:K,Compras!B:B,CALCULOS_GESTÃO_COMPRAS!A349,Compras!O:O,'Gestão de Compras'!$B$4)</f>
        <v>0</v>
      </c>
      <c r="C349" s="34">
        <f t="shared" si="6"/>
        <v>0</v>
      </c>
    </row>
    <row r="350" spans="1:3" x14ac:dyDescent="0.3">
      <c r="A350" s="25">
        <f>Produtos!B347</f>
        <v>0</v>
      </c>
      <c r="B350" s="4">
        <f>SUMIFS(Compras!K:K,Compras!B:B,CALCULOS_GESTÃO_COMPRAS!A350,Compras!O:O,'Gestão de Compras'!$B$4)</f>
        <v>0</v>
      </c>
      <c r="C350" s="34">
        <f t="shared" si="6"/>
        <v>0</v>
      </c>
    </row>
    <row r="351" spans="1:3" x14ac:dyDescent="0.3">
      <c r="A351" s="25">
        <f>Produtos!B348</f>
        <v>0</v>
      </c>
      <c r="B351" s="4">
        <f>SUMIFS(Compras!K:K,Compras!B:B,CALCULOS_GESTÃO_COMPRAS!A351,Compras!O:O,'Gestão de Compras'!$B$4)</f>
        <v>0</v>
      </c>
      <c r="C351" s="34">
        <f t="shared" si="6"/>
        <v>0</v>
      </c>
    </row>
    <row r="352" spans="1:3" x14ac:dyDescent="0.3">
      <c r="A352" s="25">
        <f>Produtos!B349</f>
        <v>0</v>
      </c>
      <c r="B352" s="4">
        <f>SUMIFS(Compras!K:K,Compras!B:B,CALCULOS_GESTÃO_COMPRAS!A352,Compras!O:O,'Gestão de Compras'!$B$4)</f>
        <v>0</v>
      </c>
      <c r="C352" s="34">
        <f t="shared" si="6"/>
        <v>0</v>
      </c>
    </row>
    <row r="353" spans="1:3" x14ac:dyDescent="0.3">
      <c r="A353" s="25">
        <f>Produtos!B350</f>
        <v>0</v>
      </c>
      <c r="B353" s="4">
        <f>SUMIFS(Compras!K:K,Compras!B:B,CALCULOS_GESTÃO_COMPRAS!A353,Compras!O:O,'Gestão de Compras'!$B$4)</f>
        <v>0</v>
      </c>
      <c r="C353" s="34">
        <f t="shared" si="6"/>
        <v>0</v>
      </c>
    </row>
    <row r="354" spans="1:3" x14ac:dyDescent="0.3">
      <c r="A354" s="25">
        <f>Produtos!B351</f>
        <v>0</v>
      </c>
      <c r="B354" s="4">
        <f>SUMIFS(Compras!K:K,Compras!B:B,CALCULOS_GESTÃO_COMPRAS!A354,Compras!O:O,'Gestão de Compras'!$B$4)</f>
        <v>0</v>
      </c>
      <c r="C354" s="34">
        <f t="shared" si="6"/>
        <v>0</v>
      </c>
    </row>
    <row r="355" spans="1:3" x14ac:dyDescent="0.3">
      <c r="A355" s="25">
        <f>Produtos!B352</f>
        <v>0</v>
      </c>
      <c r="B355" s="4">
        <f>SUMIFS(Compras!K:K,Compras!B:B,CALCULOS_GESTÃO_COMPRAS!A355,Compras!O:O,'Gestão de Compras'!$B$4)</f>
        <v>0</v>
      </c>
      <c r="C355" s="34">
        <f t="shared" si="6"/>
        <v>0</v>
      </c>
    </row>
    <row r="356" spans="1:3" x14ac:dyDescent="0.3">
      <c r="A356" s="25">
        <f>Produtos!B353</f>
        <v>0</v>
      </c>
      <c r="B356" s="4">
        <f>SUMIFS(Compras!K:K,Compras!B:B,CALCULOS_GESTÃO_COMPRAS!A356,Compras!O:O,'Gestão de Compras'!$B$4)</f>
        <v>0</v>
      </c>
      <c r="C356" s="34">
        <f t="shared" si="6"/>
        <v>0</v>
      </c>
    </row>
    <row r="357" spans="1:3" x14ac:dyDescent="0.3">
      <c r="A357" s="25">
        <f>Produtos!B354</f>
        <v>0</v>
      </c>
      <c r="B357" s="4">
        <f>SUMIFS(Compras!K:K,Compras!B:B,CALCULOS_GESTÃO_COMPRAS!A357,Compras!O:O,'Gestão de Compras'!$B$4)</f>
        <v>0</v>
      </c>
      <c r="C357" s="34">
        <f t="shared" si="6"/>
        <v>0</v>
      </c>
    </row>
    <row r="358" spans="1:3" x14ac:dyDescent="0.3">
      <c r="A358" s="25">
        <f>Produtos!B355</f>
        <v>0</v>
      </c>
      <c r="B358" s="4">
        <f>SUMIFS(Compras!K:K,Compras!B:B,CALCULOS_GESTÃO_COMPRAS!A358,Compras!O:O,'Gestão de Compras'!$B$4)</f>
        <v>0</v>
      </c>
      <c r="C358" s="34">
        <f t="shared" si="6"/>
        <v>0</v>
      </c>
    </row>
    <row r="359" spans="1:3" x14ac:dyDescent="0.3">
      <c r="A359" s="25">
        <f>Produtos!B356</f>
        <v>0</v>
      </c>
      <c r="B359" s="4">
        <f>SUMIFS(Compras!K:K,Compras!B:B,CALCULOS_GESTÃO_COMPRAS!A359,Compras!O:O,'Gestão de Compras'!$B$4)</f>
        <v>0</v>
      </c>
      <c r="C359" s="34">
        <f t="shared" si="6"/>
        <v>0</v>
      </c>
    </row>
    <row r="360" spans="1:3" x14ac:dyDescent="0.3">
      <c r="A360" s="25">
        <f>Produtos!B357</f>
        <v>0</v>
      </c>
      <c r="B360" s="4">
        <f>SUMIFS(Compras!K:K,Compras!B:B,CALCULOS_GESTÃO_COMPRAS!A360,Compras!O:O,'Gestão de Compras'!$B$4)</f>
        <v>0</v>
      </c>
      <c r="C360" s="34">
        <f t="shared" si="6"/>
        <v>0</v>
      </c>
    </row>
    <row r="361" spans="1:3" x14ac:dyDescent="0.3">
      <c r="A361" s="25">
        <f>Produtos!B358</f>
        <v>0</v>
      </c>
      <c r="B361" s="4">
        <f>SUMIFS(Compras!K:K,Compras!B:B,CALCULOS_GESTÃO_COMPRAS!A361,Compras!O:O,'Gestão de Compras'!$B$4)</f>
        <v>0</v>
      </c>
      <c r="C361" s="34">
        <f t="shared" si="6"/>
        <v>0</v>
      </c>
    </row>
    <row r="362" spans="1:3" x14ac:dyDescent="0.3">
      <c r="A362" s="25">
        <f>Produtos!B359</f>
        <v>0</v>
      </c>
      <c r="B362" s="4">
        <f>SUMIFS(Compras!K:K,Compras!B:B,CALCULOS_GESTÃO_COMPRAS!A362,Compras!O:O,'Gestão de Compras'!$B$4)</f>
        <v>0</v>
      </c>
      <c r="C362" s="34">
        <f t="shared" si="6"/>
        <v>0</v>
      </c>
    </row>
    <row r="363" spans="1:3" x14ac:dyDescent="0.3">
      <c r="A363" s="25">
        <f>Produtos!B360</f>
        <v>0</v>
      </c>
      <c r="B363" s="4">
        <f>SUMIFS(Compras!K:K,Compras!B:B,CALCULOS_GESTÃO_COMPRAS!A363,Compras!O:O,'Gestão de Compras'!$B$4)</f>
        <v>0</v>
      </c>
      <c r="C363" s="34">
        <f t="shared" si="6"/>
        <v>0</v>
      </c>
    </row>
    <row r="364" spans="1:3" x14ac:dyDescent="0.3">
      <c r="A364" s="25">
        <f>Produtos!B361</f>
        <v>0</v>
      </c>
      <c r="B364" s="4">
        <f>SUMIFS(Compras!K:K,Compras!B:B,CALCULOS_GESTÃO_COMPRAS!A364,Compras!O:O,'Gestão de Compras'!$B$4)</f>
        <v>0</v>
      </c>
      <c r="C364" s="34">
        <f t="shared" si="6"/>
        <v>0</v>
      </c>
    </row>
    <row r="365" spans="1:3" x14ac:dyDescent="0.3">
      <c r="A365" s="25">
        <f>Produtos!B362</f>
        <v>0</v>
      </c>
      <c r="B365" s="4">
        <f>SUMIFS(Compras!K:K,Compras!B:B,CALCULOS_GESTÃO_COMPRAS!A365,Compras!O:O,'Gestão de Compras'!$B$4)</f>
        <v>0</v>
      </c>
      <c r="C365" s="34">
        <f t="shared" si="6"/>
        <v>0</v>
      </c>
    </row>
    <row r="366" spans="1:3" x14ac:dyDescent="0.3">
      <c r="A366" s="25">
        <f>Produtos!B363</f>
        <v>0</v>
      </c>
      <c r="B366" s="4">
        <f>SUMIFS(Compras!K:K,Compras!B:B,CALCULOS_GESTÃO_COMPRAS!A366,Compras!O:O,'Gestão de Compras'!$B$4)</f>
        <v>0</v>
      </c>
      <c r="C366" s="34">
        <f t="shared" si="6"/>
        <v>0</v>
      </c>
    </row>
    <row r="367" spans="1:3" x14ac:dyDescent="0.3">
      <c r="A367" s="25">
        <f>Produtos!B364</f>
        <v>0</v>
      </c>
      <c r="B367" s="4">
        <f>SUMIFS(Compras!K:K,Compras!B:B,CALCULOS_GESTÃO_COMPRAS!A367,Compras!O:O,'Gestão de Compras'!$B$4)</f>
        <v>0</v>
      </c>
      <c r="C367" s="34">
        <f t="shared" si="6"/>
        <v>0</v>
      </c>
    </row>
    <row r="368" spans="1:3" x14ac:dyDescent="0.3">
      <c r="A368" s="25">
        <f>Produtos!B365</f>
        <v>0</v>
      </c>
      <c r="B368" s="4">
        <f>SUMIFS(Compras!K:K,Compras!B:B,CALCULOS_GESTÃO_COMPRAS!A368,Compras!O:O,'Gestão de Compras'!$B$4)</f>
        <v>0</v>
      </c>
      <c r="C368" s="34">
        <f t="shared" si="6"/>
        <v>0</v>
      </c>
    </row>
    <row r="369" spans="1:3" x14ac:dyDescent="0.3">
      <c r="A369" s="25">
        <f>Produtos!B366</f>
        <v>0</v>
      </c>
      <c r="B369" s="4">
        <f>SUMIFS(Compras!K:K,Compras!B:B,CALCULOS_GESTÃO_COMPRAS!A369,Compras!O:O,'Gestão de Compras'!$B$4)</f>
        <v>0</v>
      </c>
      <c r="C369" s="34">
        <f t="shared" si="6"/>
        <v>0</v>
      </c>
    </row>
    <row r="370" spans="1:3" x14ac:dyDescent="0.3">
      <c r="A370" s="25">
        <f>Produtos!B367</f>
        <v>0</v>
      </c>
      <c r="B370" s="4">
        <f>SUMIFS(Compras!K:K,Compras!B:B,CALCULOS_GESTÃO_COMPRAS!A370,Compras!O:O,'Gestão de Compras'!$B$4)</f>
        <v>0</v>
      </c>
      <c r="C370" s="34">
        <f t="shared" si="6"/>
        <v>0</v>
      </c>
    </row>
    <row r="371" spans="1:3" x14ac:dyDescent="0.3">
      <c r="A371" s="25">
        <f>Produtos!B368</f>
        <v>0</v>
      </c>
      <c r="B371" s="4">
        <f>SUMIFS(Compras!K:K,Compras!B:B,CALCULOS_GESTÃO_COMPRAS!A371,Compras!O:O,'Gestão de Compras'!$B$4)</f>
        <v>0</v>
      </c>
      <c r="C371" s="34">
        <f t="shared" si="6"/>
        <v>0</v>
      </c>
    </row>
    <row r="372" spans="1:3" x14ac:dyDescent="0.3">
      <c r="A372" s="25">
        <f>Produtos!B369</f>
        <v>0</v>
      </c>
      <c r="B372" s="4">
        <f>SUMIFS(Compras!K:K,Compras!B:B,CALCULOS_GESTÃO_COMPRAS!A372,Compras!O:O,'Gestão de Compras'!$B$4)</f>
        <v>0</v>
      </c>
      <c r="C372" s="34">
        <f t="shared" si="6"/>
        <v>0</v>
      </c>
    </row>
    <row r="373" spans="1:3" x14ac:dyDescent="0.3">
      <c r="A373" s="25">
        <f>Produtos!B370</f>
        <v>0</v>
      </c>
      <c r="B373" s="4">
        <f>SUMIFS(Compras!K:K,Compras!B:B,CALCULOS_GESTÃO_COMPRAS!A373,Compras!O:O,'Gestão de Compras'!$B$4)</f>
        <v>0</v>
      </c>
      <c r="C373" s="34">
        <f t="shared" si="6"/>
        <v>0</v>
      </c>
    </row>
    <row r="374" spans="1:3" x14ac:dyDescent="0.3">
      <c r="A374" s="25">
        <f>Produtos!B371</f>
        <v>0</v>
      </c>
      <c r="B374" s="4">
        <f>SUMIFS(Compras!K:K,Compras!B:B,CALCULOS_GESTÃO_COMPRAS!A374,Compras!O:O,'Gestão de Compras'!$B$4)</f>
        <v>0</v>
      </c>
      <c r="C374" s="34">
        <f t="shared" si="6"/>
        <v>0</v>
      </c>
    </row>
    <row r="375" spans="1:3" x14ac:dyDescent="0.3">
      <c r="A375" s="25">
        <f>Produtos!B372</f>
        <v>0</v>
      </c>
      <c r="B375" s="4">
        <f>SUMIFS(Compras!K:K,Compras!B:B,CALCULOS_GESTÃO_COMPRAS!A375,Compras!O:O,'Gestão de Compras'!$B$4)</f>
        <v>0</v>
      </c>
      <c r="C375" s="34">
        <f t="shared" si="6"/>
        <v>0</v>
      </c>
    </row>
    <row r="376" spans="1:3" x14ac:dyDescent="0.3">
      <c r="A376" s="25">
        <f>Produtos!B373</f>
        <v>0</v>
      </c>
      <c r="B376" s="4">
        <f>SUMIFS(Compras!K:K,Compras!B:B,CALCULOS_GESTÃO_COMPRAS!A376,Compras!O:O,'Gestão de Compras'!$B$4)</f>
        <v>0</v>
      </c>
      <c r="C376" s="34">
        <f t="shared" si="6"/>
        <v>0</v>
      </c>
    </row>
    <row r="377" spans="1:3" x14ac:dyDescent="0.3">
      <c r="A377" s="25">
        <f>Produtos!B374</f>
        <v>0</v>
      </c>
      <c r="B377" s="4">
        <f>SUMIFS(Compras!K:K,Compras!B:B,CALCULOS_GESTÃO_COMPRAS!A377,Compras!O:O,'Gestão de Compras'!$B$4)</f>
        <v>0</v>
      </c>
      <c r="C377" s="34">
        <f t="shared" si="6"/>
        <v>0</v>
      </c>
    </row>
    <row r="378" spans="1:3" x14ac:dyDescent="0.3">
      <c r="A378" s="25">
        <f>Produtos!B375</f>
        <v>0</v>
      </c>
      <c r="B378" s="4">
        <f>SUMIFS(Compras!K:K,Compras!B:B,CALCULOS_GESTÃO_COMPRAS!A378,Compras!O:O,'Gestão de Compras'!$B$4)</f>
        <v>0</v>
      </c>
      <c r="C378" s="34">
        <f t="shared" si="6"/>
        <v>0</v>
      </c>
    </row>
    <row r="379" spans="1:3" x14ac:dyDescent="0.3">
      <c r="A379" s="25">
        <f>Produtos!B376</f>
        <v>0</v>
      </c>
      <c r="B379" s="4">
        <f>SUMIFS(Compras!K:K,Compras!B:B,CALCULOS_GESTÃO_COMPRAS!A379,Compras!O:O,'Gestão de Compras'!$B$4)</f>
        <v>0</v>
      </c>
      <c r="C379" s="34">
        <f t="shared" si="6"/>
        <v>0</v>
      </c>
    </row>
    <row r="380" spans="1:3" x14ac:dyDescent="0.3">
      <c r="A380" s="25">
        <f>Produtos!B377</f>
        <v>0</v>
      </c>
      <c r="B380" s="4">
        <f>SUMIFS(Compras!K:K,Compras!B:B,CALCULOS_GESTÃO_COMPRAS!A380,Compras!O:O,'Gestão de Compras'!$B$4)</f>
        <v>0</v>
      </c>
      <c r="C380" s="34">
        <f t="shared" si="6"/>
        <v>0</v>
      </c>
    </row>
    <row r="381" spans="1:3" x14ac:dyDescent="0.3">
      <c r="A381" s="25">
        <f>Produtos!B378</f>
        <v>0</v>
      </c>
      <c r="B381" s="4">
        <f>SUMIFS(Compras!K:K,Compras!B:B,CALCULOS_GESTÃO_COMPRAS!A381,Compras!O:O,'Gestão de Compras'!$B$4)</f>
        <v>0</v>
      </c>
      <c r="C381" s="34">
        <f t="shared" si="6"/>
        <v>0</v>
      </c>
    </row>
    <row r="382" spans="1:3" x14ac:dyDescent="0.3">
      <c r="A382" s="25">
        <f>Produtos!B379</f>
        <v>0</v>
      </c>
      <c r="B382" s="4">
        <f>SUMIFS(Compras!K:K,Compras!B:B,CALCULOS_GESTÃO_COMPRAS!A382,Compras!O:O,'Gestão de Compras'!$B$4)</f>
        <v>0</v>
      </c>
      <c r="C382" s="34">
        <f t="shared" si="6"/>
        <v>0</v>
      </c>
    </row>
    <row r="383" spans="1:3" x14ac:dyDescent="0.3">
      <c r="A383" s="25">
        <f>Produtos!B380</f>
        <v>0</v>
      </c>
      <c r="B383" s="4">
        <f>SUMIFS(Compras!K:K,Compras!B:B,CALCULOS_GESTÃO_COMPRAS!A383,Compras!O:O,'Gestão de Compras'!$B$4)</f>
        <v>0</v>
      </c>
      <c r="C383" s="34">
        <f t="shared" si="6"/>
        <v>0</v>
      </c>
    </row>
    <row r="384" spans="1:3" x14ac:dyDescent="0.3">
      <c r="A384" s="25">
        <f>Produtos!B381</f>
        <v>0</v>
      </c>
      <c r="B384" s="4">
        <f>SUMIFS(Compras!K:K,Compras!B:B,CALCULOS_GESTÃO_COMPRAS!A384,Compras!O:O,'Gestão de Compras'!$B$4)</f>
        <v>0</v>
      </c>
      <c r="C384" s="34">
        <f t="shared" si="6"/>
        <v>0</v>
      </c>
    </row>
    <row r="385" spans="1:3" x14ac:dyDescent="0.3">
      <c r="A385" s="25">
        <f>Produtos!B382</f>
        <v>0</v>
      </c>
      <c r="B385" s="4">
        <f>SUMIFS(Compras!K:K,Compras!B:B,CALCULOS_GESTÃO_COMPRAS!A385,Compras!O:O,'Gestão de Compras'!$B$4)</f>
        <v>0</v>
      </c>
      <c r="C385" s="34">
        <f t="shared" si="6"/>
        <v>0</v>
      </c>
    </row>
    <row r="386" spans="1:3" x14ac:dyDescent="0.3">
      <c r="A386" s="25">
        <f>Produtos!B383</f>
        <v>0</v>
      </c>
      <c r="B386" s="4">
        <f>SUMIFS(Compras!K:K,Compras!B:B,CALCULOS_GESTÃO_COMPRAS!A386,Compras!O:O,'Gestão de Compras'!$B$4)</f>
        <v>0</v>
      </c>
      <c r="C386" s="34">
        <f t="shared" si="6"/>
        <v>0</v>
      </c>
    </row>
    <row r="387" spans="1:3" x14ac:dyDescent="0.3">
      <c r="A387" s="25">
        <f>Produtos!B384</f>
        <v>0</v>
      </c>
      <c r="B387" s="4">
        <f>SUMIFS(Compras!K:K,Compras!B:B,CALCULOS_GESTÃO_COMPRAS!A387,Compras!O:O,'Gestão de Compras'!$B$4)</f>
        <v>0</v>
      </c>
      <c r="C387" s="34">
        <f t="shared" si="6"/>
        <v>0</v>
      </c>
    </row>
    <row r="388" spans="1:3" x14ac:dyDescent="0.3">
      <c r="A388" s="25">
        <f>Produtos!B385</f>
        <v>0</v>
      </c>
      <c r="B388" s="4">
        <f>SUMIFS(Compras!K:K,Compras!B:B,CALCULOS_GESTÃO_COMPRAS!A388,Compras!O:O,'Gestão de Compras'!$B$4)</f>
        <v>0</v>
      </c>
      <c r="C388" s="34">
        <f t="shared" si="6"/>
        <v>0</v>
      </c>
    </row>
    <row r="389" spans="1:3" x14ac:dyDescent="0.3">
      <c r="A389" s="25">
        <f>Produtos!B386</f>
        <v>0</v>
      </c>
      <c r="B389" s="4">
        <f>SUMIFS(Compras!K:K,Compras!B:B,CALCULOS_GESTÃO_COMPRAS!A389,Compras!O:O,'Gestão de Compras'!$B$4)</f>
        <v>0</v>
      </c>
      <c r="C389" s="34">
        <f t="shared" si="6"/>
        <v>0</v>
      </c>
    </row>
    <row r="390" spans="1:3" x14ac:dyDescent="0.3">
      <c r="A390" s="25">
        <f>Produtos!B387</f>
        <v>0</v>
      </c>
      <c r="B390" s="4">
        <f>SUMIFS(Compras!K:K,Compras!B:B,CALCULOS_GESTÃO_COMPRAS!A390,Compras!O:O,'Gestão de Compras'!$B$4)</f>
        <v>0</v>
      </c>
      <c r="C390" s="34">
        <f t="shared" si="6"/>
        <v>0</v>
      </c>
    </row>
    <row r="391" spans="1:3" x14ac:dyDescent="0.3">
      <c r="A391" s="25">
        <f>Produtos!B388</f>
        <v>0</v>
      </c>
      <c r="B391" s="4">
        <f>SUMIFS(Compras!K:K,Compras!B:B,CALCULOS_GESTÃO_COMPRAS!A391,Compras!O:O,'Gestão de Compras'!$B$4)</f>
        <v>0</v>
      </c>
      <c r="C391" s="34">
        <f t="shared" si="6"/>
        <v>0</v>
      </c>
    </row>
    <row r="392" spans="1:3" x14ac:dyDescent="0.3">
      <c r="A392" s="25">
        <f>Produtos!B389</f>
        <v>0</v>
      </c>
      <c r="B392" s="4">
        <f>SUMIFS(Compras!K:K,Compras!B:B,CALCULOS_GESTÃO_COMPRAS!A392,Compras!O:O,'Gestão de Compras'!$B$4)</f>
        <v>0</v>
      </c>
      <c r="C392" s="34">
        <f t="shared" ref="C392:C455" si="7">A392</f>
        <v>0</v>
      </c>
    </row>
    <row r="393" spans="1:3" x14ac:dyDescent="0.3">
      <c r="A393" s="25">
        <f>Produtos!B390</f>
        <v>0</v>
      </c>
      <c r="B393" s="4">
        <f>SUMIFS(Compras!K:K,Compras!B:B,CALCULOS_GESTÃO_COMPRAS!A393,Compras!O:O,'Gestão de Compras'!$B$4)</f>
        <v>0</v>
      </c>
      <c r="C393" s="34">
        <f t="shared" si="7"/>
        <v>0</v>
      </c>
    </row>
    <row r="394" spans="1:3" x14ac:dyDescent="0.3">
      <c r="A394" s="25">
        <f>Produtos!B391</f>
        <v>0</v>
      </c>
      <c r="B394" s="4">
        <f>SUMIFS(Compras!K:K,Compras!B:B,CALCULOS_GESTÃO_COMPRAS!A394,Compras!O:O,'Gestão de Compras'!$B$4)</f>
        <v>0</v>
      </c>
      <c r="C394" s="34">
        <f t="shared" si="7"/>
        <v>0</v>
      </c>
    </row>
    <row r="395" spans="1:3" x14ac:dyDescent="0.3">
      <c r="A395" s="25">
        <f>Produtos!B392</f>
        <v>0</v>
      </c>
      <c r="B395" s="4">
        <f>SUMIFS(Compras!K:K,Compras!B:B,CALCULOS_GESTÃO_COMPRAS!A395,Compras!O:O,'Gestão de Compras'!$B$4)</f>
        <v>0</v>
      </c>
      <c r="C395" s="34">
        <f t="shared" si="7"/>
        <v>0</v>
      </c>
    </row>
    <row r="396" spans="1:3" x14ac:dyDescent="0.3">
      <c r="A396" s="25">
        <f>Produtos!B393</f>
        <v>0</v>
      </c>
      <c r="B396" s="4">
        <f>SUMIFS(Compras!K:K,Compras!B:B,CALCULOS_GESTÃO_COMPRAS!A396,Compras!O:O,'Gestão de Compras'!$B$4)</f>
        <v>0</v>
      </c>
      <c r="C396" s="34">
        <f t="shared" si="7"/>
        <v>0</v>
      </c>
    </row>
    <row r="397" spans="1:3" x14ac:dyDescent="0.3">
      <c r="A397" s="25">
        <f>Produtos!B394</f>
        <v>0</v>
      </c>
      <c r="B397" s="4">
        <f>SUMIFS(Compras!K:K,Compras!B:B,CALCULOS_GESTÃO_COMPRAS!A397,Compras!O:O,'Gestão de Compras'!$B$4)</f>
        <v>0</v>
      </c>
      <c r="C397" s="34">
        <f t="shared" si="7"/>
        <v>0</v>
      </c>
    </row>
    <row r="398" spans="1:3" x14ac:dyDescent="0.3">
      <c r="A398" s="25">
        <f>Produtos!B395</f>
        <v>0</v>
      </c>
      <c r="B398" s="4">
        <f>SUMIFS(Compras!K:K,Compras!B:B,CALCULOS_GESTÃO_COMPRAS!A398,Compras!O:O,'Gestão de Compras'!$B$4)</f>
        <v>0</v>
      </c>
      <c r="C398" s="34">
        <f t="shared" si="7"/>
        <v>0</v>
      </c>
    </row>
    <row r="399" spans="1:3" x14ac:dyDescent="0.3">
      <c r="A399" s="25">
        <f>Produtos!B396</f>
        <v>0</v>
      </c>
      <c r="B399" s="4">
        <f>SUMIFS(Compras!K:K,Compras!B:B,CALCULOS_GESTÃO_COMPRAS!A399,Compras!O:O,'Gestão de Compras'!$B$4)</f>
        <v>0</v>
      </c>
      <c r="C399" s="34">
        <f t="shared" si="7"/>
        <v>0</v>
      </c>
    </row>
    <row r="400" spans="1:3" x14ac:dyDescent="0.3">
      <c r="A400" s="25">
        <f>Produtos!B397</f>
        <v>0</v>
      </c>
      <c r="B400" s="4">
        <f>SUMIFS(Compras!K:K,Compras!B:B,CALCULOS_GESTÃO_COMPRAS!A400,Compras!O:O,'Gestão de Compras'!$B$4)</f>
        <v>0</v>
      </c>
      <c r="C400" s="34">
        <f t="shared" si="7"/>
        <v>0</v>
      </c>
    </row>
    <row r="401" spans="1:3" x14ac:dyDescent="0.3">
      <c r="A401" s="25">
        <f>Produtos!B398</f>
        <v>0</v>
      </c>
      <c r="B401" s="4">
        <f>SUMIFS(Compras!K:K,Compras!B:B,CALCULOS_GESTÃO_COMPRAS!A401,Compras!O:O,'Gestão de Compras'!$B$4)</f>
        <v>0</v>
      </c>
      <c r="C401" s="34">
        <f t="shared" si="7"/>
        <v>0</v>
      </c>
    </row>
    <row r="402" spans="1:3" x14ac:dyDescent="0.3">
      <c r="A402" s="25">
        <f>Produtos!B399</f>
        <v>0</v>
      </c>
      <c r="B402" s="4">
        <f>SUMIFS(Compras!K:K,Compras!B:B,CALCULOS_GESTÃO_COMPRAS!A402,Compras!O:O,'Gestão de Compras'!$B$4)</f>
        <v>0</v>
      </c>
      <c r="C402" s="34">
        <f t="shared" si="7"/>
        <v>0</v>
      </c>
    </row>
    <row r="403" spans="1:3" x14ac:dyDescent="0.3">
      <c r="A403" s="25">
        <f>Produtos!B400</f>
        <v>0</v>
      </c>
      <c r="B403" s="4">
        <f>SUMIFS(Compras!K:K,Compras!B:B,CALCULOS_GESTÃO_COMPRAS!A403,Compras!O:O,'Gestão de Compras'!$B$4)</f>
        <v>0</v>
      </c>
      <c r="C403" s="34">
        <f t="shared" si="7"/>
        <v>0</v>
      </c>
    </row>
    <row r="404" spans="1:3" x14ac:dyDescent="0.3">
      <c r="A404" s="25">
        <f>Produtos!B401</f>
        <v>0</v>
      </c>
      <c r="B404" s="4">
        <f>SUMIFS(Compras!K:K,Compras!B:B,CALCULOS_GESTÃO_COMPRAS!A404,Compras!O:O,'Gestão de Compras'!$B$4)</f>
        <v>0</v>
      </c>
      <c r="C404" s="34">
        <f t="shared" si="7"/>
        <v>0</v>
      </c>
    </row>
    <row r="405" spans="1:3" x14ac:dyDescent="0.3">
      <c r="A405" s="25">
        <f>Produtos!B402</f>
        <v>0</v>
      </c>
      <c r="B405" s="4">
        <f>SUMIFS(Compras!K:K,Compras!B:B,CALCULOS_GESTÃO_COMPRAS!A405,Compras!O:O,'Gestão de Compras'!$B$4)</f>
        <v>0</v>
      </c>
      <c r="C405" s="34">
        <f t="shared" si="7"/>
        <v>0</v>
      </c>
    </row>
    <row r="406" spans="1:3" x14ac:dyDescent="0.3">
      <c r="A406" s="25">
        <f>Produtos!B403</f>
        <v>0</v>
      </c>
      <c r="B406" s="4">
        <f>SUMIFS(Compras!K:K,Compras!B:B,CALCULOS_GESTÃO_COMPRAS!A406,Compras!O:O,'Gestão de Compras'!$B$4)</f>
        <v>0</v>
      </c>
      <c r="C406" s="34">
        <f t="shared" si="7"/>
        <v>0</v>
      </c>
    </row>
    <row r="407" spans="1:3" x14ac:dyDescent="0.3">
      <c r="A407" s="25">
        <f>Produtos!B404</f>
        <v>0</v>
      </c>
      <c r="B407" s="4">
        <f>SUMIFS(Compras!K:K,Compras!B:B,CALCULOS_GESTÃO_COMPRAS!A407,Compras!O:O,'Gestão de Compras'!$B$4)</f>
        <v>0</v>
      </c>
      <c r="C407" s="34">
        <f t="shared" si="7"/>
        <v>0</v>
      </c>
    </row>
    <row r="408" spans="1:3" x14ac:dyDescent="0.3">
      <c r="A408" s="25">
        <f>Produtos!B405</f>
        <v>0</v>
      </c>
      <c r="B408" s="4">
        <f>SUMIFS(Compras!K:K,Compras!B:B,CALCULOS_GESTÃO_COMPRAS!A408,Compras!O:O,'Gestão de Compras'!$B$4)</f>
        <v>0</v>
      </c>
      <c r="C408" s="34">
        <f t="shared" si="7"/>
        <v>0</v>
      </c>
    </row>
    <row r="409" spans="1:3" x14ac:dyDescent="0.3">
      <c r="A409" s="25">
        <f>Produtos!B406</f>
        <v>0</v>
      </c>
      <c r="B409" s="4">
        <f>SUMIFS(Compras!K:K,Compras!B:B,CALCULOS_GESTÃO_COMPRAS!A409,Compras!O:O,'Gestão de Compras'!$B$4)</f>
        <v>0</v>
      </c>
      <c r="C409" s="34">
        <f t="shared" si="7"/>
        <v>0</v>
      </c>
    </row>
    <row r="410" spans="1:3" x14ac:dyDescent="0.3">
      <c r="A410" s="25">
        <f>Produtos!B407</f>
        <v>0</v>
      </c>
      <c r="B410" s="4">
        <f>SUMIFS(Compras!K:K,Compras!B:B,CALCULOS_GESTÃO_COMPRAS!A410,Compras!O:O,'Gestão de Compras'!$B$4)</f>
        <v>0</v>
      </c>
      <c r="C410" s="34">
        <f t="shared" si="7"/>
        <v>0</v>
      </c>
    </row>
    <row r="411" spans="1:3" x14ac:dyDescent="0.3">
      <c r="A411" s="25">
        <f>Produtos!B408</f>
        <v>0</v>
      </c>
      <c r="B411" s="4">
        <f>SUMIFS(Compras!K:K,Compras!B:B,CALCULOS_GESTÃO_COMPRAS!A411,Compras!O:O,'Gestão de Compras'!$B$4)</f>
        <v>0</v>
      </c>
      <c r="C411" s="34">
        <f t="shared" si="7"/>
        <v>0</v>
      </c>
    </row>
    <row r="412" spans="1:3" x14ac:dyDescent="0.3">
      <c r="A412" s="25">
        <f>Produtos!B409</f>
        <v>0</v>
      </c>
      <c r="B412" s="4">
        <f>SUMIFS(Compras!K:K,Compras!B:B,CALCULOS_GESTÃO_COMPRAS!A412,Compras!O:O,'Gestão de Compras'!$B$4)</f>
        <v>0</v>
      </c>
      <c r="C412" s="34">
        <f t="shared" si="7"/>
        <v>0</v>
      </c>
    </row>
    <row r="413" spans="1:3" x14ac:dyDescent="0.3">
      <c r="A413" s="25">
        <f>Produtos!B410</f>
        <v>0</v>
      </c>
      <c r="B413" s="4">
        <f>SUMIFS(Compras!K:K,Compras!B:B,CALCULOS_GESTÃO_COMPRAS!A413,Compras!O:O,'Gestão de Compras'!$B$4)</f>
        <v>0</v>
      </c>
      <c r="C413" s="34">
        <f t="shared" si="7"/>
        <v>0</v>
      </c>
    </row>
    <row r="414" spans="1:3" x14ac:dyDescent="0.3">
      <c r="A414" s="25">
        <f>Produtos!B411</f>
        <v>0</v>
      </c>
      <c r="B414" s="4">
        <f>SUMIFS(Compras!K:K,Compras!B:B,CALCULOS_GESTÃO_COMPRAS!A414,Compras!O:O,'Gestão de Compras'!$B$4)</f>
        <v>0</v>
      </c>
      <c r="C414" s="34">
        <f t="shared" si="7"/>
        <v>0</v>
      </c>
    </row>
    <row r="415" spans="1:3" x14ac:dyDescent="0.3">
      <c r="A415" s="25">
        <f>Produtos!B412</f>
        <v>0</v>
      </c>
      <c r="B415" s="4">
        <f>SUMIFS(Compras!K:K,Compras!B:B,CALCULOS_GESTÃO_COMPRAS!A415,Compras!O:O,'Gestão de Compras'!$B$4)</f>
        <v>0</v>
      </c>
      <c r="C415" s="34">
        <f t="shared" si="7"/>
        <v>0</v>
      </c>
    </row>
    <row r="416" spans="1:3" x14ac:dyDescent="0.3">
      <c r="A416" s="25">
        <f>Produtos!B413</f>
        <v>0</v>
      </c>
      <c r="B416" s="4">
        <f>SUMIFS(Compras!K:K,Compras!B:B,CALCULOS_GESTÃO_COMPRAS!A416,Compras!O:O,'Gestão de Compras'!$B$4)</f>
        <v>0</v>
      </c>
      <c r="C416" s="34">
        <f t="shared" si="7"/>
        <v>0</v>
      </c>
    </row>
    <row r="417" spans="1:3" x14ac:dyDescent="0.3">
      <c r="A417" s="25">
        <f>Produtos!B414</f>
        <v>0</v>
      </c>
      <c r="B417" s="4">
        <f>SUMIFS(Compras!K:K,Compras!B:B,CALCULOS_GESTÃO_COMPRAS!A417,Compras!O:O,'Gestão de Compras'!$B$4)</f>
        <v>0</v>
      </c>
      <c r="C417" s="34">
        <f t="shared" si="7"/>
        <v>0</v>
      </c>
    </row>
    <row r="418" spans="1:3" x14ac:dyDescent="0.3">
      <c r="A418" s="25">
        <f>Produtos!B415</f>
        <v>0</v>
      </c>
      <c r="B418" s="4">
        <f>SUMIFS(Compras!K:K,Compras!B:B,CALCULOS_GESTÃO_COMPRAS!A418,Compras!O:O,'Gestão de Compras'!$B$4)</f>
        <v>0</v>
      </c>
      <c r="C418" s="34">
        <f t="shared" si="7"/>
        <v>0</v>
      </c>
    </row>
    <row r="419" spans="1:3" x14ac:dyDescent="0.3">
      <c r="A419" s="25">
        <f>Produtos!B416</f>
        <v>0</v>
      </c>
      <c r="B419" s="4">
        <f>SUMIFS(Compras!K:K,Compras!B:B,CALCULOS_GESTÃO_COMPRAS!A419,Compras!O:O,'Gestão de Compras'!$B$4)</f>
        <v>0</v>
      </c>
      <c r="C419" s="34">
        <f t="shared" si="7"/>
        <v>0</v>
      </c>
    </row>
    <row r="420" spans="1:3" x14ac:dyDescent="0.3">
      <c r="A420" s="25">
        <f>Produtos!B417</f>
        <v>0</v>
      </c>
      <c r="B420" s="4">
        <f>SUMIFS(Compras!K:K,Compras!B:B,CALCULOS_GESTÃO_COMPRAS!A420,Compras!O:O,'Gestão de Compras'!$B$4)</f>
        <v>0</v>
      </c>
      <c r="C420" s="34">
        <f t="shared" si="7"/>
        <v>0</v>
      </c>
    </row>
    <row r="421" spans="1:3" x14ac:dyDescent="0.3">
      <c r="A421" s="25">
        <f>Produtos!B418</f>
        <v>0</v>
      </c>
      <c r="B421" s="4">
        <f>SUMIFS(Compras!K:K,Compras!B:B,CALCULOS_GESTÃO_COMPRAS!A421,Compras!O:O,'Gestão de Compras'!$B$4)</f>
        <v>0</v>
      </c>
      <c r="C421" s="34">
        <f t="shared" si="7"/>
        <v>0</v>
      </c>
    </row>
    <row r="422" spans="1:3" x14ac:dyDescent="0.3">
      <c r="A422" s="25">
        <f>Produtos!B419</f>
        <v>0</v>
      </c>
      <c r="B422" s="4">
        <f>SUMIFS(Compras!K:K,Compras!B:B,CALCULOS_GESTÃO_COMPRAS!A422,Compras!O:O,'Gestão de Compras'!$B$4)</f>
        <v>0</v>
      </c>
      <c r="C422" s="34">
        <f t="shared" si="7"/>
        <v>0</v>
      </c>
    </row>
    <row r="423" spans="1:3" x14ac:dyDescent="0.3">
      <c r="A423" s="25">
        <f>Produtos!B420</f>
        <v>0</v>
      </c>
      <c r="B423" s="4">
        <f>SUMIFS(Compras!K:K,Compras!B:B,CALCULOS_GESTÃO_COMPRAS!A423,Compras!O:O,'Gestão de Compras'!$B$4)</f>
        <v>0</v>
      </c>
      <c r="C423" s="34">
        <f t="shared" si="7"/>
        <v>0</v>
      </c>
    </row>
    <row r="424" spans="1:3" x14ac:dyDescent="0.3">
      <c r="A424" s="25">
        <f>Produtos!B421</f>
        <v>0</v>
      </c>
      <c r="B424" s="4">
        <f>SUMIFS(Compras!K:K,Compras!B:B,CALCULOS_GESTÃO_COMPRAS!A424,Compras!O:O,'Gestão de Compras'!$B$4)</f>
        <v>0</v>
      </c>
      <c r="C424" s="34">
        <f t="shared" si="7"/>
        <v>0</v>
      </c>
    </row>
    <row r="425" spans="1:3" x14ac:dyDescent="0.3">
      <c r="A425" s="25">
        <f>Produtos!B422</f>
        <v>0</v>
      </c>
      <c r="B425" s="4">
        <f>SUMIFS(Compras!K:K,Compras!B:B,CALCULOS_GESTÃO_COMPRAS!A425,Compras!O:O,'Gestão de Compras'!$B$4)</f>
        <v>0</v>
      </c>
      <c r="C425" s="34">
        <f t="shared" si="7"/>
        <v>0</v>
      </c>
    </row>
    <row r="426" spans="1:3" x14ac:dyDescent="0.3">
      <c r="A426" s="25">
        <f>Produtos!B423</f>
        <v>0</v>
      </c>
      <c r="B426" s="4">
        <f>SUMIFS(Compras!K:K,Compras!B:B,CALCULOS_GESTÃO_COMPRAS!A426,Compras!O:O,'Gestão de Compras'!$B$4)</f>
        <v>0</v>
      </c>
      <c r="C426" s="34">
        <f t="shared" si="7"/>
        <v>0</v>
      </c>
    </row>
    <row r="427" spans="1:3" x14ac:dyDescent="0.3">
      <c r="A427" s="25">
        <f>Produtos!B424</f>
        <v>0</v>
      </c>
      <c r="B427" s="4">
        <f>SUMIFS(Compras!K:K,Compras!B:B,CALCULOS_GESTÃO_COMPRAS!A427,Compras!O:O,'Gestão de Compras'!$B$4)</f>
        <v>0</v>
      </c>
      <c r="C427" s="34">
        <f t="shared" si="7"/>
        <v>0</v>
      </c>
    </row>
    <row r="428" spans="1:3" x14ac:dyDescent="0.3">
      <c r="A428" s="25">
        <f>Produtos!B425</f>
        <v>0</v>
      </c>
      <c r="B428" s="4">
        <f>SUMIFS(Compras!K:K,Compras!B:B,CALCULOS_GESTÃO_COMPRAS!A428,Compras!O:O,'Gestão de Compras'!$B$4)</f>
        <v>0</v>
      </c>
      <c r="C428" s="34">
        <f t="shared" si="7"/>
        <v>0</v>
      </c>
    </row>
    <row r="429" spans="1:3" x14ac:dyDescent="0.3">
      <c r="A429" s="25">
        <f>Produtos!B426</f>
        <v>0</v>
      </c>
      <c r="B429" s="4">
        <f>SUMIFS(Compras!K:K,Compras!B:B,CALCULOS_GESTÃO_COMPRAS!A429,Compras!O:O,'Gestão de Compras'!$B$4)</f>
        <v>0</v>
      </c>
      <c r="C429" s="34">
        <f t="shared" si="7"/>
        <v>0</v>
      </c>
    </row>
    <row r="430" spans="1:3" x14ac:dyDescent="0.3">
      <c r="A430" s="25">
        <f>Produtos!B427</f>
        <v>0</v>
      </c>
      <c r="B430" s="4">
        <f>SUMIFS(Compras!K:K,Compras!B:B,CALCULOS_GESTÃO_COMPRAS!A430,Compras!O:O,'Gestão de Compras'!$B$4)</f>
        <v>0</v>
      </c>
      <c r="C430" s="34">
        <f t="shared" si="7"/>
        <v>0</v>
      </c>
    </row>
    <row r="431" spans="1:3" x14ac:dyDescent="0.3">
      <c r="A431" s="25">
        <f>Produtos!B428</f>
        <v>0</v>
      </c>
      <c r="B431" s="4">
        <f>SUMIFS(Compras!K:K,Compras!B:B,CALCULOS_GESTÃO_COMPRAS!A431,Compras!O:O,'Gestão de Compras'!$B$4)</f>
        <v>0</v>
      </c>
      <c r="C431" s="34">
        <f t="shared" si="7"/>
        <v>0</v>
      </c>
    </row>
    <row r="432" spans="1:3" x14ac:dyDescent="0.3">
      <c r="A432" s="25">
        <f>Produtos!B429</f>
        <v>0</v>
      </c>
      <c r="B432" s="4">
        <f>SUMIFS(Compras!K:K,Compras!B:B,CALCULOS_GESTÃO_COMPRAS!A432,Compras!O:O,'Gestão de Compras'!$B$4)</f>
        <v>0</v>
      </c>
      <c r="C432" s="34">
        <f t="shared" si="7"/>
        <v>0</v>
      </c>
    </row>
    <row r="433" spans="1:3" x14ac:dyDescent="0.3">
      <c r="A433" s="25">
        <f>Produtos!B430</f>
        <v>0</v>
      </c>
      <c r="B433" s="4">
        <f>SUMIFS(Compras!K:K,Compras!B:B,CALCULOS_GESTÃO_COMPRAS!A433,Compras!O:O,'Gestão de Compras'!$B$4)</f>
        <v>0</v>
      </c>
      <c r="C433" s="34">
        <f t="shared" si="7"/>
        <v>0</v>
      </c>
    </row>
    <row r="434" spans="1:3" x14ac:dyDescent="0.3">
      <c r="A434" s="25">
        <f>Produtos!B431</f>
        <v>0</v>
      </c>
      <c r="B434" s="4">
        <f>SUMIFS(Compras!K:K,Compras!B:B,CALCULOS_GESTÃO_COMPRAS!A434,Compras!O:O,'Gestão de Compras'!$B$4)</f>
        <v>0</v>
      </c>
      <c r="C434" s="34">
        <f t="shared" si="7"/>
        <v>0</v>
      </c>
    </row>
    <row r="435" spans="1:3" x14ac:dyDescent="0.3">
      <c r="A435" s="25">
        <f>Produtos!B432</f>
        <v>0</v>
      </c>
      <c r="B435" s="4">
        <f>SUMIFS(Compras!K:K,Compras!B:B,CALCULOS_GESTÃO_COMPRAS!A435,Compras!O:O,'Gestão de Compras'!$B$4)</f>
        <v>0</v>
      </c>
      <c r="C435" s="34">
        <f t="shared" si="7"/>
        <v>0</v>
      </c>
    </row>
    <row r="436" spans="1:3" x14ac:dyDescent="0.3">
      <c r="A436" s="25">
        <f>Produtos!B433</f>
        <v>0</v>
      </c>
      <c r="B436" s="4">
        <f>SUMIFS(Compras!K:K,Compras!B:B,CALCULOS_GESTÃO_COMPRAS!A436,Compras!O:O,'Gestão de Compras'!$B$4)</f>
        <v>0</v>
      </c>
      <c r="C436" s="34">
        <f t="shared" si="7"/>
        <v>0</v>
      </c>
    </row>
    <row r="437" spans="1:3" x14ac:dyDescent="0.3">
      <c r="A437" s="25">
        <f>Produtos!B434</f>
        <v>0</v>
      </c>
      <c r="B437" s="4">
        <f>SUMIFS(Compras!K:K,Compras!B:B,CALCULOS_GESTÃO_COMPRAS!A437,Compras!O:O,'Gestão de Compras'!$B$4)</f>
        <v>0</v>
      </c>
      <c r="C437" s="34">
        <f t="shared" si="7"/>
        <v>0</v>
      </c>
    </row>
    <row r="438" spans="1:3" x14ac:dyDescent="0.3">
      <c r="A438" s="25">
        <f>Produtos!B435</f>
        <v>0</v>
      </c>
      <c r="B438" s="4">
        <f>SUMIFS(Compras!K:K,Compras!B:B,CALCULOS_GESTÃO_COMPRAS!A438,Compras!O:O,'Gestão de Compras'!$B$4)</f>
        <v>0</v>
      </c>
      <c r="C438" s="34">
        <f t="shared" si="7"/>
        <v>0</v>
      </c>
    </row>
    <row r="439" spans="1:3" x14ac:dyDescent="0.3">
      <c r="A439" s="25">
        <f>Produtos!B436</f>
        <v>0</v>
      </c>
      <c r="B439" s="4">
        <f>SUMIFS(Compras!K:K,Compras!B:B,CALCULOS_GESTÃO_COMPRAS!A439,Compras!O:O,'Gestão de Compras'!$B$4)</f>
        <v>0</v>
      </c>
      <c r="C439" s="34">
        <f t="shared" si="7"/>
        <v>0</v>
      </c>
    </row>
    <row r="440" spans="1:3" x14ac:dyDescent="0.3">
      <c r="A440" s="25">
        <f>Produtos!B437</f>
        <v>0</v>
      </c>
      <c r="B440" s="4">
        <f>SUMIFS(Compras!K:K,Compras!B:B,CALCULOS_GESTÃO_COMPRAS!A440,Compras!O:O,'Gestão de Compras'!$B$4)</f>
        <v>0</v>
      </c>
      <c r="C440" s="34">
        <f t="shared" si="7"/>
        <v>0</v>
      </c>
    </row>
    <row r="441" spans="1:3" x14ac:dyDescent="0.3">
      <c r="A441" s="25">
        <f>Produtos!B438</f>
        <v>0</v>
      </c>
      <c r="B441" s="4">
        <f>SUMIFS(Compras!K:K,Compras!B:B,CALCULOS_GESTÃO_COMPRAS!A441,Compras!O:O,'Gestão de Compras'!$B$4)</f>
        <v>0</v>
      </c>
      <c r="C441" s="34">
        <f t="shared" si="7"/>
        <v>0</v>
      </c>
    </row>
    <row r="442" spans="1:3" x14ac:dyDescent="0.3">
      <c r="A442" s="25">
        <f>Produtos!B439</f>
        <v>0</v>
      </c>
      <c r="B442" s="4">
        <f>SUMIFS(Compras!K:K,Compras!B:B,CALCULOS_GESTÃO_COMPRAS!A442,Compras!O:O,'Gestão de Compras'!$B$4)</f>
        <v>0</v>
      </c>
      <c r="C442" s="34">
        <f t="shared" si="7"/>
        <v>0</v>
      </c>
    </row>
    <row r="443" spans="1:3" x14ac:dyDescent="0.3">
      <c r="A443" s="25">
        <f>Produtos!B440</f>
        <v>0</v>
      </c>
      <c r="B443" s="4">
        <f>SUMIFS(Compras!K:K,Compras!B:B,CALCULOS_GESTÃO_COMPRAS!A443,Compras!O:O,'Gestão de Compras'!$B$4)</f>
        <v>0</v>
      </c>
      <c r="C443" s="34">
        <f t="shared" si="7"/>
        <v>0</v>
      </c>
    </row>
    <row r="444" spans="1:3" x14ac:dyDescent="0.3">
      <c r="A444" s="25">
        <f>Produtos!B441</f>
        <v>0</v>
      </c>
      <c r="B444" s="4">
        <f>SUMIFS(Compras!K:K,Compras!B:B,CALCULOS_GESTÃO_COMPRAS!A444,Compras!O:O,'Gestão de Compras'!$B$4)</f>
        <v>0</v>
      </c>
      <c r="C444" s="34">
        <f t="shared" si="7"/>
        <v>0</v>
      </c>
    </row>
    <row r="445" spans="1:3" x14ac:dyDescent="0.3">
      <c r="A445" s="25">
        <f>Produtos!B442</f>
        <v>0</v>
      </c>
      <c r="B445" s="4">
        <f>SUMIFS(Compras!K:K,Compras!B:B,CALCULOS_GESTÃO_COMPRAS!A445,Compras!O:O,'Gestão de Compras'!$B$4)</f>
        <v>0</v>
      </c>
      <c r="C445" s="34">
        <f t="shared" si="7"/>
        <v>0</v>
      </c>
    </row>
    <row r="446" spans="1:3" x14ac:dyDescent="0.3">
      <c r="A446" s="25">
        <f>Produtos!B443</f>
        <v>0</v>
      </c>
      <c r="B446" s="4">
        <f>SUMIFS(Compras!K:K,Compras!B:B,CALCULOS_GESTÃO_COMPRAS!A446,Compras!O:O,'Gestão de Compras'!$B$4)</f>
        <v>0</v>
      </c>
      <c r="C446" s="34">
        <f t="shared" si="7"/>
        <v>0</v>
      </c>
    </row>
    <row r="447" spans="1:3" x14ac:dyDescent="0.3">
      <c r="A447" s="25">
        <f>Produtos!B444</f>
        <v>0</v>
      </c>
      <c r="B447" s="4">
        <f>SUMIFS(Compras!K:K,Compras!B:B,CALCULOS_GESTÃO_COMPRAS!A447,Compras!O:O,'Gestão de Compras'!$B$4)</f>
        <v>0</v>
      </c>
      <c r="C447" s="34">
        <f t="shared" si="7"/>
        <v>0</v>
      </c>
    </row>
    <row r="448" spans="1:3" x14ac:dyDescent="0.3">
      <c r="A448" s="25">
        <f>Produtos!B445</f>
        <v>0</v>
      </c>
      <c r="B448" s="4">
        <f>SUMIFS(Compras!K:K,Compras!B:B,CALCULOS_GESTÃO_COMPRAS!A448,Compras!O:O,'Gestão de Compras'!$B$4)</f>
        <v>0</v>
      </c>
      <c r="C448" s="34">
        <f t="shared" si="7"/>
        <v>0</v>
      </c>
    </row>
    <row r="449" spans="1:3" x14ac:dyDescent="0.3">
      <c r="A449" s="25">
        <f>Produtos!B446</f>
        <v>0</v>
      </c>
      <c r="B449" s="4">
        <f>SUMIFS(Compras!K:K,Compras!B:B,CALCULOS_GESTÃO_COMPRAS!A449,Compras!O:O,'Gestão de Compras'!$B$4)</f>
        <v>0</v>
      </c>
      <c r="C449" s="34">
        <f t="shared" si="7"/>
        <v>0</v>
      </c>
    </row>
    <row r="450" spans="1:3" x14ac:dyDescent="0.3">
      <c r="A450" s="25">
        <f>Produtos!B447</f>
        <v>0</v>
      </c>
      <c r="B450" s="4">
        <f>SUMIFS(Compras!K:K,Compras!B:B,CALCULOS_GESTÃO_COMPRAS!A450,Compras!O:O,'Gestão de Compras'!$B$4)</f>
        <v>0</v>
      </c>
      <c r="C450" s="34">
        <f t="shared" si="7"/>
        <v>0</v>
      </c>
    </row>
    <row r="451" spans="1:3" x14ac:dyDescent="0.3">
      <c r="A451" s="25">
        <f>Produtos!B448</f>
        <v>0</v>
      </c>
      <c r="B451" s="4">
        <f>SUMIFS(Compras!K:K,Compras!B:B,CALCULOS_GESTÃO_COMPRAS!A451,Compras!O:O,'Gestão de Compras'!$B$4)</f>
        <v>0</v>
      </c>
      <c r="C451" s="34">
        <f t="shared" si="7"/>
        <v>0</v>
      </c>
    </row>
    <row r="452" spans="1:3" x14ac:dyDescent="0.3">
      <c r="A452" s="25">
        <f>Produtos!B449</f>
        <v>0</v>
      </c>
      <c r="B452" s="4">
        <f>SUMIFS(Compras!K:K,Compras!B:B,CALCULOS_GESTÃO_COMPRAS!A452,Compras!O:O,'Gestão de Compras'!$B$4)</f>
        <v>0</v>
      </c>
      <c r="C452" s="34">
        <f t="shared" si="7"/>
        <v>0</v>
      </c>
    </row>
    <row r="453" spans="1:3" x14ac:dyDescent="0.3">
      <c r="A453" s="25">
        <f>Produtos!B450</f>
        <v>0</v>
      </c>
      <c r="B453" s="4">
        <f>SUMIFS(Compras!K:K,Compras!B:B,CALCULOS_GESTÃO_COMPRAS!A453,Compras!O:O,'Gestão de Compras'!$B$4)</f>
        <v>0</v>
      </c>
      <c r="C453" s="34">
        <f t="shared" si="7"/>
        <v>0</v>
      </c>
    </row>
    <row r="454" spans="1:3" x14ac:dyDescent="0.3">
      <c r="A454" s="25">
        <f>Produtos!B451</f>
        <v>0</v>
      </c>
      <c r="B454" s="4">
        <f>SUMIFS(Compras!K:K,Compras!B:B,CALCULOS_GESTÃO_COMPRAS!A454,Compras!O:O,'Gestão de Compras'!$B$4)</f>
        <v>0</v>
      </c>
      <c r="C454" s="34">
        <f t="shared" si="7"/>
        <v>0</v>
      </c>
    </row>
    <row r="455" spans="1:3" x14ac:dyDescent="0.3">
      <c r="A455" s="25">
        <f>Produtos!B452</f>
        <v>0</v>
      </c>
      <c r="B455" s="4">
        <f>SUMIFS(Compras!K:K,Compras!B:B,CALCULOS_GESTÃO_COMPRAS!A455,Compras!O:O,'Gestão de Compras'!$B$4)</f>
        <v>0</v>
      </c>
      <c r="C455" s="34">
        <f t="shared" si="7"/>
        <v>0</v>
      </c>
    </row>
    <row r="456" spans="1:3" x14ac:dyDescent="0.3">
      <c r="A456" s="25">
        <f>Produtos!B453</f>
        <v>0</v>
      </c>
      <c r="B456" s="4">
        <f>SUMIFS(Compras!K:K,Compras!B:B,CALCULOS_GESTÃO_COMPRAS!A456,Compras!O:O,'Gestão de Compras'!$B$4)</f>
        <v>0</v>
      </c>
      <c r="C456" s="34">
        <f t="shared" ref="C456:C519" si="8">A456</f>
        <v>0</v>
      </c>
    </row>
    <row r="457" spans="1:3" x14ac:dyDescent="0.3">
      <c r="A457" s="25">
        <f>Produtos!B454</f>
        <v>0</v>
      </c>
      <c r="B457" s="4">
        <f>SUMIFS(Compras!K:K,Compras!B:B,CALCULOS_GESTÃO_COMPRAS!A457,Compras!O:O,'Gestão de Compras'!$B$4)</f>
        <v>0</v>
      </c>
      <c r="C457" s="34">
        <f t="shared" si="8"/>
        <v>0</v>
      </c>
    </row>
    <row r="458" spans="1:3" x14ac:dyDescent="0.3">
      <c r="A458" s="25">
        <f>Produtos!B455</f>
        <v>0</v>
      </c>
      <c r="B458" s="4">
        <f>SUMIFS(Compras!K:K,Compras!B:B,CALCULOS_GESTÃO_COMPRAS!A458,Compras!O:O,'Gestão de Compras'!$B$4)</f>
        <v>0</v>
      </c>
      <c r="C458" s="34">
        <f t="shared" si="8"/>
        <v>0</v>
      </c>
    </row>
    <row r="459" spans="1:3" x14ac:dyDescent="0.3">
      <c r="A459" s="25">
        <f>Produtos!B456</f>
        <v>0</v>
      </c>
      <c r="B459" s="4">
        <f>SUMIFS(Compras!K:K,Compras!B:B,CALCULOS_GESTÃO_COMPRAS!A459,Compras!O:O,'Gestão de Compras'!$B$4)</f>
        <v>0</v>
      </c>
      <c r="C459" s="34">
        <f t="shared" si="8"/>
        <v>0</v>
      </c>
    </row>
    <row r="460" spans="1:3" x14ac:dyDescent="0.3">
      <c r="A460" s="25">
        <f>Produtos!B457</f>
        <v>0</v>
      </c>
      <c r="B460" s="4">
        <f>SUMIFS(Compras!K:K,Compras!B:B,CALCULOS_GESTÃO_COMPRAS!A460,Compras!O:O,'Gestão de Compras'!$B$4)</f>
        <v>0</v>
      </c>
      <c r="C460" s="34">
        <f t="shared" si="8"/>
        <v>0</v>
      </c>
    </row>
    <row r="461" spans="1:3" x14ac:dyDescent="0.3">
      <c r="A461" s="25">
        <f>Produtos!B458</f>
        <v>0</v>
      </c>
      <c r="B461" s="4">
        <f>SUMIFS(Compras!K:K,Compras!B:B,CALCULOS_GESTÃO_COMPRAS!A461,Compras!O:O,'Gestão de Compras'!$B$4)</f>
        <v>0</v>
      </c>
      <c r="C461" s="34">
        <f t="shared" si="8"/>
        <v>0</v>
      </c>
    </row>
    <row r="462" spans="1:3" x14ac:dyDescent="0.3">
      <c r="A462" s="25">
        <f>Produtos!B459</f>
        <v>0</v>
      </c>
      <c r="B462" s="4">
        <f>SUMIFS(Compras!K:K,Compras!B:B,CALCULOS_GESTÃO_COMPRAS!A462,Compras!O:O,'Gestão de Compras'!$B$4)</f>
        <v>0</v>
      </c>
      <c r="C462" s="34">
        <f t="shared" si="8"/>
        <v>0</v>
      </c>
    </row>
    <row r="463" spans="1:3" x14ac:dyDescent="0.3">
      <c r="A463" s="25">
        <f>Produtos!B460</f>
        <v>0</v>
      </c>
      <c r="B463" s="4">
        <f>SUMIFS(Compras!K:K,Compras!B:B,CALCULOS_GESTÃO_COMPRAS!A463,Compras!O:O,'Gestão de Compras'!$B$4)</f>
        <v>0</v>
      </c>
      <c r="C463" s="34">
        <f t="shared" si="8"/>
        <v>0</v>
      </c>
    </row>
    <row r="464" spans="1:3" x14ac:dyDescent="0.3">
      <c r="A464" s="25">
        <f>Produtos!B461</f>
        <v>0</v>
      </c>
      <c r="B464" s="4">
        <f>SUMIFS(Compras!K:K,Compras!B:B,CALCULOS_GESTÃO_COMPRAS!A464,Compras!O:O,'Gestão de Compras'!$B$4)</f>
        <v>0</v>
      </c>
      <c r="C464" s="34">
        <f t="shared" si="8"/>
        <v>0</v>
      </c>
    </row>
    <row r="465" spans="1:3" x14ac:dyDescent="0.3">
      <c r="A465" s="25">
        <f>Produtos!B462</f>
        <v>0</v>
      </c>
      <c r="B465" s="4">
        <f>SUMIFS(Compras!K:K,Compras!B:B,CALCULOS_GESTÃO_COMPRAS!A465,Compras!O:O,'Gestão de Compras'!$B$4)</f>
        <v>0</v>
      </c>
      <c r="C465" s="34">
        <f t="shared" si="8"/>
        <v>0</v>
      </c>
    </row>
    <row r="466" spans="1:3" x14ac:dyDescent="0.3">
      <c r="A466" s="25">
        <f>Produtos!B463</f>
        <v>0</v>
      </c>
      <c r="B466" s="4">
        <f>SUMIFS(Compras!K:K,Compras!B:B,CALCULOS_GESTÃO_COMPRAS!A466,Compras!O:O,'Gestão de Compras'!$B$4)</f>
        <v>0</v>
      </c>
      <c r="C466" s="34">
        <f t="shared" si="8"/>
        <v>0</v>
      </c>
    </row>
    <row r="467" spans="1:3" x14ac:dyDescent="0.3">
      <c r="A467" s="25">
        <f>Produtos!B464</f>
        <v>0</v>
      </c>
      <c r="B467" s="4">
        <f>SUMIFS(Compras!K:K,Compras!B:B,CALCULOS_GESTÃO_COMPRAS!A467,Compras!O:O,'Gestão de Compras'!$B$4)</f>
        <v>0</v>
      </c>
      <c r="C467" s="34">
        <f t="shared" si="8"/>
        <v>0</v>
      </c>
    </row>
    <row r="468" spans="1:3" x14ac:dyDescent="0.3">
      <c r="A468" s="25">
        <f>Produtos!B465</f>
        <v>0</v>
      </c>
      <c r="B468" s="4">
        <f>SUMIFS(Compras!K:K,Compras!B:B,CALCULOS_GESTÃO_COMPRAS!A468,Compras!O:O,'Gestão de Compras'!$B$4)</f>
        <v>0</v>
      </c>
      <c r="C468" s="34">
        <f t="shared" si="8"/>
        <v>0</v>
      </c>
    </row>
    <row r="469" spans="1:3" x14ac:dyDescent="0.3">
      <c r="A469" s="25">
        <f>Produtos!B466</f>
        <v>0</v>
      </c>
      <c r="B469" s="4">
        <f>SUMIFS(Compras!K:K,Compras!B:B,CALCULOS_GESTÃO_COMPRAS!A469,Compras!O:O,'Gestão de Compras'!$B$4)</f>
        <v>0</v>
      </c>
      <c r="C469" s="34">
        <f t="shared" si="8"/>
        <v>0</v>
      </c>
    </row>
    <row r="470" spans="1:3" x14ac:dyDescent="0.3">
      <c r="A470" s="25">
        <f>Produtos!B467</f>
        <v>0</v>
      </c>
      <c r="B470" s="4">
        <f>SUMIFS(Compras!K:K,Compras!B:B,CALCULOS_GESTÃO_COMPRAS!A470,Compras!O:O,'Gestão de Compras'!$B$4)</f>
        <v>0</v>
      </c>
      <c r="C470" s="34">
        <f t="shared" si="8"/>
        <v>0</v>
      </c>
    </row>
    <row r="471" spans="1:3" x14ac:dyDescent="0.3">
      <c r="A471" s="25">
        <f>Produtos!B468</f>
        <v>0</v>
      </c>
      <c r="B471" s="4">
        <f>SUMIFS(Compras!K:K,Compras!B:B,CALCULOS_GESTÃO_COMPRAS!A471,Compras!O:O,'Gestão de Compras'!$B$4)</f>
        <v>0</v>
      </c>
      <c r="C471" s="34">
        <f t="shared" si="8"/>
        <v>0</v>
      </c>
    </row>
    <row r="472" spans="1:3" x14ac:dyDescent="0.3">
      <c r="A472" s="25">
        <f>Produtos!B469</f>
        <v>0</v>
      </c>
      <c r="B472" s="4">
        <f>SUMIFS(Compras!K:K,Compras!B:B,CALCULOS_GESTÃO_COMPRAS!A472,Compras!O:O,'Gestão de Compras'!$B$4)</f>
        <v>0</v>
      </c>
      <c r="C472" s="34">
        <f t="shared" si="8"/>
        <v>0</v>
      </c>
    </row>
    <row r="473" spans="1:3" x14ac:dyDescent="0.3">
      <c r="A473" s="25">
        <f>Produtos!B470</f>
        <v>0</v>
      </c>
      <c r="B473" s="4">
        <f>SUMIFS(Compras!K:K,Compras!B:B,CALCULOS_GESTÃO_COMPRAS!A473,Compras!O:O,'Gestão de Compras'!$B$4)</f>
        <v>0</v>
      </c>
      <c r="C473" s="34">
        <f t="shared" si="8"/>
        <v>0</v>
      </c>
    </row>
    <row r="474" spans="1:3" x14ac:dyDescent="0.3">
      <c r="A474" s="25">
        <f>Produtos!B471</f>
        <v>0</v>
      </c>
      <c r="B474" s="4">
        <f>SUMIFS(Compras!K:K,Compras!B:B,CALCULOS_GESTÃO_COMPRAS!A474,Compras!O:O,'Gestão de Compras'!$B$4)</f>
        <v>0</v>
      </c>
      <c r="C474" s="34">
        <f t="shared" si="8"/>
        <v>0</v>
      </c>
    </row>
    <row r="475" spans="1:3" x14ac:dyDescent="0.3">
      <c r="A475" s="25">
        <f>Produtos!B472</f>
        <v>0</v>
      </c>
      <c r="B475" s="4">
        <f>SUMIFS(Compras!K:K,Compras!B:B,CALCULOS_GESTÃO_COMPRAS!A475,Compras!O:O,'Gestão de Compras'!$B$4)</f>
        <v>0</v>
      </c>
      <c r="C475" s="34">
        <f t="shared" si="8"/>
        <v>0</v>
      </c>
    </row>
    <row r="476" spans="1:3" x14ac:dyDescent="0.3">
      <c r="A476" s="25">
        <f>Produtos!B473</f>
        <v>0</v>
      </c>
      <c r="B476" s="4">
        <f>SUMIFS(Compras!K:K,Compras!B:B,CALCULOS_GESTÃO_COMPRAS!A476,Compras!O:O,'Gestão de Compras'!$B$4)</f>
        <v>0</v>
      </c>
      <c r="C476" s="34">
        <f t="shared" si="8"/>
        <v>0</v>
      </c>
    </row>
    <row r="477" spans="1:3" x14ac:dyDescent="0.3">
      <c r="A477" s="25">
        <f>Produtos!B474</f>
        <v>0</v>
      </c>
      <c r="B477" s="4">
        <f>SUMIFS(Compras!K:K,Compras!B:B,CALCULOS_GESTÃO_COMPRAS!A477,Compras!O:O,'Gestão de Compras'!$B$4)</f>
        <v>0</v>
      </c>
      <c r="C477" s="34">
        <f t="shared" si="8"/>
        <v>0</v>
      </c>
    </row>
    <row r="478" spans="1:3" x14ac:dyDescent="0.3">
      <c r="A478" s="25">
        <f>Produtos!B475</f>
        <v>0</v>
      </c>
      <c r="B478" s="4">
        <f>SUMIFS(Compras!K:K,Compras!B:B,CALCULOS_GESTÃO_COMPRAS!A478,Compras!O:O,'Gestão de Compras'!$B$4)</f>
        <v>0</v>
      </c>
      <c r="C478" s="34">
        <f t="shared" si="8"/>
        <v>0</v>
      </c>
    </row>
    <row r="479" spans="1:3" x14ac:dyDescent="0.3">
      <c r="A479" s="25">
        <f>Produtos!B476</f>
        <v>0</v>
      </c>
      <c r="B479" s="4">
        <f>SUMIFS(Compras!K:K,Compras!B:B,CALCULOS_GESTÃO_COMPRAS!A479,Compras!O:O,'Gestão de Compras'!$B$4)</f>
        <v>0</v>
      </c>
      <c r="C479" s="34">
        <f t="shared" si="8"/>
        <v>0</v>
      </c>
    </row>
    <row r="480" spans="1:3" x14ac:dyDescent="0.3">
      <c r="A480" s="25">
        <f>Produtos!B477</f>
        <v>0</v>
      </c>
      <c r="B480" s="4">
        <f>SUMIFS(Compras!K:K,Compras!B:B,CALCULOS_GESTÃO_COMPRAS!A480,Compras!O:O,'Gestão de Compras'!$B$4)</f>
        <v>0</v>
      </c>
      <c r="C480" s="34">
        <f t="shared" si="8"/>
        <v>0</v>
      </c>
    </row>
    <row r="481" spans="1:3" x14ac:dyDescent="0.3">
      <c r="A481" s="25">
        <f>Produtos!B478</f>
        <v>0</v>
      </c>
      <c r="B481" s="4">
        <f>SUMIFS(Compras!K:K,Compras!B:B,CALCULOS_GESTÃO_COMPRAS!A481,Compras!O:O,'Gestão de Compras'!$B$4)</f>
        <v>0</v>
      </c>
      <c r="C481" s="34">
        <f t="shared" si="8"/>
        <v>0</v>
      </c>
    </row>
    <row r="482" spans="1:3" x14ac:dyDescent="0.3">
      <c r="A482" s="25">
        <f>Produtos!B479</f>
        <v>0</v>
      </c>
      <c r="B482" s="4">
        <f>SUMIFS(Compras!K:K,Compras!B:B,CALCULOS_GESTÃO_COMPRAS!A482,Compras!O:O,'Gestão de Compras'!$B$4)</f>
        <v>0</v>
      </c>
      <c r="C482" s="34">
        <f t="shared" si="8"/>
        <v>0</v>
      </c>
    </row>
    <row r="483" spans="1:3" x14ac:dyDescent="0.3">
      <c r="A483" s="25">
        <f>Produtos!B480</f>
        <v>0</v>
      </c>
      <c r="B483" s="4">
        <f>SUMIFS(Compras!K:K,Compras!B:B,CALCULOS_GESTÃO_COMPRAS!A483,Compras!O:O,'Gestão de Compras'!$B$4)</f>
        <v>0</v>
      </c>
      <c r="C483" s="34">
        <f t="shared" si="8"/>
        <v>0</v>
      </c>
    </row>
    <row r="484" spans="1:3" x14ac:dyDescent="0.3">
      <c r="A484" s="25">
        <f>Produtos!B481</f>
        <v>0</v>
      </c>
      <c r="B484" s="4">
        <f>SUMIFS(Compras!K:K,Compras!B:B,CALCULOS_GESTÃO_COMPRAS!A484,Compras!O:O,'Gestão de Compras'!$B$4)</f>
        <v>0</v>
      </c>
      <c r="C484" s="34">
        <f t="shared" si="8"/>
        <v>0</v>
      </c>
    </row>
    <row r="485" spans="1:3" x14ac:dyDescent="0.3">
      <c r="A485" s="25">
        <f>Produtos!B482</f>
        <v>0</v>
      </c>
      <c r="B485" s="4">
        <f>SUMIFS(Compras!K:K,Compras!B:B,CALCULOS_GESTÃO_COMPRAS!A485,Compras!O:O,'Gestão de Compras'!$B$4)</f>
        <v>0</v>
      </c>
      <c r="C485" s="34">
        <f t="shared" si="8"/>
        <v>0</v>
      </c>
    </row>
    <row r="486" spans="1:3" x14ac:dyDescent="0.3">
      <c r="A486" s="25">
        <f>Produtos!B483</f>
        <v>0</v>
      </c>
      <c r="B486" s="4">
        <f>SUMIFS(Compras!K:K,Compras!B:B,CALCULOS_GESTÃO_COMPRAS!A486,Compras!O:O,'Gestão de Compras'!$B$4)</f>
        <v>0</v>
      </c>
      <c r="C486" s="34">
        <f t="shared" si="8"/>
        <v>0</v>
      </c>
    </row>
    <row r="487" spans="1:3" x14ac:dyDescent="0.3">
      <c r="A487" s="25">
        <f>Produtos!B484</f>
        <v>0</v>
      </c>
      <c r="B487" s="4">
        <f>SUMIFS(Compras!K:K,Compras!B:B,CALCULOS_GESTÃO_COMPRAS!A487,Compras!O:O,'Gestão de Compras'!$B$4)</f>
        <v>0</v>
      </c>
      <c r="C487" s="34">
        <f t="shared" si="8"/>
        <v>0</v>
      </c>
    </row>
    <row r="488" spans="1:3" x14ac:dyDescent="0.3">
      <c r="A488" s="25">
        <f>Produtos!B485</f>
        <v>0</v>
      </c>
      <c r="B488" s="4">
        <f>SUMIFS(Compras!K:K,Compras!B:B,CALCULOS_GESTÃO_COMPRAS!A488,Compras!O:O,'Gestão de Compras'!$B$4)</f>
        <v>0</v>
      </c>
      <c r="C488" s="34">
        <f t="shared" si="8"/>
        <v>0</v>
      </c>
    </row>
    <row r="489" spans="1:3" x14ac:dyDescent="0.3">
      <c r="A489" s="25">
        <f>Produtos!B486</f>
        <v>0</v>
      </c>
      <c r="B489" s="4">
        <f>SUMIFS(Compras!K:K,Compras!B:B,CALCULOS_GESTÃO_COMPRAS!A489,Compras!O:O,'Gestão de Compras'!$B$4)</f>
        <v>0</v>
      </c>
      <c r="C489" s="34">
        <f t="shared" si="8"/>
        <v>0</v>
      </c>
    </row>
    <row r="490" spans="1:3" x14ac:dyDescent="0.3">
      <c r="A490" s="25">
        <f>Produtos!B487</f>
        <v>0</v>
      </c>
      <c r="B490" s="4">
        <f>SUMIFS(Compras!K:K,Compras!B:B,CALCULOS_GESTÃO_COMPRAS!A490,Compras!O:O,'Gestão de Compras'!$B$4)</f>
        <v>0</v>
      </c>
      <c r="C490" s="34">
        <f t="shared" si="8"/>
        <v>0</v>
      </c>
    </row>
    <row r="491" spans="1:3" x14ac:dyDescent="0.3">
      <c r="A491" s="25">
        <f>Produtos!B488</f>
        <v>0</v>
      </c>
      <c r="B491" s="4">
        <f>SUMIFS(Compras!K:K,Compras!B:B,CALCULOS_GESTÃO_COMPRAS!A491,Compras!O:O,'Gestão de Compras'!$B$4)</f>
        <v>0</v>
      </c>
      <c r="C491" s="34">
        <f t="shared" si="8"/>
        <v>0</v>
      </c>
    </row>
    <row r="492" spans="1:3" x14ac:dyDescent="0.3">
      <c r="A492" s="25">
        <f>Produtos!B489</f>
        <v>0</v>
      </c>
      <c r="B492" s="4">
        <f>SUMIFS(Compras!K:K,Compras!B:B,CALCULOS_GESTÃO_COMPRAS!A492,Compras!O:O,'Gestão de Compras'!$B$4)</f>
        <v>0</v>
      </c>
      <c r="C492" s="34">
        <f t="shared" si="8"/>
        <v>0</v>
      </c>
    </row>
    <row r="493" spans="1:3" x14ac:dyDescent="0.3">
      <c r="A493" s="25">
        <f>Produtos!B490</f>
        <v>0</v>
      </c>
      <c r="B493" s="4">
        <f>SUMIFS(Compras!K:K,Compras!B:B,CALCULOS_GESTÃO_COMPRAS!A493,Compras!O:O,'Gestão de Compras'!$B$4)</f>
        <v>0</v>
      </c>
      <c r="C493" s="34">
        <f t="shared" si="8"/>
        <v>0</v>
      </c>
    </row>
    <row r="494" spans="1:3" x14ac:dyDescent="0.3">
      <c r="A494" s="25">
        <f>Produtos!B491</f>
        <v>0</v>
      </c>
      <c r="B494" s="4">
        <f>SUMIFS(Compras!K:K,Compras!B:B,CALCULOS_GESTÃO_COMPRAS!A494,Compras!O:O,'Gestão de Compras'!$B$4)</f>
        <v>0</v>
      </c>
      <c r="C494" s="34">
        <f t="shared" si="8"/>
        <v>0</v>
      </c>
    </row>
    <row r="495" spans="1:3" x14ac:dyDescent="0.3">
      <c r="A495" s="25">
        <f>Produtos!B492</f>
        <v>0</v>
      </c>
      <c r="B495" s="4">
        <f>SUMIFS(Compras!K:K,Compras!B:B,CALCULOS_GESTÃO_COMPRAS!A495,Compras!O:O,'Gestão de Compras'!$B$4)</f>
        <v>0</v>
      </c>
      <c r="C495" s="34">
        <f t="shared" si="8"/>
        <v>0</v>
      </c>
    </row>
    <row r="496" spans="1:3" x14ac:dyDescent="0.3">
      <c r="A496" s="25">
        <f>Produtos!B493</f>
        <v>0</v>
      </c>
      <c r="B496" s="4">
        <f>SUMIFS(Compras!K:K,Compras!B:B,CALCULOS_GESTÃO_COMPRAS!A496,Compras!O:O,'Gestão de Compras'!$B$4)</f>
        <v>0</v>
      </c>
      <c r="C496" s="34">
        <f t="shared" si="8"/>
        <v>0</v>
      </c>
    </row>
    <row r="497" spans="1:3" x14ac:dyDescent="0.3">
      <c r="A497" s="25">
        <f>Produtos!B494</f>
        <v>0</v>
      </c>
      <c r="B497" s="4">
        <f>SUMIFS(Compras!K:K,Compras!B:B,CALCULOS_GESTÃO_COMPRAS!A497,Compras!O:O,'Gestão de Compras'!$B$4)</f>
        <v>0</v>
      </c>
      <c r="C497" s="34">
        <f t="shared" si="8"/>
        <v>0</v>
      </c>
    </row>
    <row r="498" spans="1:3" x14ac:dyDescent="0.3">
      <c r="A498" s="25">
        <f>Produtos!B495</f>
        <v>0</v>
      </c>
      <c r="B498" s="4">
        <f>SUMIFS(Compras!K:K,Compras!B:B,CALCULOS_GESTÃO_COMPRAS!A498,Compras!O:O,'Gestão de Compras'!$B$4)</f>
        <v>0</v>
      </c>
      <c r="C498" s="34">
        <f t="shared" si="8"/>
        <v>0</v>
      </c>
    </row>
    <row r="499" spans="1:3" x14ac:dyDescent="0.3">
      <c r="A499" s="25">
        <f>Produtos!B496</f>
        <v>0</v>
      </c>
      <c r="B499" s="4">
        <f>SUMIFS(Compras!K:K,Compras!B:B,CALCULOS_GESTÃO_COMPRAS!A499,Compras!O:O,'Gestão de Compras'!$B$4)</f>
        <v>0</v>
      </c>
      <c r="C499" s="34">
        <f t="shared" si="8"/>
        <v>0</v>
      </c>
    </row>
    <row r="500" spans="1:3" x14ac:dyDescent="0.3">
      <c r="A500" s="25">
        <f>Produtos!B497</f>
        <v>0</v>
      </c>
      <c r="B500" s="4">
        <f>SUMIFS(Compras!K:K,Compras!B:B,CALCULOS_GESTÃO_COMPRAS!A500,Compras!O:O,'Gestão de Compras'!$B$4)</f>
        <v>0</v>
      </c>
      <c r="C500" s="34">
        <f t="shared" si="8"/>
        <v>0</v>
      </c>
    </row>
    <row r="501" spans="1:3" x14ac:dyDescent="0.3">
      <c r="A501" s="25">
        <f>Produtos!B498</f>
        <v>0</v>
      </c>
      <c r="B501" s="4">
        <f>SUMIFS(Compras!K:K,Compras!B:B,CALCULOS_GESTÃO_COMPRAS!A501,Compras!O:O,'Gestão de Compras'!$B$4)</f>
        <v>0</v>
      </c>
      <c r="C501" s="34">
        <f t="shared" si="8"/>
        <v>0</v>
      </c>
    </row>
    <row r="502" spans="1:3" x14ac:dyDescent="0.3">
      <c r="A502" s="25">
        <f>Produtos!B499</f>
        <v>0</v>
      </c>
      <c r="B502" s="4">
        <f>SUMIFS(Compras!K:K,Compras!B:B,CALCULOS_GESTÃO_COMPRAS!A502,Compras!O:O,'Gestão de Compras'!$B$4)</f>
        <v>0</v>
      </c>
      <c r="C502" s="34">
        <f t="shared" si="8"/>
        <v>0</v>
      </c>
    </row>
    <row r="503" spans="1:3" x14ac:dyDescent="0.3">
      <c r="A503" s="25">
        <f>Produtos!B500</f>
        <v>0</v>
      </c>
      <c r="B503" s="4">
        <f>SUMIFS(Compras!K:K,Compras!B:B,CALCULOS_GESTÃO_COMPRAS!A503,Compras!O:O,'Gestão de Compras'!$B$4)</f>
        <v>0</v>
      </c>
      <c r="C503" s="34">
        <f t="shared" si="8"/>
        <v>0</v>
      </c>
    </row>
    <row r="504" spans="1:3" x14ac:dyDescent="0.3">
      <c r="A504" s="25">
        <f>Produtos!B501</f>
        <v>0</v>
      </c>
      <c r="B504" s="4">
        <f>SUMIFS(Compras!K:K,Compras!B:B,CALCULOS_GESTÃO_COMPRAS!A504,Compras!O:O,'Gestão de Compras'!$B$4)</f>
        <v>0</v>
      </c>
      <c r="C504" s="34">
        <f t="shared" si="8"/>
        <v>0</v>
      </c>
    </row>
    <row r="505" spans="1:3" x14ac:dyDescent="0.3">
      <c r="A505" s="25">
        <f>Produtos!B502</f>
        <v>0</v>
      </c>
      <c r="B505" s="4">
        <f>SUMIFS(Compras!K:K,Compras!B:B,CALCULOS_GESTÃO_COMPRAS!A505,Compras!O:O,'Gestão de Compras'!$B$4)</f>
        <v>0</v>
      </c>
      <c r="C505" s="34">
        <f t="shared" si="8"/>
        <v>0</v>
      </c>
    </row>
    <row r="506" spans="1:3" x14ac:dyDescent="0.3">
      <c r="A506" s="25">
        <f>Produtos!B503</f>
        <v>0</v>
      </c>
      <c r="B506" s="4">
        <f>SUMIFS(Compras!K:K,Compras!B:B,CALCULOS_GESTÃO_COMPRAS!A506,Compras!O:O,'Gestão de Compras'!$B$4)</f>
        <v>0</v>
      </c>
      <c r="C506" s="34">
        <f t="shared" si="8"/>
        <v>0</v>
      </c>
    </row>
    <row r="507" spans="1:3" x14ac:dyDescent="0.3">
      <c r="A507" s="25">
        <f>Produtos!B504</f>
        <v>0</v>
      </c>
      <c r="B507" s="4">
        <f>SUMIFS(Compras!K:K,Compras!B:B,CALCULOS_GESTÃO_COMPRAS!A507,Compras!O:O,'Gestão de Compras'!$B$4)</f>
        <v>0</v>
      </c>
      <c r="C507" s="34">
        <f t="shared" si="8"/>
        <v>0</v>
      </c>
    </row>
    <row r="508" spans="1:3" x14ac:dyDescent="0.3">
      <c r="A508" s="25">
        <f>Produtos!B505</f>
        <v>0</v>
      </c>
      <c r="B508" s="4">
        <f>SUMIFS(Compras!K:K,Compras!B:B,CALCULOS_GESTÃO_COMPRAS!A508,Compras!O:O,'Gestão de Compras'!$B$4)</f>
        <v>0</v>
      </c>
      <c r="C508" s="34">
        <f t="shared" si="8"/>
        <v>0</v>
      </c>
    </row>
    <row r="509" spans="1:3" x14ac:dyDescent="0.3">
      <c r="A509" s="25">
        <f>Produtos!B506</f>
        <v>0</v>
      </c>
      <c r="B509" s="4">
        <f>SUMIFS(Compras!K:K,Compras!B:B,CALCULOS_GESTÃO_COMPRAS!A509,Compras!O:O,'Gestão de Compras'!$B$4)</f>
        <v>0</v>
      </c>
      <c r="C509" s="34">
        <f t="shared" si="8"/>
        <v>0</v>
      </c>
    </row>
    <row r="510" spans="1:3" x14ac:dyDescent="0.3">
      <c r="A510" s="25">
        <f>Produtos!B507</f>
        <v>0</v>
      </c>
      <c r="B510" s="4">
        <f>SUMIFS(Compras!K:K,Compras!B:B,CALCULOS_GESTÃO_COMPRAS!A510,Compras!O:O,'Gestão de Compras'!$B$4)</f>
        <v>0</v>
      </c>
      <c r="C510" s="34">
        <f t="shared" si="8"/>
        <v>0</v>
      </c>
    </row>
    <row r="511" spans="1:3" x14ac:dyDescent="0.3">
      <c r="A511" s="25">
        <f>Produtos!B508</f>
        <v>0</v>
      </c>
      <c r="B511" s="4">
        <f>SUMIFS(Compras!K:K,Compras!B:B,CALCULOS_GESTÃO_COMPRAS!A511,Compras!O:O,'Gestão de Compras'!$B$4)</f>
        <v>0</v>
      </c>
      <c r="C511" s="34">
        <f t="shared" si="8"/>
        <v>0</v>
      </c>
    </row>
    <row r="512" spans="1:3" x14ac:dyDescent="0.3">
      <c r="A512" s="25">
        <f>Produtos!B509</f>
        <v>0</v>
      </c>
      <c r="B512" s="4">
        <f>SUMIFS(Compras!K:K,Compras!B:B,CALCULOS_GESTÃO_COMPRAS!A512,Compras!O:O,'Gestão de Compras'!$B$4)</f>
        <v>0</v>
      </c>
      <c r="C512" s="34">
        <f t="shared" si="8"/>
        <v>0</v>
      </c>
    </row>
    <row r="513" spans="1:3" x14ac:dyDescent="0.3">
      <c r="A513" s="25">
        <f>Produtos!B510</f>
        <v>0</v>
      </c>
      <c r="B513" s="4">
        <f>SUMIFS(Compras!K:K,Compras!B:B,CALCULOS_GESTÃO_COMPRAS!A513,Compras!O:O,'Gestão de Compras'!$B$4)</f>
        <v>0</v>
      </c>
      <c r="C513" s="34">
        <f t="shared" si="8"/>
        <v>0</v>
      </c>
    </row>
    <row r="514" spans="1:3" x14ac:dyDescent="0.3">
      <c r="A514" s="25">
        <f>Produtos!B511</f>
        <v>0</v>
      </c>
      <c r="B514" s="4">
        <f>SUMIFS(Compras!K:K,Compras!B:B,CALCULOS_GESTÃO_COMPRAS!A514,Compras!O:O,'Gestão de Compras'!$B$4)</f>
        <v>0</v>
      </c>
      <c r="C514" s="34">
        <f t="shared" si="8"/>
        <v>0</v>
      </c>
    </row>
    <row r="515" spans="1:3" x14ac:dyDescent="0.3">
      <c r="A515" s="25">
        <f>Produtos!B512</f>
        <v>0</v>
      </c>
      <c r="B515" s="4">
        <f>SUMIFS(Compras!K:K,Compras!B:B,CALCULOS_GESTÃO_COMPRAS!A515,Compras!O:O,'Gestão de Compras'!$B$4)</f>
        <v>0</v>
      </c>
      <c r="C515" s="34">
        <f t="shared" si="8"/>
        <v>0</v>
      </c>
    </row>
    <row r="516" spans="1:3" x14ac:dyDescent="0.3">
      <c r="A516" s="25">
        <f>Produtos!B513</f>
        <v>0</v>
      </c>
      <c r="B516" s="4">
        <f>SUMIFS(Compras!K:K,Compras!B:B,CALCULOS_GESTÃO_COMPRAS!A516,Compras!O:O,'Gestão de Compras'!$B$4)</f>
        <v>0</v>
      </c>
      <c r="C516" s="34">
        <f t="shared" si="8"/>
        <v>0</v>
      </c>
    </row>
    <row r="517" spans="1:3" x14ac:dyDescent="0.3">
      <c r="A517" s="25">
        <f>Produtos!B514</f>
        <v>0</v>
      </c>
      <c r="B517" s="4">
        <f>SUMIFS(Compras!K:K,Compras!B:B,CALCULOS_GESTÃO_COMPRAS!A517,Compras!O:O,'Gestão de Compras'!$B$4)</f>
        <v>0</v>
      </c>
      <c r="C517" s="34">
        <f t="shared" si="8"/>
        <v>0</v>
      </c>
    </row>
    <row r="518" spans="1:3" x14ac:dyDescent="0.3">
      <c r="A518" s="25">
        <f>Produtos!B515</f>
        <v>0</v>
      </c>
      <c r="B518" s="4">
        <f>SUMIFS(Compras!K:K,Compras!B:B,CALCULOS_GESTÃO_COMPRAS!A518,Compras!O:O,'Gestão de Compras'!$B$4)</f>
        <v>0</v>
      </c>
      <c r="C518" s="34">
        <f t="shared" si="8"/>
        <v>0</v>
      </c>
    </row>
    <row r="519" spans="1:3" x14ac:dyDescent="0.3">
      <c r="A519" s="25">
        <f>Produtos!B516</f>
        <v>0</v>
      </c>
      <c r="B519" s="4">
        <f>SUMIFS(Compras!K:K,Compras!B:B,CALCULOS_GESTÃO_COMPRAS!A519,Compras!O:O,'Gestão de Compras'!$B$4)</f>
        <v>0</v>
      </c>
      <c r="C519" s="34">
        <f t="shared" si="8"/>
        <v>0</v>
      </c>
    </row>
    <row r="520" spans="1:3" x14ac:dyDescent="0.3">
      <c r="A520" s="25">
        <f>Produtos!B517</f>
        <v>0</v>
      </c>
      <c r="B520" s="4">
        <f>SUMIFS(Compras!K:K,Compras!B:B,CALCULOS_GESTÃO_COMPRAS!A520,Compras!O:O,'Gestão de Compras'!$B$4)</f>
        <v>0</v>
      </c>
      <c r="C520" s="34">
        <f t="shared" ref="C520:C583" si="9">A520</f>
        <v>0</v>
      </c>
    </row>
    <row r="521" spans="1:3" x14ac:dyDescent="0.3">
      <c r="A521" s="25">
        <f>Produtos!B518</f>
        <v>0</v>
      </c>
      <c r="B521" s="4">
        <f>SUMIFS(Compras!K:K,Compras!B:B,CALCULOS_GESTÃO_COMPRAS!A521,Compras!O:O,'Gestão de Compras'!$B$4)</f>
        <v>0</v>
      </c>
      <c r="C521" s="34">
        <f t="shared" si="9"/>
        <v>0</v>
      </c>
    </row>
    <row r="522" spans="1:3" x14ac:dyDescent="0.3">
      <c r="A522" s="25">
        <f>Produtos!B519</f>
        <v>0</v>
      </c>
      <c r="B522" s="4">
        <f>SUMIFS(Compras!K:K,Compras!B:B,CALCULOS_GESTÃO_COMPRAS!A522,Compras!O:O,'Gestão de Compras'!$B$4)</f>
        <v>0</v>
      </c>
      <c r="C522" s="34">
        <f t="shared" si="9"/>
        <v>0</v>
      </c>
    </row>
    <row r="523" spans="1:3" x14ac:dyDescent="0.3">
      <c r="A523" s="25">
        <f>Produtos!B520</f>
        <v>0</v>
      </c>
      <c r="B523" s="4">
        <f>SUMIFS(Compras!K:K,Compras!B:B,CALCULOS_GESTÃO_COMPRAS!A523,Compras!O:O,'Gestão de Compras'!$B$4)</f>
        <v>0</v>
      </c>
      <c r="C523" s="34">
        <f t="shared" si="9"/>
        <v>0</v>
      </c>
    </row>
    <row r="524" spans="1:3" x14ac:dyDescent="0.3">
      <c r="A524" s="25">
        <f>Produtos!B521</f>
        <v>0</v>
      </c>
      <c r="B524" s="4">
        <f>SUMIFS(Compras!K:K,Compras!B:B,CALCULOS_GESTÃO_COMPRAS!A524,Compras!O:O,'Gestão de Compras'!$B$4)</f>
        <v>0</v>
      </c>
      <c r="C524" s="34">
        <f t="shared" si="9"/>
        <v>0</v>
      </c>
    </row>
    <row r="525" spans="1:3" x14ac:dyDescent="0.3">
      <c r="A525" s="25">
        <f>Produtos!B522</f>
        <v>0</v>
      </c>
      <c r="B525" s="4">
        <f>SUMIFS(Compras!K:K,Compras!B:B,CALCULOS_GESTÃO_COMPRAS!A525,Compras!O:O,'Gestão de Compras'!$B$4)</f>
        <v>0</v>
      </c>
      <c r="C525" s="34">
        <f t="shared" si="9"/>
        <v>0</v>
      </c>
    </row>
    <row r="526" spans="1:3" x14ac:dyDescent="0.3">
      <c r="A526" s="25">
        <f>Produtos!B523</f>
        <v>0</v>
      </c>
      <c r="B526" s="4">
        <f>SUMIFS(Compras!K:K,Compras!B:B,CALCULOS_GESTÃO_COMPRAS!A526,Compras!O:O,'Gestão de Compras'!$B$4)</f>
        <v>0</v>
      </c>
      <c r="C526" s="34">
        <f t="shared" si="9"/>
        <v>0</v>
      </c>
    </row>
    <row r="527" spans="1:3" x14ac:dyDescent="0.3">
      <c r="A527" s="25">
        <f>Produtos!B524</f>
        <v>0</v>
      </c>
      <c r="B527" s="4">
        <f>SUMIFS(Compras!K:K,Compras!B:B,CALCULOS_GESTÃO_COMPRAS!A527,Compras!O:O,'Gestão de Compras'!$B$4)</f>
        <v>0</v>
      </c>
      <c r="C527" s="34">
        <f t="shared" si="9"/>
        <v>0</v>
      </c>
    </row>
    <row r="528" spans="1:3" x14ac:dyDescent="0.3">
      <c r="A528" s="25">
        <f>Produtos!B525</f>
        <v>0</v>
      </c>
      <c r="B528" s="4">
        <f>SUMIFS(Compras!K:K,Compras!B:B,CALCULOS_GESTÃO_COMPRAS!A528,Compras!O:O,'Gestão de Compras'!$B$4)</f>
        <v>0</v>
      </c>
      <c r="C528" s="34">
        <f t="shared" si="9"/>
        <v>0</v>
      </c>
    </row>
    <row r="529" spans="1:3" x14ac:dyDescent="0.3">
      <c r="A529" s="25">
        <f>Produtos!B526</f>
        <v>0</v>
      </c>
      <c r="B529" s="4">
        <f>SUMIFS(Compras!K:K,Compras!B:B,CALCULOS_GESTÃO_COMPRAS!A529,Compras!O:O,'Gestão de Compras'!$B$4)</f>
        <v>0</v>
      </c>
      <c r="C529" s="34">
        <f t="shared" si="9"/>
        <v>0</v>
      </c>
    </row>
    <row r="530" spans="1:3" x14ac:dyDescent="0.3">
      <c r="A530" s="25">
        <f>Produtos!B527</f>
        <v>0</v>
      </c>
      <c r="B530" s="4">
        <f>SUMIFS(Compras!K:K,Compras!B:B,CALCULOS_GESTÃO_COMPRAS!A530,Compras!O:O,'Gestão de Compras'!$B$4)</f>
        <v>0</v>
      </c>
      <c r="C530" s="34">
        <f t="shared" si="9"/>
        <v>0</v>
      </c>
    </row>
    <row r="531" spans="1:3" x14ac:dyDescent="0.3">
      <c r="A531" s="25">
        <f>Produtos!B528</f>
        <v>0</v>
      </c>
      <c r="B531" s="4">
        <f>SUMIFS(Compras!K:K,Compras!B:B,CALCULOS_GESTÃO_COMPRAS!A531,Compras!O:O,'Gestão de Compras'!$B$4)</f>
        <v>0</v>
      </c>
      <c r="C531" s="34">
        <f t="shared" si="9"/>
        <v>0</v>
      </c>
    </row>
    <row r="532" spans="1:3" x14ac:dyDescent="0.3">
      <c r="A532" s="25">
        <f>Produtos!B529</f>
        <v>0</v>
      </c>
      <c r="B532" s="4">
        <f>SUMIFS(Compras!K:K,Compras!B:B,CALCULOS_GESTÃO_COMPRAS!A532,Compras!O:O,'Gestão de Compras'!$B$4)</f>
        <v>0</v>
      </c>
      <c r="C532" s="34">
        <f t="shared" si="9"/>
        <v>0</v>
      </c>
    </row>
    <row r="533" spans="1:3" x14ac:dyDescent="0.3">
      <c r="A533" s="25">
        <f>Produtos!B530</f>
        <v>0</v>
      </c>
      <c r="B533" s="4">
        <f>SUMIFS(Compras!K:K,Compras!B:B,CALCULOS_GESTÃO_COMPRAS!A533,Compras!O:O,'Gestão de Compras'!$B$4)</f>
        <v>0</v>
      </c>
      <c r="C533" s="34">
        <f t="shared" si="9"/>
        <v>0</v>
      </c>
    </row>
    <row r="534" spans="1:3" x14ac:dyDescent="0.3">
      <c r="A534" s="25">
        <f>Produtos!B531</f>
        <v>0</v>
      </c>
      <c r="B534" s="4">
        <f>SUMIFS(Compras!K:K,Compras!B:B,CALCULOS_GESTÃO_COMPRAS!A534,Compras!O:O,'Gestão de Compras'!$B$4)</f>
        <v>0</v>
      </c>
      <c r="C534" s="34">
        <f t="shared" si="9"/>
        <v>0</v>
      </c>
    </row>
    <row r="535" spans="1:3" x14ac:dyDescent="0.3">
      <c r="A535" s="25">
        <f>Produtos!B532</f>
        <v>0</v>
      </c>
      <c r="B535" s="4">
        <f>SUMIFS(Compras!K:K,Compras!B:B,CALCULOS_GESTÃO_COMPRAS!A535,Compras!O:O,'Gestão de Compras'!$B$4)</f>
        <v>0</v>
      </c>
      <c r="C535" s="34">
        <f t="shared" si="9"/>
        <v>0</v>
      </c>
    </row>
    <row r="536" spans="1:3" x14ac:dyDescent="0.3">
      <c r="A536" s="25">
        <f>Produtos!B533</f>
        <v>0</v>
      </c>
      <c r="B536" s="4">
        <f>SUMIFS(Compras!K:K,Compras!B:B,CALCULOS_GESTÃO_COMPRAS!A536,Compras!O:O,'Gestão de Compras'!$B$4)</f>
        <v>0</v>
      </c>
      <c r="C536" s="34">
        <f t="shared" si="9"/>
        <v>0</v>
      </c>
    </row>
    <row r="537" spans="1:3" x14ac:dyDescent="0.3">
      <c r="A537" s="25">
        <f>Produtos!B534</f>
        <v>0</v>
      </c>
      <c r="B537" s="4">
        <f>SUMIFS(Compras!K:K,Compras!B:B,CALCULOS_GESTÃO_COMPRAS!A537,Compras!O:O,'Gestão de Compras'!$B$4)</f>
        <v>0</v>
      </c>
      <c r="C537" s="34">
        <f t="shared" si="9"/>
        <v>0</v>
      </c>
    </row>
    <row r="538" spans="1:3" x14ac:dyDescent="0.3">
      <c r="A538" s="25">
        <f>Produtos!B535</f>
        <v>0</v>
      </c>
      <c r="B538" s="4">
        <f>SUMIFS(Compras!K:K,Compras!B:B,CALCULOS_GESTÃO_COMPRAS!A538,Compras!O:O,'Gestão de Compras'!$B$4)</f>
        <v>0</v>
      </c>
      <c r="C538" s="34">
        <f t="shared" si="9"/>
        <v>0</v>
      </c>
    </row>
    <row r="539" spans="1:3" x14ac:dyDescent="0.3">
      <c r="A539" s="25">
        <f>Produtos!B536</f>
        <v>0</v>
      </c>
      <c r="B539" s="4">
        <f>SUMIFS(Compras!K:K,Compras!B:B,CALCULOS_GESTÃO_COMPRAS!A539,Compras!O:O,'Gestão de Compras'!$B$4)</f>
        <v>0</v>
      </c>
      <c r="C539" s="34">
        <f t="shared" si="9"/>
        <v>0</v>
      </c>
    </row>
    <row r="540" spans="1:3" x14ac:dyDescent="0.3">
      <c r="A540" s="25">
        <f>Produtos!B537</f>
        <v>0</v>
      </c>
      <c r="B540" s="4">
        <f>SUMIFS(Compras!K:K,Compras!B:B,CALCULOS_GESTÃO_COMPRAS!A540,Compras!O:O,'Gestão de Compras'!$B$4)</f>
        <v>0</v>
      </c>
      <c r="C540" s="34">
        <f t="shared" si="9"/>
        <v>0</v>
      </c>
    </row>
    <row r="541" spans="1:3" x14ac:dyDescent="0.3">
      <c r="A541" s="25">
        <f>Produtos!B538</f>
        <v>0</v>
      </c>
      <c r="B541" s="4">
        <f>SUMIFS(Compras!K:K,Compras!B:B,CALCULOS_GESTÃO_COMPRAS!A541,Compras!O:O,'Gestão de Compras'!$B$4)</f>
        <v>0</v>
      </c>
      <c r="C541" s="34">
        <f t="shared" si="9"/>
        <v>0</v>
      </c>
    </row>
    <row r="542" spans="1:3" x14ac:dyDescent="0.3">
      <c r="A542" s="25">
        <f>Produtos!B539</f>
        <v>0</v>
      </c>
      <c r="B542" s="4">
        <f>SUMIFS(Compras!K:K,Compras!B:B,CALCULOS_GESTÃO_COMPRAS!A542,Compras!O:O,'Gestão de Compras'!$B$4)</f>
        <v>0</v>
      </c>
      <c r="C542" s="34">
        <f t="shared" si="9"/>
        <v>0</v>
      </c>
    </row>
    <row r="543" spans="1:3" x14ac:dyDescent="0.3">
      <c r="A543" s="25">
        <f>Produtos!B540</f>
        <v>0</v>
      </c>
      <c r="B543" s="4">
        <f>SUMIFS(Compras!K:K,Compras!B:B,CALCULOS_GESTÃO_COMPRAS!A543,Compras!O:O,'Gestão de Compras'!$B$4)</f>
        <v>0</v>
      </c>
      <c r="C543" s="34">
        <f t="shared" si="9"/>
        <v>0</v>
      </c>
    </row>
    <row r="544" spans="1:3" x14ac:dyDescent="0.3">
      <c r="A544" s="25">
        <f>Produtos!B541</f>
        <v>0</v>
      </c>
      <c r="B544" s="4">
        <f>SUMIFS(Compras!K:K,Compras!B:B,CALCULOS_GESTÃO_COMPRAS!A544,Compras!O:O,'Gestão de Compras'!$B$4)</f>
        <v>0</v>
      </c>
      <c r="C544" s="34">
        <f t="shared" si="9"/>
        <v>0</v>
      </c>
    </row>
    <row r="545" spans="1:3" x14ac:dyDescent="0.3">
      <c r="A545" s="25">
        <f>Produtos!B542</f>
        <v>0</v>
      </c>
      <c r="B545" s="4">
        <f>SUMIFS(Compras!K:K,Compras!B:B,CALCULOS_GESTÃO_COMPRAS!A545,Compras!O:O,'Gestão de Compras'!$B$4)</f>
        <v>0</v>
      </c>
      <c r="C545" s="34">
        <f t="shared" si="9"/>
        <v>0</v>
      </c>
    </row>
    <row r="546" spans="1:3" x14ac:dyDescent="0.3">
      <c r="A546" s="25">
        <f>Produtos!B543</f>
        <v>0</v>
      </c>
      <c r="B546" s="4">
        <f>SUMIFS(Compras!K:K,Compras!B:B,CALCULOS_GESTÃO_COMPRAS!A546,Compras!O:O,'Gestão de Compras'!$B$4)</f>
        <v>0</v>
      </c>
      <c r="C546" s="34">
        <f t="shared" si="9"/>
        <v>0</v>
      </c>
    </row>
    <row r="547" spans="1:3" x14ac:dyDescent="0.3">
      <c r="A547" s="25">
        <f>Produtos!B544</f>
        <v>0</v>
      </c>
      <c r="B547" s="4">
        <f>SUMIFS(Compras!K:K,Compras!B:B,CALCULOS_GESTÃO_COMPRAS!A547,Compras!O:O,'Gestão de Compras'!$B$4)</f>
        <v>0</v>
      </c>
      <c r="C547" s="34">
        <f t="shared" si="9"/>
        <v>0</v>
      </c>
    </row>
    <row r="548" spans="1:3" x14ac:dyDescent="0.3">
      <c r="A548" s="25">
        <f>Produtos!B545</f>
        <v>0</v>
      </c>
      <c r="B548" s="4">
        <f>SUMIFS(Compras!K:K,Compras!B:B,CALCULOS_GESTÃO_COMPRAS!A548,Compras!O:O,'Gestão de Compras'!$B$4)</f>
        <v>0</v>
      </c>
      <c r="C548" s="34">
        <f t="shared" si="9"/>
        <v>0</v>
      </c>
    </row>
    <row r="549" spans="1:3" x14ac:dyDescent="0.3">
      <c r="A549" s="25">
        <f>Produtos!B546</f>
        <v>0</v>
      </c>
      <c r="B549" s="4">
        <f>SUMIFS(Compras!K:K,Compras!B:B,CALCULOS_GESTÃO_COMPRAS!A549,Compras!O:O,'Gestão de Compras'!$B$4)</f>
        <v>0</v>
      </c>
      <c r="C549" s="34">
        <f t="shared" si="9"/>
        <v>0</v>
      </c>
    </row>
    <row r="550" spans="1:3" x14ac:dyDescent="0.3">
      <c r="A550" s="25">
        <f>Produtos!B547</f>
        <v>0</v>
      </c>
      <c r="B550" s="4">
        <f>SUMIFS(Compras!K:K,Compras!B:B,CALCULOS_GESTÃO_COMPRAS!A550,Compras!O:O,'Gestão de Compras'!$B$4)</f>
        <v>0</v>
      </c>
      <c r="C550" s="34">
        <f t="shared" si="9"/>
        <v>0</v>
      </c>
    </row>
    <row r="551" spans="1:3" x14ac:dyDescent="0.3">
      <c r="A551" s="25">
        <f>Produtos!B548</f>
        <v>0</v>
      </c>
      <c r="B551" s="4">
        <f>SUMIFS(Compras!K:K,Compras!B:B,CALCULOS_GESTÃO_COMPRAS!A551,Compras!O:O,'Gestão de Compras'!$B$4)</f>
        <v>0</v>
      </c>
      <c r="C551" s="34">
        <f t="shared" si="9"/>
        <v>0</v>
      </c>
    </row>
    <row r="552" spans="1:3" x14ac:dyDescent="0.3">
      <c r="A552" s="25">
        <f>Produtos!B549</f>
        <v>0</v>
      </c>
      <c r="B552" s="4">
        <f>SUMIFS(Compras!K:K,Compras!B:B,CALCULOS_GESTÃO_COMPRAS!A552,Compras!O:O,'Gestão de Compras'!$B$4)</f>
        <v>0</v>
      </c>
      <c r="C552" s="34">
        <f t="shared" si="9"/>
        <v>0</v>
      </c>
    </row>
    <row r="553" spans="1:3" x14ac:dyDescent="0.3">
      <c r="A553" s="25">
        <f>Produtos!B550</f>
        <v>0</v>
      </c>
      <c r="B553" s="4">
        <f>SUMIFS(Compras!K:K,Compras!B:B,CALCULOS_GESTÃO_COMPRAS!A553,Compras!O:O,'Gestão de Compras'!$B$4)</f>
        <v>0</v>
      </c>
      <c r="C553" s="34">
        <f t="shared" si="9"/>
        <v>0</v>
      </c>
    </row>
    <row r="554" spans="1:3" x14ac:dyDescent="0.3">
      <c r="A554" s="25">
        <f>Produtos!B551</f>
        <v>0</v>
      </c>
      <c r="B554" s="4">
        <f>SUMIFS(Compras!K:K,Compras!B:B,CALCULOS_GESTÃO_COMPRAS!A554,Compras!O:O,'Gestão de Compras'!$B$4)</f>
        <v>0</v>
      </c>
      <c r="C554" s="34">
        <f t="shared" si="9"/>
        <v>0</v>
      </c>
    </row>
    <row r="555" spans="1:3" x14ac:dyDescent="0.3">
      <c r="A555" s="25">
        <f>Produtos!B552</f>
        <v>0</v>
      </c>
      <c r="B555" s="4">
        <f>SUMIFS(Compras!K:K,Compras!B:B,CALCULOS_GESTÃO_COMPRAS!A555,Compras!O:O,'Gestão de Compras'!$B$4)</f>
        <v>0</v>
      </c>
      <c r="C555" s="34">
        <f t="shared" si="9"/>
        <v>0</v>
      </c>
    </row>
    <row r="556" spans="1:3" x14ac:dyDescent="0.3">
      <c r="A556" s="25">
        <f>Produtos!B553</f>
        <v>0</v>
      </c>
      <c r="B556" s="4">
        <f>SUMIFS(Compras!K:K,Compras!B:B,CALCULOS_GESTÃO_COMPRAS!A556,Compras!O:O,'Gestão de Compras'!$B$4)</f>
        <v>0</v>
      </c>
      <c r="C556" s="34">
        <f t="shared" si="9"/>
        <v>0</v>
      </c>
    </row>
    <row r="557" spans="1:3" x14ac:dyDescent="0.3">
      <c r="A557" s="25">
        <f>Produtos!B554</f>
        <v>0</v>
      </c>
      <c r="B557" s="4">
        <f>SUMIFS(Compras!K:K,Compras!B:B,CALCULOS_GESTÃO_COMPRAS!A557,Compras!O:O,'Gestão de Compras'!$B$4)</f>
        <v>0</v>
      </c>
      <c r="C557" s="34">
        <f t="shared" si="9"/>
        <v>0</v>
      </c>
    </row>
    <row r="558" spans="1:3" x14ac:dyDescent="0.3">
      <c r="A558" s="25">
        <f>Produtos!B555</f>
        <v>0</v>
      </c>
      <c r="B558" s="4">
        <f>SUMIFS(Compras!K:K,Compras!B:B,CALCULOS_GESTÃO_COMPRAS!A558,Compras!O:O,'Gestão de Compras'!$B$4)</f>
        <v>0</v>
      </c>
      <c r="C558" s="34">
        <f t="shared" si="9"/>
        <v>0</v>
      </c>
    </row>
    <row r="559" spans="1:3" x14ac:dyDescent="0.3">
      <c r="A559" s="25">
        <f>Produtos!B556</f>
        <v>0</v>
      </c>
      <c r="B559" s="4">
        <f>SUMIFS(Compras!K:K,Compras!B:B,CALCULOS_GESTÃO_COMPRAS!A559,Compras!O:O,'Gestão de Compras'!$B$4)</f>
        <v>0</v>
      </c>
      <c r="C559" s="34">
        <f t="shared" si="9"/>
        <v>0</v>
      </c>
    </row>
    <row r="560" spans="1:3" x14ac:dyDescent="0.3">
      <c r="A560" s="25">
        <f>Produtos!B557</f>
        <v>0</v>
      </c>
      <c r="B560" s="4">
        <f>SUMIFS(Compras!K:K,Compras!B:B,CALCULOS_GESTÃO_COMPRAS!A560,Compras!O:O,'Gestão de Compras'!$B$4)</f>
        <v>0</v>
      </c>
      <c r="C560" s="34">
        <f t="shared" si="9"/>
        <v>0</v>
      </c>
    </row>
    <row r="561" spans="1:3" x14ac:dyDescent="0.3">
      <c r="A561" s="25">
        <f>Produtos!B558</f>
        <v>0</v>
      </c>
      <c r="B561" s="4">
        <f>SUMIFS(Compras!K:K,Compras!B:B,CALCULOS_GESTÃO_COMPRAS!A561,Compras!O:O,'Gestão de Compras'!$B$4)</f>
        <v>0</v>
      </c>
      <c r="C561" s="34">
        <f t="shared" si="9"/>
        <v>0</v>
      </c>
    </row>
    <row r="562" spans="1:3" x14ac:dyDescent="0.3">
      <c r="A562" s="25">
        <f>Produtos!B559</f>
        <v>0</v>
      </c>
      <c r="B562" s="4">
        <f>SUMIFS(Compras!K:K,Compras!B:B,CALCULOS_GESTÃO_COMPRAS!A562,Compras!O:O,'Gestão de Compras'!$B$4)</f>
        <v>0</v>
      </c>
      <c r="C562" s="34">
        <f t="shared" si="9"/>
        <v>0</v>
      </c>
    </row>
    <row r="563" spans="1:3" x14ac:dyDescent="0.3">
      <c r="A563" s="25">
        <f>Produtos!B560</f>
        <v>0</v>
      </c>
      <c r="B563" s="4">
        <f>SUMIFS(Compras!K:K,Compras!B:B,CALCULOS_GESTÃO_COMPRAS!A563,Compras!O:O,'Gestão de Compras'!$B$4)</f>
        <v>0</v>
      </c>
      <c r="C563" s="34">
        <f t="shared" si="9"/>
        <v>0</v>
      </c>
    </row>
    <row r="564" spans="1:3" x14ac:dyDescent="0.3">
      <c r="A564" s="25">
        <f>Produtos!B561</f>
        <v>0</v>
      </c>
      <c r="B564" s="4">
        <f>SUMIFS(Compras!K:K,Compras!B:B,CALCULOS_GESTÃO_COMPRAS!A564,Compras!O:O,'Gestão de Compras'!$B$4)</f>
        <v>0</v>
      </c>
      <c r="C564" s="34">
        <f t="shared" si="9"/>
        <v>0</v>
      </c>
    </row>
    <row r="565" spans="1:3" x14ac:dyDescent="0.3">
      <c r="A565" s="25">
        <f>Produtos!B562</f>
        <v>0</v>
      </c>
      <c r="B565" s="4">
        <f>SUMIFS(Compras!K:K,Compras!B:B,CALCULOS_GESTÃO_COMPRAS!A565,Compras!O:O,'Gestão de Compras'!$B$4)</f>
        <v>0</v>
      </c>
      <c r="C565" s="34">
        <f t="shared" si="9"/>
        <v>0</v>
      </c>
    </row>
    <row r="566" spans="1:3" x14ac:dyDescent="0.3">
      <c r="A566" s="25">
        <f>Produtos!B563</f>
        <v>0</v>
      </c>
      <c r="B566" s="4">
        <f>SUMIFS(Compras!K:K,Compras!B:B,CALCULOS_GESTÃO_COMPRAS!A566,Compras!O:O,'Gestão de Compras'!$B$4)</f>
        <v>0</v>
      </c>
      <c r="C566" s="34">
        <f t="shared" si="9"/>
        <v>0</v>
      </c>
    </row>
    <row r="567" spans="1:3" x14ac:dyDescent="0.3">
      <c r="A567" s="25">
        <f>Produtos!B564</f>
        <v>0</v>
      </c>
      <c r="B567" s="4">
        <f>SUMIFS(Compras!K:K,Compras!B:B,CALCULOS_GESTÃO_COMPRAS!A567,Compras!O:O,'Gestão de Compras'!$B$4)</f>
        <v>0</v>
      </c>
      <c r="C567" s="34">
        <f t="shared" si="9"/>
        <v>0</v>
      </c>
    </row>
    <row r="568" spans="1:3" x14ac:dyDescent="0.3">
      <c r="A568" s="25">
        <f>Produtos!B565</f>
        <v>0</v>
      </c>
      <c r="B568" s="4">
        <f>SUMIFS(Compras!K:K,Compras!B:B,CALCULOS_GESTÃO_COMPRAS!A568,Compras!O:O,'Gestão de Compras'!$B$4)</f>
        <v>0</v>
      </c>
      <c r="C568" s="34">
        <f t="shared" si="9"/>
        <v>0</v>
      </c>
    </row>
    <row r="569" spans="1:3" x14ac:dyDescent="0.3">
      <c r="A569" s="25">
        <f>Produtos!B566</f>
        <v>0</v>
      </c>
      <c r="B569" s="4">
        <f>SUMIFS(Compras!K:K,Compras!B:B,CALCULOS_GESTÃO_COMPRAS!A569,Compras!O:O,'Gestão de Compras'!$B$4)</f>
        <v>0</v>
      </c>
      <c r="C569" s="34">
        <f t="shared" si="9"/>
        <v>0</v>
      </c>
    </row>
    <row r="570" spans="1:3" x14ac:dyDescent="0.3">
      <c r="A570" s="25">
        <f>Produtos!B567</f>
        <v>0</v>
      </c>
      <c r="B570" s="4">
        <f>SUMIFS(Compras!K:K,Compras!B:B,CALCULOS_GESTÃO_COMPRAS!A570,Compras!O:O,'Gestão de Compras'!$B$4)</f>
        <v>0</v>
      </c>
      <c r="C570" s="34">
        <f t="shared" si="9"/>
        <v>0</v>
      </c>
    </row>
    <row r="571" spans="1:3" x14ac:dyDescent="0.3">
      <c r="A571" s="25">
        <f>Produtos!B568</f>
        <v>0</v>
      </c>
      <c r="B571" s="4">
        <f>SUMIFS(Compras!K:K,Compras!B:B,CALCULOS_GESTÃO_COMPRAS!A571,Compras!O:O,'Gestão de Compras'!$B$4)</f>
        <v>0</v>
      </c>
      <c r="C571" s="34">
        <f t="shared" si="9"/>
        <v>0</v>
      </c>
    </row>
    <row r="572" spans="1:3" x14ac:dyDescent="0.3">
      <c r="A572" s="25">
        <f>Produtos!B569</f>
        <v>0</v>
      </c>
      <c r="B572" s="4">
        <f>SUMIFS(Compras!K:K,Compras!B:B,CALCULOS_GESTÃO_COMPRAS!A572,Compras!O:O,'Gestão de Compras'!$B$4)</f>
        <v>0</v>
      </c>
      <c r="C572" s="34">
        <f t="shared" si="9"/>
        <v>0</v>
      </c>
    </row>
    <row r="573" spans="1:3" x14ac:dyDescent="0.3">
      <c r="A573" s="25">
        <f>Produtos!B570</f>
        <v>0</v>
      </c>
      <c r="B573" s="4">
        <f>SUMIFS(Compras!K:K,Compras!B:B,CALCULOS_GESTÃO_COMPRAS!A573,Compras!O:O,'Gestão de Compras'!$B$4)</f>
        <v>0</v>
      </c>
      <c r="C573" s="34">
        <f t="shared" si="9"/>
        <v>0</v>
      </c>
    </row>
    <row r="574" spans="1:3" x14ac:dyDescent="0.3">
      <c r="A574" s="25">
        <f>Produtos!B571</f>
        <v>0</v>
      </c>
      <c r="B574" s="4">
        <f>SUMIFS(Compras!K:K,Compras!B:B,CALCULOS_GESTÃO_COMPRAS!A574,Compras!O:O,'Gestão de Compras'!$B$4)</f>
        <v>0</v>
      </c>
      <c r="C574" s="34">
        <f t="shared" si="9"/>
        <v>0</v>
      </c>
    </row>
    <row r="575" spans="1:3" x14ac:dyDescent="0.3">
      <c r="A575" s="25">
        <f>Produtos!B572</f>
        <v>0</v>
      </c>
      <c r="B575" s="4">
        <f>SUMIFS(Compras!K:K,Compras!B:B,CALCULOS_GESTÃO_COMPRAS!A575,Compras!O:O,'Gestão de Compras'!$B$4)</f>
        <v>0</v>
      </c>
      <c r="C575" s="34">
        <f t="shared" si="9"/>
        <v>0</v>
      </c>
    </row>
    <row r="576" spans="1:3" x14ac:dyDescent="0.3">
      <c r="A576" s="25">
        <f>Produtos!B573</f>
        <v>0</v>
      </c>
      <c r="B576" s="4">
        <f>SUMIFS(Compras!K:K,Compras!B:B,CALCULOS_GESTÃO_COMPRAS!A576,Compras!O:O,'Gestão de Compras'!$B$4)</f>
        <v>0</v>
      </c>
      <c r="C576" s="34">
        <f t="shared" si="9"/>
        <v>0</v>
      </c>
    </row>
    <row r="577" spans="1:3" x14ac:dyDescent="0.3">
      <c r="A577" s="25">
        <f>Produtos!B574</f>
        <v>0</v>
      </c>
      <c r="B577" s="4">
        <f>SUMIFS(Compras!K:K,Compras!B:B,CALCULOS_GESTÃO_COMPRAS!A577,Compras!O:O,'Gestão de Compras'!$B$4)</f>
        <v>0</v>
      </c>
      <c r="C577" s="34">
        <f t="shared" si="9"/>
        <v>0</v>
      </c>
    </row>
    <row r="578" spans="1:3" x14ac:dyDescent="0.3">
      <c r="A578" s="25">
        <f>Produtos!B575</f>
        <v>0</v>
      </c>
      <c r="B578" s="4">
        <f>SUMIFS(Compras!K:K,Compras!B:B,CALCULOS_GESTÃO_COMPRAS!A578,Compras!O:O,'Gestão de Compras'!$B$4)</f>
        <v>0</v>
      </c>
      <c r="C578" s="34">
        <f t="shared" si="9"/>
        <v>0</v>
      </c>
    </row>
    <row r="579" spans="1:3" x14ac:dyDescent="0.3">
      <c r="A579" s="25">
        <f>Produtos!B576</f>
        <v>0</v>
      </c>
      <c r="B579" s="4">
        <f>SUMIFS(Compras!K:K,Compras!B:B,CALCULOS_GESTÃO_COMPRAS!A579,Compras!O:O,'Gestão de Compras'!$B$4)</f>
        <v>0</v>
      </c>
      <c r="C579" s="34">
        <f t="shared" si="9"/>
        <v>0</v>
      </c>
    </row>
    <row r="580" spans="1:3" x14ac:dyDescent="0.3">
      <c r="A580" s="25">
        <f>Produtos!B577</f>
        <v>0</v>
      </c>
      <c r="B580" s="4">
        <f>SUMIFS(Compras!K:K,Compras!B:B,CALCULOS_GESTÃO_COMPRAS!A580,Compras!O:O,'Gestão de Compras'!$B$4)</f>
        <v>0</v>
      </c>
      <c r="C580" s="34">
        <f t="shared" si="9"/>
        <v>0</v>
      </c>
    </row>
    <row r="581" spans="1:3" x14ac:dyDescent="0.3">
      <c r="A581" s="25">
        <f>Produtos!B578</f>
        <v>0</v>
      </c>
      <c r="B581" s="4">
        <f>SUMIFS(Compras!K:K,Compras!B:B,CALCULOS_GESTÃO_COMPRAS!A581,Compras!O:O,'Gestão de Compras'!$B$4)</f>
        <v>0</v>
      </c>
      <c r="C581" s="34">
        <f t="shared" si="9"/>
        <v>0</v>
      </c>
    </row>
    <row r="582" spans="1:3" x14ac:dyDescent="0.3">
      <c r="A582" s="25">
        <f>Produtos!B579</f>
        <v>0</v>
      </c>
      <c r="B582" s="4">
        <f>SUMIFS(Compras!K:K,Compras!B:B,CALCULOS_GESTÃO_COMPRAS!A582,Compras!O:O,'Gestão de Compras'!$B$4)</f>
        <v>0</v>
      </c>
      <c r="C582" s="34">
        <f t="shared" si="9"/>
        <v>0</v>
      </c>
    </row>
    <row r="583" spans="1:3" x14ac:dyDescent="0.3">
      <c r="A583" s="25">
        <f>Produtos!B580</f>
        <v>0</v>
      </c>
      <c r="B583" s="4">
        <f>SUMIFS(Compras!K:K,Compras!B:B,CALCULOS_GESTÃO_COMPRAS!A583,Compras!O:O,'Gestão de Compras'!$B$4)</f>
        <v>0</v>
      </c>
      <c r="C583" s="34">
        <f t="shared" si="9"/>
        <v>0</v>
      </c>
    </row>
    <row r="584" spans="1:3" x14ac:dyDescent="0.3">
      <c r="A584" s="25">
        <f>Produtos!B581</f>
        <v>0</v>
      </c>
      <c r="B584" s="4">
        <f>SUMIFS(Compras!K:K,Compras!B:B,CALCULOS_GESTÃO_COMPRAS!A584,Compras!O:O,'Gestão de Compras'!$B$4)</f>
        <v>0</v>
      </c>
      <c r="C584" s="34">
        <f t="shared" ref="C584:C647" si="10">A584</f>
        <v>0</v>
      </c>
    </row>
    <row r="585" spans="1:3" x14ac:dyDescent="0.3">
      <c r="A585" s="25">
        <f>Produtos!B582</f>
        <v>0</v>
      </c>
      <c r="B585" s="4">
        <f>SUMIFS(Compras!K:K,Compras!B:B,CALCULOS_GESTÃO_COMPRAS!A585,Compras!O:O,'Gestão de Compras'!$B$4)</f>
        <v>0</v>
      </c>
      <c r="C585" s="34">
        <f t="shared" si="10"/>
        <v>0</v>
      </c>
    </row>
    <row r="586" spans="1:3" x14ac:dyDescent="0.3">
      <c r="A586" s="25">
        <f>Produtos!B583</f>
        <v>0</v>
      </c>
      <c r="B586" s="4">
        <f>SUMIFS(Compras!K:K,Compras!B:B,CALCULOS_GESTÃO_COMPRAS!A586,Compras!O:O,'Gestão de Compras'!$B$4)</f>
        <v>0</v>
      </c>
      <c r="C586" s="34">
        <f t="shared" si="10"/>
        <v>0</v>
      </c>
    </row>
    <row r="587" spans="1:3" x14ac:dyDescent="0.3">
      <c r="A587" s="25">
        <f>Produtos!B584</f>
        <v>0</v>
      </c>
      <c r="B587" s="4">
        <f>SUMIFS(Compras!K:K,Compras!B:B,CALCULOS_GESTÃO_COMPRAS!A587,Compras!O:O,'Gestão de Compras'!$B$4)</f>
        <v>0</v>
      </c>
      <c r="C587" s="34">
        <f t="shared" si="10"/>
        <v>0</v>
      </c>
    </row>
    <row r="588" spans="1:3" x14ac:dyDescent="0.3">
      <c r="A588" s="25">
        <f>Produtos!B585</f>
        <v>0</v>
      </c>
      <c r="B588" s="4">
        <f>SUMIFS(Compras!K:K,Compras!B:B,CALCULOS_GESTÃO_COMPRAS!A588,Compras!O:O,'Gestão de Compras'!$B$4)</f>
        <v>0</v>
      </c>
      <c r="C588" s="34">
        <f t="shared" si="10"/>
        <v>0</v>
      </c>
    </row>
    <row r="589" spans="1:3" x14ac:dyDescent="0.3">
      <c r="A589" s="25">
        <f>Produtos!B586</f>
        <v>0</v>
      </c>
      <c r="B589" s="4">
        <f>SUMIFS(Compras!K:K,Compras!B:B,CALCULOS_GESTÃO_COMPRAS!A589,Compras!O:O,'Gestão de Compras'!$B$4)</f>
        <v>0</v>
      </c>
      <c r="C589" s="34">
        <f t="shared" si="10"/>
        <v>0</v>
      </c>
    </row>
    <row r="590" spans="1:3" x14ac:dyDescent="0.3">
      <c r="A590" s="25">
        <f>Produtos!B587</f>
        <v>0</v>
      </c>
      <c r="B590" s="4">
        <f>SUMIFS(Compras!K:K,Compras!B:B,CALCULOS_GESTÃO_COMPRAS!A590,Compras!O:O,'Gestão de Compras'!$B$4)</f>
        <v>0</v>
      </c>
      <c r="C590" s="34">
        <f t="shared" si="10"/>
        <v>0</v>
      </c>
    </row>
    <row r="591" spans="1:3" x14ac:dyDescent="0.3">
      <c r="A591" s="25">
        <f>Produtos!B588</f>
        <v>0</v>
      </c>
      <c r="B591" s="4">
        <f>SUMIFS(Compras!K:K,Compras!B:B,CALCULOS_GESTÃO_COMPRAS!A591,Compras!O:O,'Gestão de Compras'!$B$4)</f>
        <v>0</v>
      </c>
      <c r="C591" s="34">
        <f t="shared" si="10"/>
        <v>0</v>
      </c>
    </row>
    <row r="592" spans="1:3" x14ac:dyDescent="0.3">
      <c r="A592" s="25">
        <f>Produtos!B589</f>
        <v>0</v>
      </c>
      <c r="B592" s="4">
        <f>SUMIFS(Compras!K:K,Compras!B:B,CALCULOS_GESTÃO_COMPRAS!A592,Compras!O:O,'Gestão de Compras'!$B$4)</f>
        <v>0</v>
      </c>
      <c r="C592" s="34">
        <f t="shared" si="10"/>
        <v>0</v>
      </c>
    </row>
    <row r="593" spans="1:3" x14ac:dyDescent="0.3">
      <c r="A593" s="25">
        <f>Produtos!B590</f>
        <v>0</v>
      </c>
      <c r="B593" s="4">
        <f>SUMIFS(Compras!K:K,Compras!B:B,CALCULOS_GESTÃO_COMPRAS!A593,Compras!O:O,'Gestão de Compras'!$B$4)</f>
        <v>0</v>
      </c>
      <c r="C593" s="34">
        <f t="shared" si="10"/>
        <v>0</v>
      </c>
    </row>
    <row r="594" spans="1:3" x14ac:dyDescent="0.3">
      <c r="A594" s="25">
        <f>Produtos!B591</f>
        <v>0</v>
      </c>
      <c r="B594" s="4">
        <f>SUMIFS(Compras!K:K,Compras!B:B,CALCULOS_GESTÃO_COMPRAS!A594,Compras!O:O,'Gestão de Compras'!$B$4)</f>
        <v>0</v>
      </c>
      <c r="C594" s="34">
        <f t="shared" si="10"/>
        <v>0</v>
      </c>
    </row>
    <row r="595" spans="1:3" x14ac:dyDescent="0.3">
      <c r="A595" s="25">
        <f>Produtos!B592</f>
        <v>0</v>
      </c>
      <c r="B595" s="4">
        <f>SUMIFS(Compras!K:K,Compras!B:B,CALCULOS_GESTÃO_COMPRAS!A595,Compras!O:O,'Gestão de Compras'!$B$4)</f>
        <v>0</v>
      </c>
      <c r="C595" s="34">
        <f t="shared" si="10"/>
        <v>0</v>
      </c>
    </row>
    <row r="596" spans="1:3" x14ac:dyDescent="0.3">
      <c r="A596" s="25">
        <f>Produtos!B593</f>
        <v>0</v>
      </c>
      <c r="B596" s="4">
        <f>SUMIFS(Compras!K:K,Compras!B:B,CALCULOS_GESTÃO_COMPRAS!A596,Compras!O:O,'Gestão de Compras'!$B$4)</f>
        <v>0</v>
      </c>
      <c r="C596" s="34">
        <f t="shared" si="10"/>
        <v>0</v>
      </c>
    </row>
    <row r="597" spans="1:3" x14ac:dyDescent="0.3">
      <c r="A597" s="25">
        <f>Produtos!B594</f>
        <v>0</v>
      </c>
      <c r="B597" s="4">
        <f>SUMIFS(Compras!K:K,Compras!B:B,CALCULOS_GESTÃO_COMPRAS!A597,Compras!O:O,'Gestão de Compras'!$B$4)</f>
        <v>0</v>
      </c>
      <c r="C597" s="34">
        <f t="shared" si="10"/>
        <v>0</v>
      </c>
    </row>
    <row r="598" spans="1:3" x14ac:dyDescent="0.3">
      <c r="A598" s="25">
        <f>Produtos!B595</f>
        <v>0</v>
      </c>
      <c r="B598" s="4">
        <f>SUMIFS(Compras!K:K,Compras!B:B,CALCULOS_GESTÃO_COMPRAS!A598,Compras!O:O,'Gestão de Compras'!$B$4)</f>
        <v>0</v>
      </c>
      <c r="C598" s="34">
        <f t="shared" si="10"/>
        <v>0</v>
      </c>
    </row>
    <row r="599" spans="1:3" x14ac:dyDescent="0.3">
      <c r="A599" s="25">
        <f>Produtos!B596</f>
        <v>0</v>
      </c>
      <c r="B599" s="4">
        <f>SUMIFS(Compras!K:K,Compras!B:B,CALCULOS_GESTÃO_COMPRAS!A599,Compras!O:O,'Gestão de Compras'!$B$4)</f>
        <v>0</v>
      </c>
      <c r="C599" s="34">
        <f t="shared" si="10"/>
        <v>0</v>
      </c>
    </row>
    <row r="600" spans="1:3" x14ac:dyDescent="0.3">
      <c r="A600" s="25">
        <f>Produtos!B597</f>
        <v>0</v>
      </c>
      <c r="B600" s="4">
        <f>SUMIFS(Compras!K:K,Compras!B:B,CALCULOS_GESTÃO_COMPRAS!A600,Compras!O:O,'Gestão de Compras'!$B$4)</f>
        <v>0</v>
      </c>
      <c r="C600" s="34">
        <f t="shared" si="10"/>
        <v>0</v>
      </c>
    </row>
    <row r="601" spans="1:3" x14ac:dyDescent="0.3">
      <c r="A601" s="25">
        <f>Produtos!B598</f>
        <v>0</v>
      </c>
      <c r="B601" s="4">
        <f>SUMIFS(Compras!K:K,Compras!B:B,CALCULOS_GESTÃO_COMPRAS!A601,Compras!O:O,'Gestão de Compras'!$B$4)</f>
        <v>0</v>
      </c>
      <c r="C601" s="34">
        <f t="shared" si="10"/>
        <v>0</v>
      </c>
    </row>
    <row r="602" spans="1:3" x14ac:dyDescent="0.3">
      <c r="A602" s="25">
        <f>Produtos!B599</f>
        <v>0</v>
      </c>
      <c r="B602" s="4">
        <f>SUMIFS(Compras!K:K,Compras!B:B,CALCULOS_GESTÃO_COMPRAS!A602,Compras!O:O,'Gestão de Compras'!$B$4)</f>
        <v>0</v>
      </c>
      <c r="C602" s="34">
        <f t="shared" si="10"/>
        <v>0</v>
      </c>
    </row>
    <row r="603" spans="1:3" x14ac:dyDescent="0.3">
      <c r="A603" s="25">
        <f>Produtos!B600</f>
        <v>0</v>
      </c>
      <c r="B603" s="4">
        <f>SUMIFS(Compras!K:K,Compras!B:B,CALCULOS_GESTÃO_COMPRAS!A603,Compras!O:O,'Gestão de Compras'!$B$4)</f>
        <v>0</v>
      </c>
      <c r="C603" s="34">
        <f t="shared" si="10"/>
        <v>0</v>
      </c>
    </row>
    <row r="604" spans="1:3" x14ac:dyDescent="0.3">
      <c r="A604" s="25">
        <f>Produtos!B601</f>
        <v>0</v>
      </c>
      <c r="B604" s="4">
        <f>SUMIFS(Compras!K:K,Compras!B:B,CALCULOS_GESTÃO_COMPRAS!A604,Compras!O:O,'Gestão de Compras'!$B$4)</f>
        <v>0</v>
      </c>
      <c r="C604" s="34">
        <f t="shared" si="10"/>
        <v>0</v>
      </c>
    </row>
    <row r="605" spans="1:3" x14ac:dyDescent="0.3">
      <c r="A605" s="25">
        <f>Produtos!B602</f>
        <v>0</v>
      </c>
      <c r="B605" s="4">
        <f>SUMIFS(Compras!K:K,Compras!B:B,CALCULOS_GESTÃO_COMPRAS!A605,Compras!O:O,'Gestão de Compras'!$B$4)</f>
        <v>0</v>
      </c>
      <c r="C605" s="34">
        <f t="shared" si="10"/>
        <v>0</v>
      </c>
    </row>
    <row r="606" spans="1:3" x14ac:dyDescent="0.3">
      <c r="A606" s="25">
        <f>Produtos!B603</f>
        <v>0</v>
      </c>
      <c r="B606" s="4">
        <f>SUMIFS(Compras!K:K,Compras!B:B,CALCULOS_GESTÃO_COMPRAS!A606,Compras!O:O,'Gestão de Compras'!$B$4)</f>
        <v>0</v>
      </c>
      <c r="C606" s="34">
        <f t="shared" si="10"/>
        <v>0</v>
      </c>
    </row>
    <row r="607" spans="1:3" x14ac:dyDescent="0.3">
      <c r="A607" s="25">
        <f>Produtos!B604</f>
        <v>0</v>
      </c>
      <c r="B607" s="4">
        <f>SUMIFS(Compras!K:K,Compras!B:B,CALCULOS_GESTÃO_COMPRAS!A607,Compras!O:O,'Gestão de Compras'!$B$4)</f>
        <v>0</v>
      </c>
      <c r="C607" s="34">
        <f t="shared" si="10"/>
        <v>0</v>
      </c>
    </row>
    <row r="608" spans="1:3" x14ac:dyDescent="0.3">
      <c r="A608" s="25">
        <f>Produtos!B605</f>
        <v>0</v>
      </c>
      <c r="B608" s="4">
        <f>SUMIFS(Compras!K:K,Compras!B:B,CALCULOS_GESTÃO_COMPRAS!A608,Compras!O:O,'Gestão de Compras'!$B$4)</f>
        <v>0</v>
      </c>
      <c r="C608" s="34">
        <f t="shared" si="10"/>
        <v>0</v>
      </c>
    </row>
    <row r="609" spans="1:3" x14ac:dyDescent="0.3">
      <c r="A609" s="25">
        <f>Produtos!B606</f>
        <v>0</v>
      </c>
      <c r="B609" s="4">
        <f>SUMIFS(Compras!K:K,Compras!B:B,CALCULOS_GESTÃO_COMPRAS!A609,Compras!O:O,'Gestão de Compras'!$B$4)</f>
        <v>0</v>
      </c>
      <c r="C609" s="34">
        <f t="shared" si="10"/>
        <v>0</v>
      </c>
    </row>
    <row r="610" spans="1:3" x14ac:dyDescent="0.3">
      <c r="A610" s="25">
        <f>Produtos!B607</f>
        <v>0</v>
      </c>
      <c r="B610" s="4">
        <f>SUMIFS(Compras!K:K,Compras!B:B,CALCULOS_GESTÃO_COMPRAS!A610,Compras!O:O,'Gestão de Compras'!$B$4)</f>
        <v>0</v>
      </c>
      <c r="C610" s="34">
        <f t="shared" si="10"/>
        <v>0</v>
      </c>
    </row>
    <row r="611" spans="1:3" x14ac:dyDescent="0.3">
      <c r="A611" s="25">
        <f>Produtos!B608</f>
        <v>0</v>
      </c>
      <c r="B611" s="4">
        <f>SUMIFS(Compras!K:K,Compras!B:B,CALCULOS_GESTÃO_COMPRAS!A611,Compras!O:O,'Gestão de Compras'!$B$4)</f>
        <v>0</v>
      </c>
      <c r="C611" s="34">
        <f t="shared" si="10"/>
        <v>0</v>
      </c>
    </row>
    <row r="612" spans="1:3" x14ac:dyDescent="0.3">
      <c r="A612" s="25">
        <f>Produtos!B609</f>
        <v>0</v>
      </c>
      <c r="B612" s="4">
        <f>SUMIFS(Compras!K:K,Compras!B:B,CALCULOS_GESTÃO_COMPRAS!A612,Compras!O:O,'Gestão de Compras'!$B$4)</f>
        <v>0</v>
      </c>
      <c r="C612" s="34">
        <f t="shared" si="10"/>
        <v>0</v>
      </c>
    </row>
    <row r="613" spans="1:3" x14ac:dyDescent="0.3">
      <c r="A613" s="25">
        <f>Produtos!B610</f>
        <v>0</v>
      </c>
      <c r="B613" s="4">
        <f>SUMIFS(Compras!K:K,Compras!B:B,CALCULOS_GESTÃO_COMPRAS!A613,Compras!O:O,'Gestão de Compras'!$B$4)</f>
        <v>0</v>
      </c>
      <c r="C613" s="34">
        <f t="shared" si="10"/>
        <v>0</v>
      </c>
    </row>
    <row r="614" spans="1:3" x14ac:dyDescent="0.3">
      <c r="A614" s="25">
        <f>Produtos!B611</f>
        <v>0</v>
      </c>
      <c r="B614" s="4">
        <f>SUMIFS(Compras!K:K,Compras!B:B,CALCULOS_GESTÃO_COMPRAS!A614,Compras!O:O,'Gestão de Compras'!$B$4)</f>
        <v>0</v>
      </c>
      <c r="C614" s="34">
        <f t="shared" si="10"/>
        <v>0</v>
      </c>
    </row>
    <row r="615" spans="1:3" x14ac:dyDescent="0.3">
      <c r="A615" s="25">
        <f>Produtos!B612</f>
        <v>0</v>
      </c>
      <c r="B615" s="4">
        <f>SUMIFS(Compras!K:K,Compras!B:B,CALCULOS_GESTÃO_COMPRAS!A615,Compras!O:O,'Gestão de Compras'!$B$4)</f>
        <v>0</v>
      </c>
      <c r="C615" s="34">
        <f t="shared" si="10"/>
        <v>0</v>
      </c>
    </row>
    <row r="616" spans="1:3" x14ac:dyDescent="0.3">
      <c r="A616" s="25">
        <f>Produtos!B613</f>
        <v>0</v>
      </c>
      <c r="B616" s="4">
        <f>SUMIFS(Compras!K:K,Compras!B:B,CALCULOS_GESTÃO_COMPRAS!A616,Compras!O:O,'Gestão de Compras'!$B$4)</f>
        <v>0</v>
      </c>
      <c r="C616" s="34">
        <f t="shared" si="10"/>
        <v>0</v>
      </c>
    </row>
    <row r="617" spans="1:3" x14ac:dyDescent="0.3">
      <c r="A617" s="25">
        <f>Produtos!B614</f>
        <v>0</v>
      </c>
      <c r="B617" s="4">
        <f>SUMIFS(Compras!K:K,Compras!B:B,CALCULOS_GESTÃO_COMPRAS!A617,Compras!O:O,'Gestão de Compras'!$B$4)</f>
        <v>0</v>
      </c>
      <c r="C617" s="34">
        <f t="shared" si="10"/>
        <v>0</v>
      </c>
    </row>
    <row r="618" spans="1:3" x14ac:dyDescent="0.3">
      <c r="A618" s="25">
        <f>Produtos!B615</f>
        <v>0</v>
      </c>
      <c r="B618" s="4">
        <f>SUMIFS(Compras!K:K,Compras!B:B,CALCULOS_GESTÃO_COMPRAS!A618,Compras!O:O,'Gestão de Compras'!$B$4)</f>
        <v>0</v>
      </c>
      <c r="C618" s="34">
        <f t="shared" si="10"/>
        <v>0</v>
      </c>
    </row>
    <row r="619" spans="1:3" x14ac:dyDescent="0.3">
      <c r="A619" s="25">
        <f>Produtos!B616</f>
        <v>0</v>
      </c>
      <c r="B619" s="4">
        <f>SUMIFS(Compras!K:K,Compras!B:B,CALCULOS_GESTÃO_COMPRAS!A619,Compras!O:O,'Gestão de Compras'!$B$4)</f>
        <v>0</v>
      </c>
      <c r="C619" s="34">
        <f t="shared" si="10"/>
        <v>0</v>
      </c>
    </row>
    <row r="620" spans="1:3" x14ac:dyDescent="0.3">
      <c r="A620" s="25">
        <f>Produtos!B617</f>
        <v>0</v>
      </c>
      <c r="B620" s="4">
        <f>SUMIFS(Compras!K:K,Compras!B:B,CALCULOS_GESTÃO_COMPRAS!A620,Compras!O:O,'Gestão de Compras'!$B$4)</f>
        <v>0</v>
      </c>
      <c r="C620" s="34">
        <f t="shared" si="10"/>
        <v>0</v>
      </c>
    </row>
    <row r="621" spans="1:3" x14ac:dyDescent="0.3">
      <c r="A621" s="25">
        <f>Produtos!B618</f>
        <v>0</v>
      </c>
      <c r="B621" s="4">
        <f>SUMIFS(Compras!K:K,Compras!B:B,CALCULOS_GESTÃO_COMPRAS!A621,Compras!O:O,'Gestão de Compras'!$B$4)</f>
        <v>0</v>
      </c>
      <c r="C621" s="34">
        <f t="shared" si="10"/>
        <v>0</v>
      </c>
    </row>
    <row r="622" spans="1:3" x14ac:dyDescent="0.3">
      <c r="A622" s="25">
        <f>Produtos!B619</f>
        <v>0</v>
      </c>
      <c r="B622" s="4">
        <f>SUMIFS(Compras!K:K,Compras!B:B,CALCULOS_GESTÃO_COMPRAS!A622,Compras!O:O,'Gestão de Compras'!$B$4)</f>
        <v>0</v>
      </c>
      <c r="C622" s="34">
        <f t="shared" si="10"/>
        <v>0</v>
      </c>
    </row>
    <row r="623" spans="1:3" x14ac:dyDescent="0.3">
      <c r="A623" s="25">
        <f>Produtos!B620</f>
        <v>0</v>
      </c>
      <c r="B623" s="4">
        <f>SUMIFS(Compras!K:K,Compras!B:B,CALCULOS_GESTÃO_COMPRAS!A623,Compras!O:O,'Gestão de Compras'!$B$4)</f>
        <v>0</v>
      </c>
      <c r="C623" s="34">
        <f t="shared" si="10"/>
        <v>0</v>
      </c>
    </row>
    <row r="624" spans="1:3" x14ac:dyDescent="0.3">
      <c r="A624" s="25">
        <f>Produtos!B621</f>
        <v>0</v>
      </c>
      <c r="B624" s="4">
        <f>SUMIFS(Compras!K:K,Compras!B:B,CALCULOS_GESTÃO_COMPRAS!A624,Compras!O:O,'Gestão de Compras'!$B$4)</f>
        <v>0</v>
      </c>
      <c r="C624" s="34">
        <f t="shared" si="10"/>
        <v>0</v>
      </c>
    </row>
    <row r="625" spans="1:3" x14ac:dyDescent="0.3">
      <c r="A625" s="25">
        <f>Produtos!B622</f>
        <v>0</v>
      </c>
      <c r="B625" s="4">
        <f>SUMIFS(Compras!K:K,Compras!B:B,CALCULOS_GESTÃO_COMPRAS!A625,Compras!O:O,'Gestão de Compras'!$B$4)</f>
        <v>0</v>
      </c>
      <c r="C625" s="34">
        <f t="shared" si="10"/>
        <v>0</v>
      </c>
    </row>
    <row r="626" spans="1:3" x14ac:dyDescent="0.3">
      <c r="A626" s="25">
        <f>Produtos!B623</f>
        <v>0</v>
      </c>
      <c r="B626" s="4">
        <f>SUMIFS(Compras!K:K,Compras!B:B,CALCULOS_GESTÃO_COMPRAS!A626,Compras!O:O,'Gestão de Compras'!$B$4)</f>
        <v>0</v>
      </c>
      <c r="C626" s="34">
        <f t="shared" si="10"/>
        <v>0</v>
      </c>
    </row>
    <row r="627" spans="1:3" x14ac:dyDescent="0.3">
      <c r="A627" s="25">
        <f>Produtos!B624</f>
        <v>0</v>
      </c>
      <c r="B627" s="4">
        <f>SUMIFS(Compras!K:K,Compras!B:B,CALCULOS_GESTÃO_COMPRAS!A627,Compras!O:O,'Gestão de Compras'!$B$4)</f>
        <v>0</v>
      </c>
      <c r="C627" s="34">
        <f t="shared" si="10"/>
        <v>0</v>
      </c>
    </row>
    <row r="628" spans="1:3" x14ac:dyDescent="0.3">
      <c r="A628" s="25">
        <f>Produtos!B625</f>
        <v>0</v>
      </c>
      <c r="B628" s="4">
        <f>SUMIFS(Compras!K:K,Compras!B:B,CALCULOS_GESTÃO_COMPRAS!A628,Compras!O:O,'Gestão de Compras'!$B$4)</f>
        <v>0</v>
      </c>
      <c r="C628" s="34">
        <f t="shared" si="10"/>
        <v>0</v>
      </c>
    </row>
    <row r="629" spans="1:3" x14ac:dyDescent="0.3">
      <c r="A629" s="25">
        <f>Produtos!B626</f>
        <v>0</v>
      </c>
      <c r="B629" s="4">
        <f>SUMIFS(Compras!K:K,Compras!B:B,CALCULOS_GESTÃO_COMPRAS!A629,Compras!O:O,'Gestão de Compras'!$B$4)</f>
        <v>0</v>
      </c>
      <c r="C629" s="34">
        <f t="shared" si="10"/>
        <v>0</v>
      </c>
    </row>
    <row r="630" spans="1:3" x14ac:dyDescent="0.3">
      <c r="A630" s="25">
        <f>Produtos!B627</f>
        <v>0</v>
      </c>
      <c r="B630" s="4">
        <f>SUMIFS(Compras!K:K,Compras!B:B,CALCULOS_GESTÃO_COMPRAS!A630,Compras!O:O,'Gestão de Compras'!$B$4)</f>
        <v>0</v>
      </c>
      <c r="C630" s="34">
        <f t="shared" si="10"/>
        <v>0</v>
      </c>
    </row>
    <row r="631" spans="1:3" x14ac:dyDescent="0.3">
      <c r="A631" s="25">
        <f>Produtos!B628</f>
        <v>0</v>
      </c>
      <c r="B631" s="4">
        <f>SUMIFS(Compras!K:K,Compras!B:B,CALCULOS_GESTÃO_COMPRAS!A631,Compras!O:O,'Gestão de Compras'!$B$4)</f>
        <v>0</v>
      </c>
      <c r="C631" s="34">
        <f t="shared" si="10"/>
        <v>0</v>
      </c>
    </row>
    <row r="632" spans="1:3" x14ac:dyDescent="0.3">
      <c r="A632" s="25">
        <f>Produtos!B629</f>
        <v>0</v>
      </c>
      <c r="B632" s="4">
        <f>SUMIFS(Compras!K:K,Compras!B:B,CALCULOS_GESTÃO_COMPRAS!A632,Compras!O:O,'Gestão de Compras'!$B$4)</f>
        <v>0</v>
      </c>
      <c r="C632" s="34">
        <f t="shared" si="10"/>
        <v>0</v>
      </c>
    </row>
    <row r="633" spans="1:3" x14ac:dyDescent="0.3">
      <c r="A633" s="25">
        <f>Produtos!B630</f>
        <v>0</v>
      </c>
      <c r="B633" s="4">
        <f>SUMIFS(Compras!K:K,Compras!B:B,CALCULOS_GESTÃO_COMPRAS!A633,Compras!O:O,'Gestão de Compras'!$B$4)</f>
        <v>0</v>
      </c>
      <c r="C633" s="34">
        <f t="shared" si="10"/>
        <v>0</v>
      </c>
    </row>
    <row r="634" spans="1:3" x14ac:dyDescent="0.3">
      <c r="A634" s="25">
        <f>Produtos!B631</f>
        <v>0</v>
      </c>
      <c r="B634" s="4">
        <f>SUMIFS(Compras!K:K,Compras!B:B,CALCULOS_GESTÃO_COMPRAS!A634,Compras!O:O,'Gestão de Compras'!$B$4)</f>
        <v>0</v>
      </c>
      <c r="C634" s="34">
        <f t="shared" si="10"/>
        <v>0</v>
      </c>
    </row>
    <row r="635" spans="1:3" x14ac:dyDescent="0.3">
      <c r="A635" s="25">
        <f>Produtos!B632</f>
        <v>0</v>
      </c>
      <c r="B635" s="4">
        <f>SUMIFS(Compras!K:K,Compras!B:B,CALCULOS_GESTÃO_COMPRAS!A635,Compras!O:O,'Gestão de Compras'!$B$4)</f>
        <v>0</v>
      </c>
      <c r="C635" s="34">
        <f t="shared" si="10"/>
        <v>0</v>
      </c>
    </row>
    <row r="636" spans="1:3" x14ac:dyDescent="0.3">
      <c r="A636" s="25">
        <f>Produtos!B633</f>
        <v>0</v>
      </c>
      <c r="B636" s="4">
        <f>SUMIFS(Compras!K:K,Compras!B:B,CALCULOS_GESTÃO_COMPRAS!A636,Compras!O:O,'Gestão de Compras'!$B$4)</f>
        <v>0</v>
      </c>
      <c r="C636" s="34">
        <f t="shared" si="10"/>
        <v>0</v>
      </c>
    </row>
    <row r="637" spans="1:3" x14ac:dyDescent="0.3">
      <c r="A637" s="25">
        <f>Produtos!B634</f>
        <v>0</v>
      </c>
      <c r="B637" s="4">
        <f>SUMIFS(Compras!K:K,Compras!B:B,CALCULOS_GESTÃO_COMPRAS!A637,Compras!O:O,'Gestão de Compras'!$B$4)</f>
        <v>0</v>
      </c>
      <c r="C637" s="34">
        <f t="shared" si="10"/>
        <v>0</v>
      </c>
    </row>
    <row r="638" spans="1:3" x14ac:dyDescent="0.3">
      <c r="A638" s="25">
        <f>Produtos!B635</f>
        <v>0</v>
      </c>
      <c r="B638" s="4">
        <f>SUMIFS(Compras!K:K,Compras!B:B,CALCULOS_GESTÃO_COMPRAS!A638,Compras!O:O,'Gestão de Compras'!$B$4)</f>
        <v>0</v>
      </c>
      <c r="C638" s="34">
        <f t="shared" si="10"/>
        <v>0</v>
      </c>
    </row>
    <row r="639" spans="1:3" x14ac:dyDescent="0.3">
      <c r="A639" s="25">
        <f>Produtos!B636</f>
        <v>0</v>
      </c>
      <c r="B639" s="4">
        <f>SUMIFS(Compras!K:K,Compras!B:B,CALCULOS_GESTÃO_COMPRAS!A639,Compras!O:O,'Gestão de Compras'!$B$4)</f>
        <v>0</v>
      </c>
      <c r="C639" s="34">
        <f t="shared" si="10"/>
        <v>0</v>
      </c>
    </row>
    <row r="640" spans="1:3" x14ac:dyDescent="0.3">
      <c r="A640" s="25">
        <f>Produtos!B637</f>
        <v>0</v>
      </c>
      <c r="B640" s="4">
        <f>SUMIFS(Compras!K:K,Compras!B:B,CALCULOS_GESTÃO_COMPRAS!A640,Compras!O:O,'Gestão de Compras'!$B$4)</f>
        <v>0</v>
      </c>
      <c r="C640" s="34">
        <f t="shared" si="10"/>
        <v>0</v>
      </c>
    </row>
    <row r="641" spans="1:3" x14ac:dyDescent="0.3">
      <c r="A641" s="25">
        <f>Produtos!B638</f>
        <v>0</v>
      </c>
      <c r="B641" s="4">
        <f>SUMIFS(Compras!K:K,Compras!B:B,CALCULOS_GESTÃO_COMPRAS!A641,Compras!O:O,'Gestão de Compras'!$B$4)</f>
        <v>0</v>
      </c>
      <c r="C641" s="34">
        <f t="shared" si="10"/>
        <v>0</v>
      </c>
    </row>
    <row r="642" spans="1:3" x14ac:dyDescent="0.3">
      <c r="A642" s="25">
        <f>Produtos!B639</f>
        <v>0</v>
      </c>
      <c r="B642" s="4">
        <f>SUMIFS(Compras!K:K,Compras!B:B,CALCULOS_GESTÃO_COMPRAS!A642,Compras!O:O,'Gestão de Compras'!$B$4)</f>
        <v>0</v>
      </c>
      <c r="C642" s="34">
        <f t="shared" si="10"/>
        <v>0</v>
      </c>
    </row>
    <row r="643" spans="1:3" x14ac:dyDescent="0.3">
      <c r="A643" s="25">
        <f>Produtos!B640</f>
        <v>0</v>
      </c>
      <c r="B643" s="4">
        <f>SUMIFS(Compras!K:K,Compras!B:B,CALCULOS_GESTÃO_COMPRAS!A643,Compras!O:O,'Gestão de Compras'!$B$4)</f>
        <v>0</v>
      </c>
      <c r="C643" s="34">
        <f t="shared" si="10"/>
        <v>0</v>
      </c>
    </row>
    <row r="644" spans="1:3" x14ac:dyDescent="0.3">
      <c r="A644" s="25">
        <f>Produtos!B641</f>
        <v>0</v>
      </c>
      <c r="B644" s="4">
        <f>SUMIFS(Compras!K:K,Compras!B:B,CALCULOS_GESTÃO_COMPRAS!A644,Compras!O:O,'Gestão de Compras'!$B$4)</f>
        <v>0</v>
      </c>
      <c r="C644" s="34">
        <f t="shared" si="10"/>
        <v>0</v>
      </c>
    </row>
    <row r="645" spans="1:3" x14ac:dyDescent="0.3">
      <c r="A645" s="25">
        <f>Produtos!B642</f>
        <v>0</v>
      </c>
      <c r="B645" s="4">
        <f>SUMIFS(Compras!K:K,Compras!B:B,CALCULOS_GESTÃO_COMPRAS!A645,Compras!O:O,'Gestão de Compras'!$B$4)</f>
        <v>0</v>
      </c>
      <c r="C645" s="34">
        <f t="shared" si="10"/>
        <v>0</v>
      </c>
    </row>
    <row r="646" spans="1:3" x14ac:dyDescent="0.3">
      <c r="A646" s="25">
        <f>Produtos!B643</f>
        <v>0</v>
      </c>
      <c r="B646" s="4">
        <f>SUMIFS(Compras!K:K,Compras!B:B,CALCULOS_GESTÃO_COMPRAS!A646,Compras!O:O,'Gestão de Compras'!$B$4)</f>
        <v>0</v>
      </c>
      <c r="C646" s="34">
        <f t="shared" si="10"/>
        <v>0</v>
      </c>
    </row>
    <row r="647" spans="1:3" x14ac:dyDescent="0.3">
      <c r="A647" s="25">
        <f>Produtos!B644</f>
        <v>0</v>
      </c>
      <c r="B647" s="4">
        <f>SUMIFS(Compras!K:K,Compras!B:B,CALCULOS_GESTÃO_COMPRAS!A647,Compras!O:O,'Gestão de Compras'!$B$4)</f>
        <v>0</v>
      </c>
      <c r="C647" s="34">
        <f t="shared" si="10"/>
        <v>0</v>
      </c>
    </row>
    <row r="648" spans="1:3" x14ac:dyDescent="0.3">
      <c r="A648" s="25">
        <f>Produtos!B645</f>
        <v>0</v>
      </c>
      <c r="B648" s="4">
        <f>SUMIFS(Compras!K:K,Compras!B:B,CALCULOS_GESTÃO_COMPRAS!A648,Compras!O:O,'Gestão de Compras'!$B$4)</f>
        <v>0</v>
      </c>
      <c r="C648" s="34">
        <f t="shared" ref="C648:C707" si="11">A648</f>
        <v>0</v>
      </c>
    </row>
    <row r="649" spans="1:3" x14ac:dyDescent="0.3">
      <c r="A649" s="25">
        <f>Produtos!B646</f>
        <v>0</v>
      </c>
      <c r="B649" s="4">
        <f>SUMIFS(Compras!K:K,Compras!B:B,CALCULOS_GESTÃO_COMPRAS!A649,Compras!O:O,'Gestão de Compras'!$B$4)</f>
        <v>0</v>
      </c>
      <c r="C649" s="34">
        <f t="shared" si="11"/>
        <v>0</v>
      </c>
    </row>
    <row r="650" spans="1:3" x14ac:dyDescent="0.3">
      <c r="A650" s="25">
        <f>Produtos!B647</f>
        <v>0</v>
      </c>
      <c r="B650" s="4">
        <f>SUMIFS(Compras!K:K,Compras!B:B,CALCULOS_GESTÃO_COMPRAS!A650,Compras!O:O,'Gestão de Compras'!$B$4)</f>
        <v>0</v>
      </c>
      <c r="C650" s="34">
        <f t="shared" si="11"/>
        <v>0</v>
      </c>
    </row>
    <row r="651" spans="1:3" x14ac:dyDescent="0.3">
      <c r="A651" s="25">
        <f>Produtos!B648</f>
        <v>0</v>
      </c>
      <c r="B651" s="4">
        <f>SUMIFS(Compras!K:K,Compras!B:B,CALCULOS_GESTÃO_COMPRAS!A651,Compras!O:O,'Gestão de Compras'!$B$4)</f>
        <v>0</v>
      </c>
      <c r="C651" s="34">
        <f t="shared" si="11"/>
        <v>0</v>
      </c>
    </row>
    <row r="652" spans="1:3" x14ac:dyDescent="0.3">
      <c r="A652" s="25">
        <f>Produtos!B649</f>
        <v>0</v>
      </c>
      <c r="B652" s="4">
        <f>SUMIFS(Compras!K:K,Compras!B:B,CALCULOS_GESTÃO_COMPRAS!A652,Compras!O:O,'Gestão de Compras'!$B$4)</f>
        <v>0</v>
      </c>
      <c r="C652" s="34">
        <f t="shared" si="11"/>
        <v>0</v>
      </c>
    </row>
    <row r="653" spans="1:3" x14ac:dyDescent="0.3">
      <c r="A653" s="25">
        <f>Produtos!B650</f>
        <v>0</v>
      </c>
      <c r="B653" s="4">
        <f>SUMIFS(Compras!K:K,Compras!B:B,CALCULOS_GESTÃO_COMPRAS!A653,Compras!O:O,'Gestão de Compras'!$B$4)</f>
        <v>0</v>
      </c>
      <c r="C653" s="34">
        <f t="shared" si="11"/>
        <v>0</v>
      </c>
    </row>
    <row r="654" spans="1:3" x14ac:dyDescent="0.3">
      <c r="A654" s="25">
        <f>Produtos!B651</f>
        <v>0</v>
      </c>
      <c r="B654" s="4">
        <f>SUMIFS(Compras!K:K,Compras!B:B,CALCULOS_GESTÃO_COMPRAS!A654,Compras!O:O,'Gestão de Compras'!$B$4)</f>
        <v>0</v>
      </c>
      <c r="C654" s="34">
        <f t="shared" si="11"/>
        <v>0</v>
      </c>
    </row>
    <row r="655" spans="1:3" x14ac:dyDescent="0.3">
      <c r="A655" s="25">
        <f>Produtos!B652</f>
        <v>0</v>
      </c>
      <c r="B655" s="4">
        <f>SUMIFS(Compras!K:K,Compras!B:B,CALCULOS_GESTÃO_COMPRAS!A655,Compras!O:O,'Gestão de Compras'!$B$4)</f>
        <v>0</v>
      </c>
      <c r="C655" s="34">
        <f t="shared" si="11"/>
        <v>0</v>
      </c>
    </row>
    <row r="656" spans="1:3" x14ac:dyDescent="0.3">
      <c r="A656" s="25">
        <f>Produtos!B653</f>
        <v>0</v>
      </c>
      <c r="B656" s="4">
        <f>SUMIFS(Compras!K:K,Compras!B:B,CALCULOS_GESTÃO_COMPRAS!A656,Compras!O:O,'Gestão de Compras'!$B$4)</f>
        <v>0</v>
      </c>
      <c r="C656" s="34">
        <f t="shared" si="11"/>
        <v>0</v>
      </c>
    </row>
    <row r="657" spans="1:3" x14ac:dyDescent="0.3">
      <c r="A657" s="25">
        <f>Produtos!B654</f>
        <v>0</v>
      </c>
      <c r="B657" s="4">
        <f>SUMIFS(Compras!K:K,Compras!B:B,CALCULOS_GESTÃO_COMPRAS!A657,Compras!O:O,'Gestão de Compras'!$B$4)</f>
        <v>0</v>
      </c>
      <c r="C657" s="34">
        <f t="shared" si="11"/>
        <v>0</v>
      </c>
    </row>
    <row r="658" spans="1:3" x14ac:dyDescent="0.3">
      <c r="A658" s="25">
        <f>Produtos!B655</f>
        <v>0</v>
      </c>
      <c r="B658" s="4">
        <f>SUMIFS(Compras!K:K,Compras!B:B,CALCULOS_GESTÃO_COMPRAS!A658,Compras!O:O,'Gestão de Compras'!$B$4)</f>
        <v>0</v>
      </c>
      <c r="C658" s="34">
        <f t="shared" si="11"/>
        <v>0</v>
      </c>
    </row>
    <row r="659" spans="1:3" x14ac:dyDescent="0.3">
      <c r="A659" s="25">
        <f>Produtos!B656</f>
        <v>0</v>
      </c>
      <c r="B659" s="4">
        <f>SUMIFS(Compras!K:K,Compras!B:B,CALCULOS_GESTÃO_COMPRAS!A659,Compras!O:O,'Gestão de Compras'!$B$4)</f>
        <v>0</v>
      </c>
      <c r="C659" s="34">
        <f t="shared" si="11"/>
        <v>0</v>
      </c>
    </row>
    <row r="660" spans="1:3" x14ac:dyDescent="0.3">
      <c r="A660" s="25">
        <f>Produtos!B657</f>
        <v>0</v>
      </c>
      <c r="B660" s="4">
        <f>SUMIFS(Compras!K:K,Compras!B:B,CALCULOS_GESTÃO_COMPRAS!A660,Compras!O:O,'Gestão de Compras'!$B$4)</f>
        <v>0</v>
      </c>
      <c r="C660" s="34">
        <f t="shared" si="11"/>
        <v>0</v>
      </c>
    </row>
    <row r="661" spans="1:3" x14ac:dyDescent="0.3">
      <c r="A661" s="25">
        <f>Produtos!B658</f>
        <v>0</v>
      </c>
      <c r="B661" s="4">
        <f>SUMIFS(Compras!K:K,Compras!B:B,CALCULOS_GESTÃO_COMPRAS!A661,Compras!O:O,'Gestão de Compras'!$B$4)</f>
        <v>0</v>
      </c>
      <c r="C661" s="34">
        <f t="shared" si="11"/>
        <v>0</v>
      </c>
    </row>
    <row r="662" spans="1:3" x14ac:dyDescent="0.3">
      <c r="A662" s="25">
        <f>Produtos!B659</f>
        <v>0</v>
      </c>
      <c r="B662" s="4">
        <f>SUMIFS(Compras!K:K,Compras!B:B,CALCULOS_GESTÃO_COMPRAS!A662,Compras!O:O,'Gestão de Compras'!$B$4)</f>
        <v>0</v>
      </c>
      <c r="C662" s="34">
        <f t="shared" si="11"/>
        <v>0</v>
      </c>
    </row>
    <row r="663" spans="1:3" x14ac:dyDescent="0.3">
      <c r="A663" s="25">
        <f>Produtos!B660</f>
        <v>0</v>
      </c>
      <c r="B663" s="4">
        <f>SUMIFS(Compras!K:K,Compras!B:B,CALCULOS_GESTÃO_COMPRAS!A663,Compras!O:O,'Gestão de Compras'!$B$4)</f>
        <v>0</v>
      </c>
      <c r="C663" s="34">
        <f t="shared" si="11"/>
        <v>0</v>
      </c>
    </row>
    <row r="664" spans="1:3" x14ac:dyDescent="0.3">
      <c r="A664" s="25">
        <f>Produtos!B661</f>
        <v>0</v>
      </c>
      <c r="B664" s="4">
        <f>SUMIFS(Compras!K:K,Compras!B:B,CALCULOS_GESTÃO_COMPRAS!A664,Compras!O:O,'Gestão de Compras'!$B$4)</f>
        <v>0</v>
      </c>
      <c r="C664" s="34">
        <f t="shared" si="11"/>
        <v>0</v>
      </c>
    </row>
    <row r="665" spans="1:3" x14ac:dyDescent="0.3">
      <c r="A665" s="25">
        <f>Produtos!B662</f>
        <v>0</v>
      </c>
      <c r="B665" s="4">
        <f>SUMIFS(Compras!K:K,Compras!B:B,CALCULOS_GESTÃO_COMPRAS!A665,Compras!O:O,'Gestão de Compras'!$B$4)</f>
        <v>0</v>
      </c>
      <c r="C665" s="34">
        <f t="shared" si="11"/>
        <v>0</v>
      </c>
    </row>
    <row r="666" spans="1:3" x14ac:dyDescent="0.3">
      <c r="A666" s="25">
        <f>Produtos!B663</f>
        <v>0</v>
      </c>
      <c r="B666" s="4">
        <f>SUMIFS(Compras!K:K,Compras!B:B,CALCULOS_GESTÃO_COMPRAS!A666,Compras!O:O,'Gestão de Compras'!$B$4)</f>
        <v>0</v>
      </c>
      <c r="C666" s="34">
        <f t="shared" si="11"/>
        <v>0</v>
      </c>
    </row>
    <row r="667" spans="1:3" x14ac:dyDescent="0.3">
      <c r="A667" s="25">
        <f>Produtos!B664</f>
        <v>0</v>
      </c>
      <c r="B667" s="4">
        <f>SUMIFS(Compras!K:K,Compras!B:B,CALCULOS_GESTÃO_COMPRAS!A667,Compras!O:O,'Gestão de Compras'!$B$4)</f>
        <v>0</v>
      </c>
      <c r="C667" s="34">
        <f t="shared" si="11"/>
        <v>0</v>
      </c>
    </row>
    <row r="668" spans="1:3" x14ac:dyDescent="0.3">
      <c r="A668" s="25">
        <f>Produtos!B665</f>
        <v>0</v>
      </c>
      <c r="B668" s="4">
        <f>SUMIFS(Compras!K:K,Compras!B:B,CALCULOS_GESTÃO_COMPRAS!A668,Compras!O:O,'Gestão de Compras'!$B$4)</f>
        <v>0</v>
      </c>
      <c r="C668" s="34">
        <f t="shared" si="11"/>
        <v>0</v>
      </c>
    </row>
    <row r="669" spans="1:3" x14ac:dyDescent="0.3">
      <c r="A669" s="25">
        <f>Produtos!B666</f>
        <v>0</v>
      </c>
      <c r="B669" s="4">
        <f>SUMIFS(Compras!K:K,Compras!B:B,CALCULOS_GESTÃO_COMPRAS!A669,Compras!O:O,'Gestão de Compras'!$B$4)</f>
        <v>0</v>
      </c>
      <c r="C669" s="34">
        <f t="shared" si="11"/>
        <v>0</v>
      </c>
    </row>
    <row r="670" spans="1:3" x14ac:dyDescent="0.3">
      <c r="A670" s="25">
        <f>Produtos!B667</f>
        <v>0</v>
      </c>
      <c r="B670" s="4">
        <f>SUMIFS(Compras!K:K,Compras!B:B,CALCULOS_GESTÃO_COMPRAS!A670,Compras!O:O,'Gestão de Compras'!$B$4)</f>
        <v>0</v>
      </c>
      <c r="C670" s="34">
        <f t="shared" si="11"/>
        <v>0</v>
      </c>
    </row>
    <row r="671" spans="1:3" x14ac:dyDescent="0.3">
      <c r="A671" s="25">
        <f>Produtos!B668</f>
        <v>0</v>
      </c>
      <c r="B671" s="4">
        <f>SUMIFS(Compras!K:K,Compras!B:B,CALCULOS_GESTÃO_COMPRAS!A671,Compras!O:O,'Gestão de Compras'!$B$4)</f>
        <v>0</v>
      </c>
      <c r="C671" s="34">
        <f t="shared" si="11"/>
        <v>0</v>
      </c>
    </row>
    <row r="672" spans="1:3" x14ac:dyDescent="0.3">
      <c r="A672" s="25">
        <f>Produtos!B669</f>
        <v>0</v>
      </c>
      <c r="B672" s="4">
        <f>SUMIFS(Compras!K:K,Compras!B:B,CALCULOS_GESTÃO_COMPRAS!A672,Compras!O:O,'Gestão de Compras'!$B$4)</f>
        <v>0</v>
      </c>
      <c r="C672" s="34">
        <f t="shared" si="11"/>
        <v>0</v>
      </c>
    </row>
    <row r="673" spans="1:3" x14ac:dyDescent="0.3">
      <c r="A673" s="25">
        <f>Produtos!B670</f>
        <v>0</v>
      </c>
      <c r="B673" s="4">
        <f>SUMIFS(Compras!K:K,Compras!B:B,CALCULOS_GESTÃO_COMPRAS!A673,Compras!O:O,'Gestão de Compras'!$B$4)</f>
        <v>0</v>
      </c>
      <c r="C673" s="34">
        <f t="shared" si="11"/>
        <v>0</v>
      </c>
    </row>
    <row r="674" spans="1:3" x14ac:dyDescent="0.3">
      <c r="A674" s="25">
        <f>Produtos!B671</f>
        <v>0</v>
      </c>
      <c r="B674" s="4">
        <f>SUMIFS(Compras!K:K,Compras!B:B,CALCULOS_GESTÃO_COMPRAS!A674,Compras!O:O,'Gestão de Compras'!$B$4)</f>
        <v>0</v>
      </c>
      <c r="C674" s="34">
        <f t="shared" si="11"/>
        <v>0</v>
      </c>
    </row>
    <row r="675" spans="1:3" x14ac:dyDescent="0.3">
      <c r="A675" s="25">
        <f>Produtos!B672</f>
        <v>0</v>
      </c>
      <c r="B675" s="4">
        <f>SUMIFS(Compras!K:K,Compras!B:B,CALCULOS_GESTÃO_COMPRAS!A675,Compras!O:O,'Gestão de Compras'!$B$4)</f>
        <v>0</v>
      </c>
      <c r="C675" s="34">
        <f t="shared" si="11"/>
        <v>0</v>
      </c>
    </row>
    <row r="676" spans="1:3" x14ac:dyDescent="0.3">
      <c r="A676" s="25">
        <f>Produtos!B673</f>
        <v>0</v>
      </c>
      <c r="B676" s="4">
        <f>SUMIFS(Compras!K:K,Compras!B:B,CALCULOS_GESTÃO_COMPRAS!A676,Compras!O:O,'Gestão de Compras'!$B$4)</f>
        <v>0</v>
      </c>
      <c r="C676" s="34">
        <f t="shared" si="11"/>
        <v>0</v>
      </c>
    </row>
    <row r="677" spans="1:3" x14ac:dyDescent="0.3">
      <c r="A677" s="25">
        <f>Produtos!B674</f>
        <v>0</v>
      </c>
      <c r="B677" s="4">
        <f>SUMIFS(Compras!K:K,Compras!B:B,CALCULOS_GESTÃO_COMPRAS!A677,Compras!O:O,'Gestão de Compras'!$B$4)</f>
        <v>0</v>
      </c>
      <c r="C677" s="34">
        <f t="shared" si="11"/>
        <v>0</v>
      </c>
    </row>
    <row r="678" spans="1:3" x14ac:dyDescent="0.3">
      <c r="A678" s="25">
        <f>Produtos!B675</f>
        <v>0</v>
      </c>
      <c r="B678" s="4">
        <f>SUMIFS(Compras!K:K,Compras!B:B,CALCULOS_GESTÃO_COMPRAS!A678,Compras!O:O,'Gestão de Compras'!$B$4)</f>
        <v>0</v>
      </c>
      <c r="C678" s="34">
        <f t="shared" si="11"/>
        <v>0</v>
      </c>
    </row>
    <row r="679" spans="1:3" x14ac:dyDescent="0.3">
      <c r="A679" s="25">
        <f>Produtos!B676</f>
        <v>0</v>
      </c>
      <c r="B679" s="4">
        <f>SUMIFS(Compras!K:K,Compras!B:B,CALCULOS_GESTÃO_COMPRAS!A679,Compras!O:O,'Gestão de Compras'!$B$4)</f>
        <v>0</v>
      </c>
      <c r="C679" s="34">
        <f t="shared" si="11"/>
        <v>0</v>
      </c>
    </row>
    <row r="680" spans="1:3" x14ac:dyDescent="0.3">
      <c r="A680" s="25">
        <f>Produtos!B677</f>
        <v>0</v>
      </c>
      <c r="B680" s="4">
        <f>SUMIFS(Compras!K:K,Compras!B:B,CALCULOS_GESTÃO_COMPRAS!A680,Compras!O:O,'Gestão de Compras'!$B$4)</f>
        <v>0</v>
      </c>
      <c r="C680" s="34">
        <f t="shared" si="11"/>
        <v>0</v>
      </c>
    </row>
    <row r="681" spans="1:3" x14ac:dyDescent="0.3">
      <c r="A681" s="25">
        <f>Produtos!B678</f>
        <v>0</v>
      </c>
      <c r="B681" s="4">
        <f>SUMIFS(Compras!K:K,Compras!B:B,CALCULOS_GESTÃO_COMPRAS!A681,Compras!O:O,'Gestão de Compras'!$B$4)</f>
        <v>0</v>
      </c>
      <c r="C681" s="34">
        <f t="shared" si="11"/>
        <v>0</v>
      </c>
    </row>
    <row r="682" spans="1:3" x14ac:dyDescent="0.3">
      <c r="A682" s="25">
        <f>Produtos!B679</f>
        <v>0</v>
      </c>
      <c r="B682" s="4">
        <f>SUMIFS(Compras!K:K,Compras!B:B,CALCULOS_GESTÃO_COMPRAS!A682,Compras!O:O,'Gestão de Compras'!$B$4)</f>
        <v>0</v>
      </c>
      <c r="C682" s="34">
        <f t="shared" si="11"/>
        <v>0</v>
      </c>
    </row>
    <row r="683" spans="1:3" x14ac:dyDescent="0.3">
      <c r="A683" s="25">
        <f>Produtos!B680</f>
        <v>0</v>
      </c>
      <c r="B683" s="4">
        <f>SUMIFS(Compras!K:K,Compras!B:B,CALCULOS_GESTÃO_COMPRAS!A683,Compras!O:O,'Gestão de Compras'!$B$4)</f>
        <v>0</v>
      </c>
      <c r="C683" s="34">
        <f t="shared" si="11"/>
        <v>0</v>
      </c>
    </row>
    <row r="684" spans="1:3" x14ac:dyDescent="0.3">
      <c r="A684" s="25">
        <f>Produtos!B681</f>
        <v>0</v>
      </c>
      <c r="B684" s="4">
        <f>SUMIFS(Compras!K:K,Compras!B:B,CALCULOS_GESTÃO_COMPRAS!A684,Compras!O:O,'Gestão de Compras'!$B$4)</f>
        <v>0</v>
      </c>
      <c r="C684" s="34">
        <f t="shared" si="11"/>
        <v>0</v>
      </c>
    </row>
    <row r="685" spans="1:3" x14ac:dyDescent="0.3">
      <c r="A685" s="25">
        <f>Produtos!B682</f>
        <v>0</v>
      </c>
      <c r="B685" s="4">
        <f>SUMIFS(Compras!K:K,Compras!B:B,CALCULOS_GESTÃO_COMPRAS!A685,Compras!O:O,'Gestão de Compras'!$B$4)</f>
        <v>0</v>
      </c>
      <c r="C685" s="34">
        <f t="shared" si="11"/>
        <v>0</v>
      </c>
    </row>
    <row r="686" spans="1:3" x14ac:dyDescent="0.3">
      <c r="A686" s="25">
        <f>Produtos!B683</f>
        <v>0</v>
      </c>
      <c r="B686" s="4">
        <f>SUMIFS(Compras!K:K,Compras!B:B,CALCULOS_GESTÃO_COMPRAS!A686,Compras!O:O,'Gestão de Compras'!$B$4)</f>
        <v>0</v>
      </c>
      <c r="C686" s="34">
        <f t="shared" si="11"/>
        <v>0</v>
      </c>
    </row>
    <row r="687" spans="1:3" x14ac:dyDescent="0.3">
      <c r="A687" s="25">
        <f>Produtos!B684</f>
        <v>0</v>
      </c>
      <c r="B687" s="4">
        <f>SUMIFS(Compras!K:K,Compras!B:B,CALCULOS_GESTÃO_COMPRAS!A687,Compras!O:O,'Gestão de Compras'!$B$4)</f>
        <v>0</v>
      </c>
      <c r="C687" s="34">
        <f t="shared" si="11"/>
        <v>0</v>
      </c>
    </row>
    <row r="688" spans="1:3" x14ac:dyDescent="0.3">
      <c r="A688" s="25">
        <f>Produtos!B685</f>
        <v>0</v>
      </c>
      <c r="B688" s="4">
        <f>SUMIFS(Compras!K:K,Compras!B:B,CALCULOS_GESTÃO_COMPRAS!A688,Compras!O:O,'Gestão de Compras'!$B$4)</f>
        <v>0</v>
      </c>
      <c r="C688" s="34">
        <f t="shared" si="11"/>
        <v>0</v>
      </c>
    </row>
    <row r="689" spans="1:3" x14ac:dyDescent="0.3">
      <c r="A689" s="25">
        <f>Produtos!B686</f>
        <v>0</v>
      </c>
      <c r="B689" s="4">
        <f>SUMIFS(Compras!K:K,Compras!B:B,CALCULOS_GESTÃO_COMPRAS!A689,Compras!O:O,'Gestão de Compras'!$B$4)</f>
        <v>0</v>
      </c>
      <c r="C689" s="34">
        <f t="shared" si="11"/>
        <v>0</v>
      </c>
    </row>
    <row r="690" spans="1:3" x14ac:dyDescent="0.3">
      <c r="A690" s="25">
        <f>Produtos!B687</f>
        <v>0</v>
      </c>
      <c r="B690" s="4">
        <f>SUMIFS(Compras!K:K,Compras!B:B,CALCULOS_GESTÃO_COMPRAS!A690,Compras!O:O,'Gestão de Compras'!$B$4)</f>
        <v>0</v>
      </c>
      <c r="C690" s="34">
        <f t="shared" si="11"/>
        <v>0</v>
      </c>
    </row>
    <row r="691" spans="1:3" x14ac:dyDescent="0.3">
      <c r="A691" s="25">
        <f>Produtos!B688</f>
        <v>0</v>
      </c>
      <c r="B691" s="4">
        <f>SUMIFS(Compras!K:K,Compras!B:B,CALCULOS_GESTÃO_COMPRAS!A691,Compras!O:O,'Gestão de Compras'!$B$4)</f>
        <v>0</v>
      </c>
      <c r="C691" s="34">
        <f t="shared" si="11"/>
        <v>0</v>
      </c>
    </row>
    <row r="692" spans="1:3" x14ac:dyDescent="0.3">
      <c r="A692" s="25">
        <f>Produtos!B689</f>
        <v>0</v>
      </c>
      <c r="B692" s="4">
        <f>SUMIFS(Compras!K:K,Compras!B:B,CALCULOS_GESTÃO_COMPRAS!A692,Compras!O:O,'Gestão de Compras'!$B$4)</f>
        <v>0</v>
      </c>
      <c r="C692" s="34">
        <f t="shared" si="11"/>
        <v>0</v>
      </c>
    </row>
    <row r="693" spans="1:3" x14ac:dyDescent="0.3">
      <c r="A693" s="25">
        <f>Produtos!B690</f>
        <v>0</v>
      </c>
      <c r="B693" s="4">
        <f>SUMIFS(Compras!K:K,Compras!B:B,CALCULOS_GESTÃO_COMPRAS!A693,Compras!O:O,'Gestão de Compras'!$B$4)</f>
        <v>0</v>
      </c>
      <c r="C693" s="34">
        <f t="shared" si="11"/>
        <v>0</v>
      </c>
    </row>
    <row r="694" spans="1:3" x14ac:dyDescent="0.3">
      <c r="A694" s="25">
        <f>Produtos!B691</f>
        <v>0</v>
      </c>
      <c r="B694" s="4">
        <f>SUMIFS(Compras!K:K,Compras!B:B,CALCULOS_GESTÃO_COMPRAS!A694,Compras!O:O,'Gestão de Compras'!$B$4)</f>
        <v>0</v>
      </c>
      <c r="C694" s="34">
        <f t="shared" si="11"/>
        <v>0</v>
      </c>
    </row>
    <row r="695" spans="1:3" x14ac:dyDescent="0.3">
      <c r="A695" s="25">
        <f>Produtos!B692</f>
        <v>0</v>
      </c>
      <c r="B695" s="4">
        <f>SUMIFS(Compras!K:K,Compras!B:B,CALCULOS_GESTÃO_COMPRAS!A695,Compras!O:O,'Gestão de Compras'!$B$4)</f>
        <v>0</v>
      </c>
      <c r="C695" s="34">
        <f t="shared" si="11"/>
        <v>0</v>
      </c>
    </row>
    <row r="696" spans="1:3" x14ac:dyDescent="0.3">
      <c r="A696" s="25">
        <f>Produtos!B693</f>
        <v>0</v>
      </c>
      <c r="B696" s="4">
        <f>SUMIFS(Compras!K:K,Compras!B:B,CALCULOS_GESTÃO_COMPRAS!A696,Compras!O:O,'Gestão de Compras'!$B$4)</f>
        <v>0</v>
      </c>
      <c r="C696" s="34">
        <f t="shared" si="11"/>
        <v>0</v>
      </c>
    </row>
    <row r="697" spans="1:3" x14ac:dyDescent="0.3">
      <c r="A697" s="25">
        <f>Produtos!B694</f>
        <v>0</v>
      </c>
      <c r="B697" s="4">
        <f>SUMIFS(Compras!K:K,Compras!B:B,CALCULOS_GESTÃO_COMPRAS!A697,Compras!O:O,'Gestão de Compras'!$B$4)</f>
        <v>0</v>
      </c>
      <c r="C697" s="34">
        <f t="shared" si="11"/>
        <v>0</v>
      </c>
    </row>
    <row r="698" spans="1:3" x14ac:dyDescent="0.3">
      <c r="A698" s="25">
        <f>Produtos!B695</f>
        <v>0</v>
      </c>
      <c r="B698" s="4">
        <f>SUMIFS(Compras!K:K,Compras!B:B,CALCULOS_GESTÃO_COMPRAS!A698,Compras!O:O,'Gestão de Compras'!$B$4)</f>
        <v>0</v>
      </c>
      <c r="C698" s="34">
        <f t="shared" si="11"/>
        <v>0</v>
      </c>
    </row>
    <row r="699" spans="1:3" x14ac:dyDescent="0.3">
      <c r="A699" s="25">
        <f>Produtos!B696</f>
        <v>0</v>
      </c>
      <c r="B699" s="4">
        <f>SUMIFS(Compras!K:K,Compras!B:B,CALCULOS_GESTÃO_COMPRAS!A699,Compras!O:O,'Gestão de Compras'!$B$4)</f>
        <v>0</v>
      </c>
      <c r="C699" s="34">
        <f t="shared" si="11"/>
        <v>0</v>
      </c>
    </row>
    <row r="700" spans="1:3" x14ac:dyDescent="0.3">
      <c r="A700" s="25">
        <f>Produtos!B697</f>
        <v>0</v>
      </c>
      <c r="B700" s="4">
        <f>SUMIFS(Compras!K:K,Compras!B:B,CALCULOS_GESTÃO_COMPRAS!A700,Compras!O:O,'Gestão de Compras'!$B$4)</f>
        <v>0</v>
      </c>
      <c r="C700" s="34">
        <f t="shared" si="11"/>
        <v>0</v>
      </c>
    </row>
    <row r="701" spans="1:3" x14ac:dyDescent="0.3">
      <c r="A701" s="25">
        <f>Produtos!B698</f>
        <v>0</v>
      </c>
      <c r="B701" s="4">
        <f>SUMIFS(Compras!K:K,Compras!B:B,CALCULOS_GESTÃO_COMPRAS!A701,Compras!O:O,'Gestão de Compras'!$B$4)</f>
        <v>0</v>
      </c>
      <c r="C701" s="34">
        <f t="shared" si="11"/>
        <v>0</v>
      </c>
    </row>
    <row r="702" spans="1:3" x14ac:dyDescent="0.3">
      <c r="A702" s="25">
        <f>Produtos!B699</f>
        <v>0</v>
      </c>
      <c r="B702" s="4">
        <f>SUMIFS(Compras!K:K,Compras!B:B,CALCULOS_GESTÃO_COMPRAS!A702,Compras!O:O,'Gestão de Compras'!$B$4)</f>
        <v>0</v>
      </c>
      <c r="C702" s="34">
        <f t="shared" si="11"/>
        <v>0</v>
      </c>
    </row>
    <row r="703" spans="1:3" x14ac:dyDescent="0.3">
      <c r="A703" s="25">
        <f>Produtos!B700</f>
        <v>0</v>
      </c>
      <c r="B703" s="4">
        <f>SUMIFS(Compras!K:K,Compras!B:B,CALCULOS_GESTÃO_COMPRAS!A703,Compras!O:O,'Gestão de Compras'!$B$4)</f>
        <v>0</v>
      </c>
      <c r="C703" s="34">
        <f t="shared" si="11"/>
        <v>0</v>
      </c>
    </row>
    <row r="704" spans="1:3" x14ac:dyDescent="0.3">
      <c r="A704" s="25">
        <f>Produtos!B701</f>
        <v>0</v>
      </c>
      <c r="B704" s="4">
        <f>SUMIFS(Compras!K:K,Compras!B:B,CALCULOS_GESTÃO_COMPRAS!A704,Compras!O:O,'Gestão de Compras'!$B$4)</f>
        <v>0</v>
      </c>
      <c r="C704" s="34">
        <f t="shared" si="11"/>
        <v>0</v>
      </c>
    </row>
    <row r="705" spans="1:3" x14ac:dyDescent="0.3">
      <c r="A705" s="25">
        <f>Produtos!B702</f>
        <v>0</v>
      </c>
      <c r="B705" s="4">
        <f>SUMIFS(Compras!K:K,Compras!B:B,CALCULOS_GESTÃO_COMPRAS!A705,Compras!O:O,'Gestão de Compras'!$B$4)</f>
        <v>0</v>
      </c>
      <c r="C705" s="34">
        <f t="shared" si="11"/>
        <v>0</v>
      </c>
    </row>
    <row r="706" spans="1:3" x14ac:dyDescent="0.3">
      <c r="A706" s="25">
        <f>Produtos!B703</f>
        <v>0</v>
      </c>
      <c r="B706" s="4">
        <f>SUMIFS(Compras!K:K,Compras!B:B,CALCULOS_GESTÃO_COMPRAS!A706,Compras!O:O,'Gestão de Compras'!$B$4)</f>
        <v>0</v>
      </c>
      <c r="C706" s="34">
        <f t="shared" si="11"/>
        <v>0</v>
      </c>
    </row>
    <row r="707" spans="1:3" x14ac:dyDescent="0.3">
      <c r="A707" s="25">
        <f>Produtos!B704</f>
        <v>0</v>
      </c>
      <c r="B707" s="4">
        <f>SUMIFS(Compras!K:K,Compras!B:B,CALCULOS_GESTÃO_COMPRAS!A707,Compras!O:O,'Gestão de Compras'!$B$4)</f>
        <v>0</v>
      </c>
      <c r="C707" s="30">
        <f t="shared" si="11"/>
        <v>0</v>
      </c>
    </row>
  </sheetData>
  <mergeCells count="1">
    <mergeCell ref="E6:F6"/>
  </mergeCells>
  <pageMargins left="0.511811024" right="0.511811024" top="0.78740157499999996" bottom="0.78740157499999996" header="0.31496062000000002" footer="0.31496062000000002"/>
  <ignoredErrors>
    <ignoredError sqref="B3 C3:M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1BEB5-0930-402E-92BE-9864AC31F259}">
  <sheetPr>
    <tabColor theme="4" tint="0.79998168889431442"/>
  </sheetPr>
  <dimension ref="A1:S2"/>
  <sheetViews>
    <sheetView showGridLines="0" zoomScaleNormal="100" workbookViewId="0">
      <selection activeCell="G1" sqref="G1"/>
    </sheetView>
  </sheetViews>
  <sheetFormatPr defaultRowHeight="14.4" x14ac:dyDescent="0.3"/>
  <cols>
    <col min="1" max="1" width="1.77734375" customWidth="1"/>
    <col min="2" max="3" width="34.6640625" customWidth="1"/>
    <col min="4" max="4" width="18" customWidth="1"/>
    <col min="5" max="5" width="18.21875" customWidth="1"/>
  </cols>
  <sheetData>
    <row r="1" spans="1:19" ht="60" customHeight="1" x14ac:dyDescent="0.5">
      <c r="A1" s="22"/>
      <c r="B1" s="22"/>
      <c r="C1" s="23" t="s">
        <v>85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14.4" customHeight="1" x14ac:dyDescent="0.3"/>
  </sheetData>
  <hyperlinks>
    <hyperlink ref="C4" r:id="rId1" display="emailarc@gmail.com" xr:uid="{0218DD36-395F-48A8-BE0F-A86E81292A28}"/>
    <hyperlink ref="C5" r:id="rId2" display="mercadoxyz@yahoo.com" xr:uid="{AC1368CF-6480-4628-8D27-DCB2D5E5FBB9}"/>
    <hyperlink ref="C6" r:id="rId3" display="mercadoaaa@hotmail.com" xr:uid="{D976C602-B562-460D-BBF0-FBA5EB1B31CA}"/>
    <hyperlink ref="C7" r:id="rId4" display="fornecedoralf@gmail.com" xr:uid="{4E4276B1-3F5F-45CD-9B29-157FB52371A0}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S8"/>
  <sheetViews>
    <sheetView showGridLines="0" zoomScaleNormal="100" workbookViewId="0">
      <selection activeCell="C13" sqref="C13"/>
    </sheetView>
  </sheetViews>
  <sheetFormatPr defaultRowHeight="14.4" x14ac:dyDescent="0.3"/>
  <cols>
    <col min="1" max="1" width="1.77734375" customWidth="1"/>
    <col min="2" max="3" width="34.6640625" customWidth="1"/>
    <col min="4" max="4" width="18" customWidth="1"/>
    <col min="5" max="5" width="18.21875" customWidth="1"/>
  </cols>
  <sheetData>
    <row r="1" spans="1:19" ht="60" customHeight="1" x14ac:dyDescent="0.5">
      <c r="A1" s="22"/>
      <c r="B1" s="22"/>
      <c r="C1" s="23" t="s">
        <v>50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14.4" customHeight="1" x14ac:dyDescent="0.3"/>
    <row r="3" spans="1:19" x14ac:dyDescent="0.3">
      <c r="B3" t="s">
        <v>6</v>
      </c>
      <c r="C3" t="s">
        <v>0</v>
      </c>
      <c r="D3" t="s">
        <v>1</v>
      </c>
      <c r="E3" t="s">
        <v>2</v>
      </c>
    </row>
    <row r="4" spans="1:19" x14ac:dyDescent="0.3">
      <c r="B4" t="s">
        <v>58</v>
      </c>
      <c r="C4" s="35" t="s">
        <v>62</v>
      </c>
      <c r="D4">
        <v>21123456789</v>
      </c>
      <c r="E4" s="1">
        <v>44726</v>
      </c>
    </row>
    <row r="5" spans="1:19" x14ac:dyDescent="0.3">
      <c r="B5" t="s">
        <v>59</v>
      </c>
      <c r="C5" s="35" t="s">
        <v>63</v>
      </c>
      <c r="D5">
        <v>11987456321</v>
      </c>
      <c r="E5" s="1">
        <v>44726</v>
      </c>
    </row>
    <row r="6" spans="1:19" x14ac:dyDescent="0.3">
      <c r="B6" t="s">
        <v>60</v>
      </c>
      <c r="C6" s="18" t="s">
        <v>64</v>
      </c>
      <c r="D6">
        <v>31258741963</v>
      </c>
      <c r="E6" s="1">
        <v>44727</v>
      </c>
    </row>
    <row r="7" spans="1:19" x14ac:dyDescent="0.3">
      <c r="B7" t="s">
        <v>61</v>
      </c>
      <c r="C7" s="18" t="s">
        <v>65</v>
      </c>
      <c r="D7">
        <v>11456987231</v>
      </c>
      <c r="E7" s="1">
        <v>44727</v>
      </c>
    </row>
    <row r="8" spans="1:19" x14ac:dyDescent="0.3">
      <c r="C8" s="39"/>
      <c r="E8" s="1"/>
    </row>
  </sheetData>
  <hyperlinks>
    <hyperlink ref="C4" r:id="rId1" xr:uid="{A183DC10-8707-4DF0-9B51-A621059E7A89}"/>
    <hyperlink ref="C5" r:id="rId2" xr:uid="{372E5D86-40C2-49A7-9F2E-29634764227C}"/>
    <hyperlink ref="C6" r:id="rId3" xr:uid="{5B08DE96-C6D4-438A-A351-E479475DE5E5}"/>
    <hyperlink ref="C7" r:id="rId4" xr:uid="{86007BB4-B101-4576-B9A7-887FE641FF90}"/>
  </hyperlinks>
  <pageMargins left="0.7" right="0.7" top="0.75" bottom="0.75" header="0.3" footer="0.3"/>
  <drawing r:id="rId5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098B6-1113-4933-92B6-290D2B4E1072}">
  <sheetPr>
    <tabColor theme="4" tint="0.79998168889431442"/>
  </sheetPr>
  <dimension ref="A1:S6"/>
  <sheetViews>
    <sheetView showGridLines="0" zoomScaleNormal="100" workbookViewId="0">
      <selection activeCell="G7" sqref="G7"/>
    </sheetView>
  </sheetViews>
  <sheetFormatPr defaultRowHeight="14.4" x14ac:dyDescent="0.3"/>
  <cols>
    <col min="1" max="1" width="1.77734375" customWidth="1"/>
    <col min="2" max="3" width="34.6640625" customWidth="1"/>
    <col min="4" max="4" width="18" customWidth="1"/>
    <col min="5" max="5" width="18.21875" customWidth="1"/>
    <col min="7" max="10" width="21.33203125" customWidth="1"/>
  </cols>
  <sheetData>
    <row r="1" spans="1:19" ht="60" customHeight="1" x14ac:dyDescent="0.5">
      <c r="A1" s="22"/>
      <c r="B1" s="22"/>
      <c r="C1" s="23" t="s">
        <v>51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14.4" customHeight="1" x14ac:dyDescent="0.3"/>
    <row r="3" spans="1:19" x14ac:dyDescent="0.3">
      <c r="B3" t="s">
        <v>17</v>
      </c>
      <c r="C3" t="s">
        <v>12</v>
      </c>
      <c r="D3" t="s">
        <v>0</v>
      </c>
      <c r="E3" t="s">
        <v>1</v>
      </c>
      <c r="G3" t="s">
        <v>8</v>
      </c>
      <c r="H3" t="s">
        <v>12</v>
      </c>
      <c r="I3" t="s">
        <v>0</v>
      </c>
      <c r="J3" t="s">
        <v>1</v>
      </c>
    </row>
    <row r="4" spans="1:19" x14ac:dyDescent="0.3">
      <c r="B4" t="s">
        <v>66</v>
      </c>
      <c r="C4" t="s">
        <v>13</v>
      </c>
      <c r="D4" s="35" t="s">
        <v>73</v>
      </c>
      <c r="E4">
        <v>21123456789</v>
      </c>
      <c r="G4" t="s">
        <v>20</v>
      </c>
    </row>
    <row r="5" spans="1:19" x14ac:dyDescent="0.3">
      <c r="B5" t="s">
        <v>67</v>
      </c>
      <c r="C5" t="s">
        <v>14</v>
      </c>
      <c r="D5" s="35" t="s">
        <v>74</v>
      </c>
      <c r="E5">
        <v>11987456321</v>
      </c>
      <c r="G5" t="s">
        <v>69</v>
      </c>
      <c r="H5" t="s">
        <v>18</v>
      </c>
      <c r="I5" s="35" t="s">
        <v>72</v>
      </c>
      <c r="J5">
        <v>11987456321</v>
      </c>
    </row>
    <row r="6" spans="1:19" x14ac:dyDescent="0.3">
      <c r="B6" t="s">
        <v>68</v>
      </c>
      <c r="C6" t="s">
        <v>13</v>
      </c>
      <c r="D6" s="18" t="s">
        <v>75</v>
      </c>
      <c r="E6">
        <v>31258741963</v>
      </c>
      <c r="G6" t="s">
        <v>70</v>
      </c>
      <c r="H6" t="s">
        <v>19</v>
      </c>
      <c r="I6" s="35" t="s">
        <v>71</v>
      </c>
      <c r="J6">
        <v>31258741963</v>
      </c>
    </row>
  </sheetData>
  <phoneticPr fontId="3" type="noConversion"/>
  <hyperlinks>
    <hyperlink ref="I6" r:id="rId1" xr:uid="{50F3E17F-70D2-4AC6-BE2C-F6980EF24165}"/>
    <hyperlink ref="I5" r:id="rId2" xr:uid="{156DC7B9-0071-4BE9-A7D0-A84C51955213}"/>
    <hyperlink ref="D4" r:id="rId3" xr:uid="{076254A6-FB2F-42E6-864B-E81B70616902}"/>
    <hyperlink ref="D5" r:id="rId4" xr:uid="{4BFE4BB3-6882-4415-9ECE-2A4DA5038345}"/>
    <hyperlink ref="D6" r:id="rId5" xr:uid="{EC6DE46C-7859-47D1-B8DB-55240E9A9A3B}"/>
  </hyperlinks>
  <pageMargins left="0.7" right="0.7" top="0.75" bottom="0.75" header="0.3" footer="0.3"/>
  <drawing r:id="rId6"/>
  <tableParts count="2"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F112-7FDC-434B-B01A-7409E756B89D}">
  <sheetPr>
    <tabColor theme="4" tint="0.79998168889431442"/>
  </sheetPr>
  <dimension ref="A1:S7"/>
  <sheetViews>
    <sheetView showGridLines="0" zoomScaleNormal="100" workbookViewId="0">
      <selection activeCell="D8" sqref="D8"/>
    </sheetView>
  </sheetViews>
  <sheetFormatPr defaultRowHeight="14.4" x14ac:dyDescent="0.3"/>
  <cols>
    <col min="1" max="1" width="1.77734375" customWidth="1"/>
    <col min="2" max="3" width="34.6640625" customWidth="1"/>
    <col min="4" max="4" width="18" customWidth="1"/>
    <col min="5" max="5" width="18.21875" customWidth="1"/>
  </cols>
  <sheetData>
    <row r="1" spans="1:19" ht="60" customHeight="1" x14ac:dyDescent="0.5">
      <c r="A1" s="22"/>
      <c r="B1" s="22"/>
      <c r="C1" s="23" t="s">
        <v>52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14.4" customHeight="1" x14ac:dyDescent="0.3"/>
    <row r="3" spans="1:19" x14ac:dyDescent="0.3">
      <c r="B3" t="s">
        <v>3</v>
      </c>
      <c r="C3" t="s">
        <v>4</v>
      </c>
      <c r="D3" t="s">
        <v>5</v>
      </c>
    </row>
    <row r="4" spans="1:19" x14ac:dyDescent="0.3">
      <c r="B4" t="s">
        <v>76</v>
      </c>
      <c r="C4" t="s">
        <v>82</v>
      </c>
      <c r="D4" t="s">
        <v>16</v>
      </c>
    </row>
    <row r="5" spans="1:19" x14ac:dyDescent="0.3">
      <c r="B5" t="s">
        <v>77</v>
      </c>
      <c r="C5" t="s">
        <v>82</v>
      </c>
      <c r="D5" t="s">
        <v>16</v>
      </c>
    </row>
    <row r="6" spans="1:19" x14ac:dyDescent="0.3">
      <c r="B6" t="s">
        <v>78</v>
      </c>
      <c r="C6" t="s">
        <v>80</v>
      </c>
      <c r="D6" t="s">
        <v>15</v>
      </c>
    </row>
    <row r="7" spans="1:19" x14ac:dyDescent="0.3">
      <c r="B7" t="s">
        <v>79</v>
      </c>
      <c r="C7" t="s">
        <v>81</v>
      </c>
      <c r="D7" t="s">
        <v>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14C18-1C9A-4F4D-9008-AFFF8F75672B}">
  <sheetPr>
    <tabColor theme="5" tint="0.79998168889431442"/>
  </sheetPr>
  <dimension ref="A1:S23"/>
  <sheetViews>
    <sheetView showGridLines="0" zoomScaleNormal="100" workbookViewId="0">
      <selection activeCell="F5" sqref="F5"/>
    </sheetView>
  </sheetViews>
  <sheetFormatPr defaultRowHeight="14.4" x14ac:dyDescent="0.3"/>
  <cols>
    <col min="1" max="1" width="1.77734375" customWidth="1"/>
    <col min="2" max="2" width="14.109375" customWidth="1"/>
    <col min="3" max="3" width="10.88671875" bestFit="1" customWidth="1"/>
    <col min="4" max="4" width="10.88671875" customWidth="1"/>
    <col min="5" max="5" width="14.88671875" customWidth="1"/>
    <col min="6" max="17" width="14.44140625" customWidth="1"/>
    <col min="18" max="18" width="11.88671875" bestFit="1" customWidth="1"/>
    <col min="19" max="19" width="21.21875" customWidth="1"/>
  </cols>
  <sheetData>
    <row r="1" spans="1:19" ht="60" customHeight="1" x14ac:dyDescent="0.5">
      <c r="A1" s="22"/>
      <c r="B1" s="22"/>
      <c r="C1" s="22"/>
      <c r="D1" s="23"/>
      <c r="E1" s="23" t="s">
        <v>48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3" spans="1:19" x14ac:dyDescent="0.3">
      <c r="B3" s="3"/>
      <c r="C3" s="3"/>
      <c r="D3" s="3"/>
      <c r="E3" s="3"/>
      <c r="F3" s="36" t="s">
        <v>25</v>
      </c>
      <c r="G3" s="36"/>
      <c r="H3" s="36"/>
      <c r="I3" s="36"/>
      <c r="J3" s="36" t="s">
        <v>26</v>
      </c>
      <c r="K3" s="36"/>
      <c r="L3" s="36"/>
      <c r="M3" s="36"/>
      <c r="N3" s="36" t="s">
        <v>27</v>
      </c>
      <c r="O3" s="36"/>
      <c r="P3" s="36"/>
      <c r="Q3" s="36"/>
    </row>
    <row r="4" spans="1:19" x14ac:dyDescent="0.3">
      <c r="B4" s="3" t="s">
        <v>3</v>
      </c>
      <c r="C4" s="3" t="s">
        <v>9</v>
      </c>
      <c r="D4" s="3" t="s">
        <v>5</v>
      </c>
      <c r="E4" s="3" t="s">
        <v>24</v>
      </c>
      <c r="F4" s="3" t="s">
        <v>28</v>
      </c>
      <c r="G4" s="3" t="s">
        <v>29</v>
      </c>
      <c r="H4" s="3" t="s">
        <v>30</v>
      </c>
      <c r="I4" s="3" t="s">
        <v>31</v>
      </c>
      <c r="J4" s="3" t="s">
        <v>32</v>
      </c>
      <c r="K4" s="3" t="s">
        <v>33</v>
      </c>
      <c r="L4" s="3" t="s">
        <v>34</v>
      </c>
      <c r="M4" s="3" t="s">
        <v>35</v>
      </c>
      <c r="N4" s="3" t="s">
        <v>39</v>
      </c>
      <c r="O4" s="3" t="s">
        <v>36</v>
      </c>
      <c r="P4" s="3" t="s">
        <v>37</v>
      </c>
      <c r="Q4" s="3" t="s">
        <v>38</v>
      </c>
      <c r="R4" s="19" t="s">
        <v>47</v>
      </c>
      <c r="S4" s="19" t="s">
        <v>6</v>
      </c>
    </row>
    <row r="5" spans="1:19" x14ac:dyDescent="0.3">
      <c r="B5" t="s">
        <v>78</v>
      </c>
      <c r="C5">
        <v>5</v>
      </c>
      <c r="D5" s="2" t="str">
        <f>IFERROR(VLOOKUP(Tabela6[[#This Row],[Produto]],Tabela313[],3,0),"")</f>
        <v>Litros</v>
      </c>
      <c r="E5" t="s">
        <v>68</v>
      </c>
      <c r="F5" t="s">
        <v>58</v>
      </c>
      <c r="G5" s="4">
        <v>7.5</v>
      </c>
      <c r="H5" s="1">
        <v>44732</v>
      </c>
      <c r="I5" s="1">
        <v>44727</v>
      </c>
      <c r="J5" t="s">
        <v>60</v>
      </c>
      <c r="K5" s="4">
        <v>7.2</v>
      </c>
      <c r="L5" s="1">
        <v>44772</v>
      </c>
      <c r="M5" s="1">
        <v>44727</v>
      </c>
      <c r="N5" t="s">
        <v>59</v>
      </c>
      <c r="O5" s="4">
        <v>7.3</v>
      </c>
      <c r="P5" s="1">
        <v>44732</v>
      </c>
      <c r="Q5" s="1">
        <v>44727</v>
      </c>
      <c r="R5" s="5">
        <f>IF(MIN(Tabela6[[#This Row],[Preço 1]],Tabela6[[#This Row],[Preço 2]],Tabela6[[#This Row],[Preço 3]])&lt;&gt;0,MIN(Tabela6[[#This Row],[Preço 1]],Tabela6[[#This Row],[Preço 2]],Tabela6[[#This Row],[Preço 3]]),"")</f>
        <v>7.2</v>
      </c>
      <c r="S5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>Mercado AAA</v>
      </c>
    </row>
    <row r="6" spans="1:19" x14ac:dyDescent="0.3">
      <c r="B6" t="s">
        <v>77</v>
      </c>
      <c r="C6">
        <v>20</v>
      </c>
      <c r="D6" s="2" t="str">
        <f>IFERROR(VLOOKUP(Tabela6[[#This Row],[Produto]],Tabela313[],3,0),"")</f>
        <v>Kg</v>
      </c>
      <c r="E6" t="s">
        <v>67</v>
      </c>
      <c r="F6" t="s">
        <v>61</v>
      </c>
      <c r="G6" s="4">
        <v>2</v>
      </c>
      <c r="H6" s="1">
        <v>44734</v>
      </c>
      <c r="I6" s="1">
        <v>44726</v>
      </c>
      <c r="J6" t="s">
        <v>58</v>
      </c>
      <c r="K6" s="4">
        <v>2.2000000000000002</v>
      </c>
      <c r="L6" s="1">
        <v>44737</v>
      </c>
      <c r="M6" s="1">
        <v>44726</v>
      </c>
      <c r="O6" s="4"/>
      <c r="P6" s="1"/>
      <c r="Q6" s="1"/>
      <c r="R6" s="5">
        <f>IF(MIN(Tabela6[[#This Row],[Preço 1]],Tabela6[[#This Row],[Preço 2]],Tabela6[[#This Row],[Preço 3]])&lt;&gt;0,MIN(Tabela6[[#This Row],[Preço 1]],Tabela6[[#This Row],[Preço 2]],Tabela6[[#This Row],[Preço 3]]),"")</f>
        <v>2</v>
      </c>
      <c r="S6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>Fornecedor ALF</v>
      </c>
    </row>
    <row r="7" spans="1:19" x14ac:dyDescent="0.3">
      <c r="D7" s="2" t="str">
        <f>IFERROR(VLOOKUP(Tabela6[[#This Row],[Produto]],Tabela313[],3,0),"")</f>
        <v/>
      </c>
      <c r="G7" s="4"/>
      <c r="K7" s="4"/>
      <c r="L7" s="1"/>
      <c r="O7" s="4"/>
      <c r="P7" s="1"/>
      <c r="Q7" s="1"/>
      <c r="R7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7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8" spans="1:19" x14ac:dyDescent="0.3">
      <c r="D8" s="2" t="str">
        <f>IFERROR(VLOOKUP(Tabela6[[#This Row],[Produto]],Tabela313[],3,0),"")</f>
        <v/>
      </c>
      <c r="G8" s="4"/>
      <c r="K8" s="4"/>
      <c r="L8" s="1"/>
      <c r="O8" s="4"/>
      <c r="P8" s="1"/>
      <c r="Q8" s="1"/>
      <c r="R8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8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9" spans="1:19" x14ac:dyDescent="0.3">
      <c r="D9" s="2" t="str">
        <f>IFERROR(VLOOKUP(Tabela6[[#This Row],[Produto]],Tabela313[],3,0),"")</f>
        <v/>
      </c>
      <c r="G9" s="4"/>
      <c r="K9" s="4"/>
      <c r="L9" s="1"/>
      <c r="O9" s="4"/>
      <c r="P9" s="1"/>
      <c r="Q9" s="1"/>
      <c r="R9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9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10" spans="1:19" x14ac:dyDescent="0.3">
      <c r="D10" s="2" t="str">
        <f>IFERROR(VLOOKUP(Tabela6[[#This Row],[Produto]],Tabela313[],3,0),"")</f>
        <v/>
      </c>
      <c r="G10" s="4"/>
      <c r="K10" s="4"/>
      <c r="L10" s="1"/>
      <c r="O10" s="4"/>
      <c r="P10" s="1"/>
      <c r="Q10" s="1"/>
      <c r="R10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10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11" spans="1:19" x14ac:dyDescent="0.3">
      <c r="D11" s="2" t="str">
        <f>IFERROR(VLOOKUP(Tabela6[[#This Row],[Produto]],Tabela313[],3,0),"")</f>
        <v/>
      </c>
      <c r="G11" s="4"/>
      <c r="K11" s="4"/>
      <c r="L11" s="1"/>
      <c r="O11" s="4"/>
      <c r="P11" s="1"/>
      <c r="Q11" s="1"/>
      <c r="R11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11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12" spans="1:19" x14ac:dyDescent="0.3">
      <c r="D12" s="2" t="str">
        <f>IFERROR(VLOOKUP(Tabela6[[#This Row],[Produto]],Tabela313[],3,0),"")</f>
        <v/>
      </c>
      <c r="G12" s="4"/>
      <c r="K12" s="4"/>
      <c r="L12" s="1"/>
      <c r="O12" s="4"/>
      <c r="P12" s="1"/>
      <c r="Q12" s="1"/>
      <c r="R12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12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13" spans="1:19" x14ac:dyDescent="0.3">
      <c r="D13" s="2" t="str">
        <f>IFERROR(VLOOKUP(Tabela6[[#This Row],[Produto]],Tabela313[],3,0),"")</f>
        <v/>
      </c>
      <c r="G13" s="4"/>
      <c r="K13" s="4"/>
      <c r="L13" s="1"/>
      <c r="O13" s="4"/>
      <c r="P13" s="1"/>
      <c r="Q13" s="1"/>
      <c r="R13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13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14" spans="1:19" x14ac:dyDescent="0.3">
      <c r="D14" s="2" t="str">
        <f>IFERROR(VLOOKUP(Tabela6[[#This Row],[Produto]],Tabela313[],3,0),"")</f>
        <v/>
      </c>
      <c r="G14" s="4"/>
      <c r="K14" s="4"/>
      <c r="L14" s="1"/>
      <c r="O14" s="4"/>
      <c r="P14" s="1"/>
      <c r="Q14" s="1"/>
      <c r="R14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14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15" spans="1:19" x14ac:dyDescent="0.3">
      <c r="D15" s="2" t="str">
        <f>IFERROR(VLOOKUP(Tabela6[[#This Row],[Produto]],Tabela313[],3,0),"")</f>
        <v/>
      </c>
      <c r="G15" s="4"/>
      <c r="K15" s="4"/>
      <c r="L15" s="1"/>
      <c r="O15" s="4"/>
      <c r="P15" s="1"/>
      <c r="Q15" s="1"/>
      <c r="R15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15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16" spans="1:19" x14ac:dyDescent="0.3">
      <c r="D16" s="2" t="str">
        <f>IFERROR(VLOOKUP(Tabela6[[#This Row],[Produto]],Tabela313[],3,0),"")</f>
        <v/>
      </c>
      <c r="G16" s="4"/>
      <c r="K16" s="4"/>
      <c r="L16" s="1"/>
      <c r="O16" s="4"/>
      <c r="P16" s="1"/>
      <c r="Q16" s="1"/>
      <c r="R16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16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17" spans="4:19" x14ac:dyDescent="0.3">
      <c r="D17" s="2" t="str">
        <f>IFERROR(VLOOKUP(Tabela6[[#This Row],[Produto]],Tabela313[],3,0),"")</f>
        <v/>
      </c>
      <c r="G17" s="4"/>
      <c r="K17" s="4"/>
      <c r="L17" s="1"/>
      <c r="O17" s="4"/>
      <c r="P17" s="1"/>
      <c r="Q17" s="1"/>
      <c r="R17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17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18" spans="4:19" x14ac:dyDescent="0.3">
      <c r="D18" s="2" t="str">
        <f>IFERROR(VLOOKUP(Tabela6[[#This Row],[Produto]],Tabela313[],3,0),"")</f>
        <v/>
      </c>
      <c r="G18" s="4"/>
      <c r="K18" s="4"/>
      <c r="L18" s="1"/>
      <c r="O18" s="4"/>
      <c r="P18" s="1"/>
      <c r="Q18" s="1"/>
      <c r="R18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18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19" spans="4:19" x14ac:dyDescent="0.3">
      <c r="D19" s="2" t="str">
        <f>IFERROR(VLOOKUP(Tabela6[[#This Row],[Produto]],Tabela313[],3,0),"")</f>
        <v/>
      </c>
      <c r="G19" s="4"/>
      <c r="K19" s="4"/>
      <c r="L19" s="1"/>
      <c r="O19" s="4"/>
      <c r="P19" s="1"/>
      <c r="Q19" s="1"/>
      <c r="R19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19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20" spans="4:19" x14ac:dyDescent="0.3">
      <c r="D20" s="2" t="str">
        <f>IFERROR(VLOOKUP(Tabela6[[#This Row],[Produto]],Tabela313[],3,0),"")</f>
        <v/>
      </c>
      <c r="G20" s="4"/>
      <c r="K20" s="4"/>
      <c r="L20" s="1"/>
      <c r="O20" s="4"/>
      <c r="P20" s="1"/>
      <c r="Q20" s="1"/>
      <c r="R20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20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21" spans="4:19" x14ac:dyDescent="0.3">
      <c r="D21" s="2" t="str">
        <f>IFERROR(VLOOKUP(Tabela6[[#This Row],[Produto]],Tabela313[],3,0),"")</f>
        <v/>
      </c>
      <c r="G21" s="4"/>
      <c r="K21" s="4"/>
      <c r="L21" s="1"/>
      <c r="O21" s="4"/>
      <c r="P21" s="1"/>
      <c r="Q21" s="1"/>
      <c r="R21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21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22" spans="4:19" x14ac:dyDescent="0.3">
      <c r="D22" s="2" t="str">
        <f>IFERROR(VLOOKUP(Tabela6[[#This Row],[Produto]],Tabela313[],3,0),"")</f>
        <v/>
      </c>
      <c r="G22" s="4"/>
      <c r="K22" s="4"/>
      <c r="L22" s="1"/>
      <c r="O22" s="4"/>
      <c r="P22" s="1"/>
      <c r="Q22" s="1"/>
      <c r="R22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22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23" spans="4:19" x14ac:dyDescent="0.3">
      <c r="D23" s="2" t="str">
        <f>IFERROR(VLOOKUP(Tabela6[[#This Row],[Produto]],Tabela313[],3,0),"")</f>
        <v/>
      </c>
      <c r="G23" s="4"/>
      <c r="K23" s="4"/>
      <c r="L23" s="1"/>
      <c r="O23" s="4"/>
      <c r="P23" s="1"/>
      <c r="Q23" s="1"/>
      <c r="R23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23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</sheetData>
  <mergeCells count="3">
    <mergeCell ref="F3:I3"/>
    <mergeCell ref="J3:M3"/>
    <mergeCell ref="N3:Q3"/>
  </mergeCells>
  <dataValidations count="3">
    <dataValidation type="list" allowBlank="1" showInputMessage="1" showErrorMessage="1" sqref="B5:B23" xr:uid="{4DF66A53-8AAC-4C9E-8BE4-F55BBF41BF9E}">
      <formula1>INDIRECT("Produtos")</formula1>
    </dataValidation>
    <dataValidation type="list" allowBlank="1" showInputMessage="1" showErrorMessage="1" sqref="E5:E23" xr:uid="{49E44C15-0D85-4F37-89FB-A7C158B49858}">
      <formula1>INDIRECT("Funcionarios")</formula1>
    </dataValidation>
    <dataValidation type="list" allowBlank="1" showInputMessage="1" showErrorMessage="1" sqref="N5:N23 J5:J23 F5:F23" xr:uid="{E294C113-9F7B-46A5-8738-CE9517D11FE1}">
      <formula1>INDIRECT("Fornecedores")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4ADBD-F8D6-4CDE-902A-16FC4234DF77}">
  <sheetPr>
    <tabColor theme="5" tint="0.79998168889431442"/>
  </sheetPr>
  <dimension ref="A1:S202"/>
  <sheetViews>
    <sheetView showGridLines="0" topLeftCell="B1" zoomScaleNormal="100" workbookViewId="0">
      <selection activeCell="K15" sqref="K15"/>
    </sheetView>
  </sheetViews>
  <sheetFormatPr defaultRowHeight="14.4" x14ac:dyDescent="0.3"/>
  <cols>
    <col min="1" max="1" width="1.77734375" customWidth="1"/>
    <col min="2" max="2" width="14.5546875" bestFit="1" customWidth="1"/>
    <col min="3" max="3" width="11.21875" bestFit="1" customWidth="1"/>
    <col min="4" max="4" width="10.33203125" bestFit="1" customWidth="1"/>
    <col min="5" max="5" width="12.77734375" bestFit="1" customWidth="1"/>
    <col min="6" max="6" width="22.109375" bestFit="1" customWidth="1"/>
    <col min="7" max="7" width="20.88671875" bestFit="1" customWidth="1"/>
    <col min="8" max="8" width="13.44140625" bestFit="1" customWidth="1"/>
    <col min="9" max="9" width="16.5546875" bestFit="1" customWidth="1"/>
    <col min="11" max="11" width="16.5546875" bestFit="1" customWidth="1"/>
    <col min="12" max="12" width="10.88671875" bestFit="1" customWidth="1"/>
    <col min="13" max="13" width="12.21875" customWidth="1"/>
    <col min="14" max="15" width="14.88671875" hidden="1" customWidth="1"/>
    <col min="16" max="17" width="13.44140625" customWidth="1"/>
  </cols>
  <sheetData>
    <row r="1" spans="1:19" ht="60" customHeight="1" x14ac:dyDescent="0.5">
      <c r="A1" s="22"/>
      <c r="B1" s="22"/>
      <c r="C1" s="22"/>
      <c r="D1" s="23"/>
      <c r="E1" s="23" t="s">
        <v>53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3" spans="1:19" x14ac:dyDescent="0.3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21</v>
      </c>
      <c r="I3" t="s">
        <v>22</v>
      </c>
      <c r="J3" t="s">
        <v>9</v>
      </c>
      <c r="K3" t="s">
        <v>10</v>
      </c>
      <c r="L3" t="s">
        <v>11</v>
      </c>
      <c r="M3" t="s">
        <v>23</v>
      </c>
      <c r="N3" t="s">
        <v>43</v>
      </c>
      <c r="O3" t="s">
        <v>44</v>
      </c>
    </row>
    <row r="4" spans="1:19" x14ac:dyDescent="0.3">
      <c r="B4" t="s">
        <v>76</v>
      </c>
      <c r="C4" s="2" t="str">
        <f>IFERROR(VLOOKUP(Tabela5[[#This Row],[Produto]],Tabela313[],2,0),"")</f>
        <v>Alimento</v>
      </c>
      <c r="D4" s="2" t="str">
        <f>IFERROR(VLOOKUP(Tabela5[[#This Row],[Produto]],Tabela313[],3,0),"")</f>
        <v>Kg</v>
      </c>
      <c r="E4" t="s">
        <v>58</v>
      </c>
      <c r="F4" t="s">
        <v>66</v>
      </c>
      <c r="G4" t="s">
        <v>69</v>
      </c>
      <c r="H4" s="1">
        <v>44197</v>
      </c>
      <c r="I4" s="1">
        <v>44571</v>
      </c>
      <c r="J4">
        <v>2</v>
      </c>
      <c r="K4" s="4">
        <v>100</v>
      </c>
      <c r="L4" s="5">
        <f>IFERROR(Tabela5[[#This Row],[Valor]]/Tabela5[[#This Row],[Quantidade]],"")</f>
        <v>50</v>
      </c>
      <c r="M4">
        <v>123123123</v>
      </c>
      <c r="N4" s="8">
        <f>MONTH(Tabela5[[#This Row],[Data Pedido]])</f>
        <v>1</v>
      </c>
      <c r="O4" s="8">
        <f>YEAR(Tabela5[[#This Row],[Data Pedido]])</f>
        <v>2021</v>
      </c>
    </row>
    <row r="5" spans="1:19" x14ac:dyDescent="0.3">
      <c r="B5" t="s">
        <v>76</v>
      </c>
      <c r="C5" s="2" t="str">
        <f>IFERROR(VLOOKUP(Tabela5[[#This Row],[Produto]],Tabela313[],2,0),"")</f>
        <v>Alimento</v>
      </c>
      <c r="D5" s="2" t="str">
        <f>IFERROR(VLOOKUP(Tabela5[[#This Row],[Produto]],Tabela313[],3,0),"")</f>
        <v>Kg</v>
      </c>
      <c r="E5" t="s">
        <v>59</v>
      </c>
      <c r="F5" t="s">
        <v>66</v>
      </c>
      <c r="G5" t="s">
        <v>70</v>
      </c>
      <c r="H5" s="1">
        <v>44228</v>
      </c>
      <c r="I5" s="1">
        <v>44663</v>
      </c>
      <c r="J5">
        <v>4</v>
      </c>
      <c r="K5" s="4">
        <v>190</v>
      </c>
      <c r="L5" s="5">
        <f>IFERROR(Tabela5[[#This Row],[Valor]]/Tabela5[[#This Row],[Quantidade]],"")</f>
        <v>47.5</v>
      </c>
      <c r="M5">
        <v>456456456</v>
      </c>
      <c r="N5" s="8">
        <f>MONTH(Tabela5[[#This Row],[Data Pedido]])</f>
        <v>2</v>
      </c>
      <c r="O5" s="8">
        <f>YEAR(Tabela5[[#This Row],[Data Pedido]])</f>
        <v>2021</v>
      </c>
    </row>
    <row r="6" spans="1:19" x14ac:dyDescent="0.3">
      <c r="B6" t="s">
        <v>76</v>
      </c>
      <c r="C6" s="2" t="str">
        <f>IFERROR(VLOOKUP(Tabela5[[#This Row],[Produto]],Tabela313[],2,0),"")</f>
        <v>Alimento</v>
      </c>
      <c r="D6" s="2" t="str">
        <f>IFERROR(VLOOKUP(Tabela5[[#This Row],[Produto]],Tabela313[],3,0),"")</f>
        <v>Kg</v>
      </c>
      <c r="E6" t="s">
        <v>60</v>
      </c>
      <c r="F6" t="s">
        <v>67</v>
      </c>
      <c r="G6" t="s">
        <v>69</v>
      </c>
      <c r="H6" s="1">
        <v>44256</v>
      </c>
      <c r="I6" s="1">
        <v>44717</v>
      </c>
      <c r="J6">
        <v>3</v>
      </c>
      <c r="K6" s="4">
        <v>170</v>
      </c>
      <c r="L6" s="5">
        <f>IFERROR(Tabela5[[#This Row],[Valor]]/Tabela5[[#This Row],[Quantidade]],"")</f>
        <v>56.666666666666664</v>
      </c>
      <c r="M6">
        <v>789789789</v>
      </c>
      <c r="N6" s="8">
        <f>MONTH(Tabela5[[#This Row],[Data Pedido]])</f>
        <v>3</v>
      </c>
      <c r="O6" s="8">
        <f>YEAR(Tabela5[[#This Row],[Data Pedido]])</f>
        <v>2021</v>
      </c>
    </row>
    <row r="7" spans="1:19" x14ac:dyDescent="0.3">
      <c r="B7" t="s">
        <v>76</v>
      </c>
      <c r="C7" s="2" t="str">
        <f>IFERROR(VLOOKUP(Tabela5[[#This Row],[Produto]],Tabela313[],2,0),"")</f>
        <v>Alimento</v>
      </c>
      <c r="D7" s="2" t="str">
        <f>IFERROR(VLOOKUP(Tabela5[[#This Row],[Produto]],Tabela313[],3,0),"")</f>
        <v>Kg</v>
      </c>
      <c r="E7" t="s">
        <v>59</v>
      </c>
      <c r="F7" t="s">
        <v>68</v>
      </c>
      <c r="G7" t="s">
        <v>69</v>
      </c>
      <c r="H7" s="1">
        <v>44287</v>
      </c>
      <c r="I7" s="1">
        <v>44729</v>
      </c>
      <c r="J7">
        <v>4</v>
      </c>
      <c r="K7" s="4">
        <v>178</v>
      </c>
      <c r="L7" s="5">
        <f>IFERROR(Tabela5[[#This Row],[Valor]]/Tabela5[[#This Row],[Quantidade]],"")</f>
        <v>44.5</v>
      </c>
      <c r="M7">
        <v>753753753</v>
      </c>
      <c r="N7" s="8">
        <f>MONTH(Tabela5[[#This Row],[Data Pedido]])</f>
        <v>4</v>
      </c>
      <c r="O7" s="8">
        <f>YEAR(Tabela5[[#This Row],[Data Pedido]])</f>
        <v>2021</v>
      </c>
    </row>
    <row r="8" spans="1:19" x14ac:dyDescent="0.3">
      <c r="B8" t="s">
        <v>78</v>
      </c>
      <c r="C8" s="2" t="str">
        <f>IFERROR(VLOOKUP(Tabela5[[#This Row],[Produto]],Tabela313[],2,0),"")</f>
        <v>Bebida</v>
      </c>
      <c r="D8" s="2" t="str">
        <f>IFERROR(VLOOKUP(Tabela5[[#This Row],[Produto]],Tabela313[],3,0),"")</f>
        <v>Litros</v>
      </c>
      <c r="E8" t="s">
        <v>58</v>
      </c>
      <c r="F8" t="s">
        <v>66</v>
      </c>
      <c r="G8" t="s">
        <v>69</v>
      </c>
      <c r="H8" s="1">
        <v>44317</v>
      </c>
      <c r="I8" s="1">
        <v>44206</v>
      </c>
      <c r="J8">
        <v>5</v>
      </c>
      <c r="K8" s="4">
        <v>245</v>
      </c>
      <c r="L8" s="5">
        <f>IFERROR(Tabela5[[#This Row],[Valor]]/Tabela5[[#This Row],[Quantidade]],"")</f>
        <v>49</v>
      </c>
      <c r="M8">
        <v>753753753</v>
      </c>
      <c r="N8" s="8">
        <f>MONTH(Tabela5[[#This Row],[Data Pedido]])</f>
        <v>5</v>
      </c>
      <c r="O8" s="8">
        <f>YEAR(Tabela5[[#This Row],[Data Pedido]])</f>
        <v>2021</v>
      </c>
    </row>
    <row r="9" spans="1:19" x14ac:dyDescent="0.3">
      <c r="B9" t="s">
        <v>78</v>
      </c>
      <c r="C9" s="2" t="str">
        <f>IFERROR(VLOOKUP(Tabela5[[#This Row],[Produto]],Tabela313[],2,0),"")</f>
        <v>Bebida</v>
      </c>
      <c r="D9" s="2" t="str">
        <f>IFERROR(VLOOKUP(Tabela5[[#This Row],[Produto]],Tabela313[],3,0),"")</f>
        <v>Litros</v>
      </c>
      <c r="E9" t="s">
        <v>59</v>
      </c>
      <c r="F9" t="s">
        <v>66</v>
      </c>
      <c r="G9" t="s">
        <v>70</v>
      </c>
      <c r="H9" s="1">
        <v>44348</v>
      </c>
      <c r="I9" s="1">
        <v>44298</v>
      </c>
      <c r="J9">
        <v>5</v>
      </c>
      <c r="K9" s="4">
        <v>351</v>
      </c>
      <c r="L9" s="5">
        <f>IFERROR(Tabela5[[#This Row],[Valor]]/Tabela5[[#This Row],[Quantidade]],"")</f>
        <v>70.2</v>
      </c>
      <c r="M9">
        <v>456456456</v>
      </c>
      <c r="N9" s="8">
        <f>MONTH(Tabela5[[#This Row],[Data Pedido]])</f>
        <v>6</v>
      </c>
      <c r="O9" s="8">
        <f>YEAR(Tabela5[[#This Row],[Data Pedido]])</f>
        <v>2021</v>
      </c>
    </row>
    <row r="10" spans="1:19" x14ac:dyDescent="0.3">
      <c r="B10" t="s">
        <v>78</v>
      </c>
      <c r="C10" s="2" t="str">
        <f>IFERROR(VLOOKUP(Tabela5[[#This Row],[Produto]],Tabela313[],2,0),"")</f>
        <v>Bebida</v>
      </c>
      <c r="D10" s="2" t="str">
        <f>IFERROR(VLOOKUP(Tabela5[[#This Row],[Produto]],Tabela313[],3,0),"")</f>
        <v>Litros</v>
      </c>
      <c r="E10" t="s">
        <v>60</v>
      </c>
      <c r="F10" t="s">
        <v>67</v>
      </c>
      <c r="G10" t="s">
        <v>69</v>
      </c>
      <c r="H10" s="1">
        <v>44378</v>
      </c>
      <c r="I10" s="1">
        <v>44352</v>
      </c>
      <c r="J10">
        <v>5</v>
      </c>
      <c r="K10" s="4">
        <v>214</v>
      </c>
      <c r="L10" s="5">
        <f>IFERROR(Tabela5[[#This Row],[Valor]]/Tabela5[[#This Row],[Quantidade]],"")</f>
        <v>42.8</v>
      </c>
      <c r="M10">
        <v>753753753</v>
      </c>
      <c r="N10" s="8">
        <f>MONTH(Tabela5[[#This Row],[Data Pedido]])</f>
        <v>7</v>
      </c>
      <c r="O10" s="8">
        <f>YEAR(Tabela5[[#This Row],[Data Pedido]])</f>
        <v>2021</v>
      </c>
    </row>
    <row r="11" spans="1:19" x14ac:dyDescent="0.3">
      <c r="B11" t="s">
        <v>78</v>
      </c>
      <c r="C11" s="2" t="str">
        <f>IFERROR(VLOOKUP(Tabela5[[#This Row],[Produto]],Tabela313[],2,0),"")</f>
        <v>Bebida</v>
      </c>
      <c r="D11" s="2" t="str">
        <f>IFERROR(VLOOKUP(Tabela5[[#This Row],[Produto]],Tabela313[],3,0),"")</f>
        <v>Litros</v>
      </c>
      <c r="E11" t="s">
        <v>59</v>
      </c>
      <c r="F11" t="s">
        <v>68</v>
      </c>
      <c r="G11" t="s">
        <v>69</v>
      </c>
      <c r="H11" s="1">
        <v>44409</v>
      </c>
      <c r="I11" s="1">
        <v>44425</v>
      </c>
      <c r="J11">
        <v>5</v>
      </c>
      <c r="K11" s="4">
        <v>152</v>
      </c>
      <c r="L11" s="5">
        <f>IFERROR(Tabela5[[#This Row],[Valor]]/Tabela5[[#This Row],[Quantidade]],"")</f>
        <v>30.4</v>
      </c>
      <c r="M11">
        <v>457824451</v>
      </c>
      <c r="N11" s="8">
        <f>MONTH(Tabela5[[#This Row],[Data Pedido]])</f>
        <v>8</v>
      </c>
      <c r="O11" s="8">
        <f>YEAR(Tabela5[[#This Row],[Data Pedido]])</f>
        <v>2021</v>
      </c>
    </row>
    <row r="12" spans="1:19" x14ac:dyDescent="0.3">
      <c r="B12" t="s">
        <v>76</v>
      </c>
      <c r="C12" s="2" t="str">
        <f>IFERROR(VLOOKUP(Tabela5[[#This Row],[Produto]],Tabela313[],2,0),"")</f>
        <v>Alimento</v>
      </c>
      <c r="D12" s="2" t="str">
        <f>IFERROR(VLOOKUP(Tabela5[[#This Row],[Produto]],Tabela313[],3,0),"")</f>
        <v>Kg</v>
      </c>
      <c r="E12" t="s">
        <v>58</v>
      </c>
      <c r="F12" t="s">
        <v>66</v>
      </c>
      <c r="G12" t="s">
        <v>69</v>
      </c>
      <c r="H12" s="1">
        <v>44440</v>
      </c>
      <c r="I12" s="1">
        <v>44814</v>
      </c>
      <c r="J12">
        <v>5</v>
      </c>
      <c r="K12" s="4">
        <v>236</v>
      </c>
      <c r="L12" s="5">
        <f>IFERROR(Tabela5[[#This Row],[Valor]]/Tabela5[[#This Row],[Quantidade]],"")</f>
        <v>47.2</v>
      </c>
      <c r="M12">
        <v>753753753</v>
      </c>
      <c r="N12" s="8">
        <f>MONTH(Tabela5[[#This Row],[Data Pedido]])</f>
        <v>9</v>
      </c>
      <c r="O12" s="8">
        <f>YEAR(Tabela5[[#This Row],[Data Pedido]])</f>
        <v>2021</v>
      </c>
    </row>
    <row r="13" spans="1:19" x14ac:dyDescent="0.3">
      <c r="B13" t="s">
        <v>76</v>
      </c>
      <c r="C13" s="2" t="str">
        <f>IFERROR(VLOOKUP(Tabela5[[#This Row],[Produto]],Tabela313[],2,0),"")</f>
        <v>Alimento</v>
      </c>
      <c r="D13" s="2" t="str">
        <f>IFERROR(VLOOKUP(Tabela5[[#This Row],[Produto]],Tabela313[],3,0),"")</f>
        <v>Kg</v>
      </c>
      <c r="E13" t="s">
        <v>59</v>
      </c>
      <c r="F13" t="s">
        <v>66</v>
      </c>
      <c r="G13" t="s">
        <v>70</v>
      </c>
      <c r="H13" s="1">
        <v>44470</v>
      </c>
      <c r="I13" s="1">
        <v>44846</v>
      </c>
      <c r="J13">
        <v>2</v>
      </c>
      <c r="K13" s="4">
        <v>145</v>
      </c>
      <c r="L13" s="5">
        <f>IFERROR(Tabela5[[#This Row],[Valor]]/Tabela5[[#This Row],[Quantidade]],"")</f>
        <v>72.5</v>
      </c>
      <c r="M13">
        <v>753753753</v>
      </c>
      <c r="N13" s="8">
        <f>MONTH(Tabela5[[#This Row],[Data Pedido]])</f>
        <v>10</v>
      </c>
      <c r="O13" s="8">
        <f>YEAR(Tabela5[[#This Row],[Data Pedido]])</f>
        <v>2021</v>
      </c>
    </row>
    <row r="14" spans="1:19" x14ac:dyDescent="0.3">
      <c r="B14" t="s">
        <v>76</v>
      </c>
      <c r="C14" s="2" t="str">
        <f>IFERROR(VLOOKUP(Tabela5[[#This Row],[Produto]],Tabela313[],2,0),"")</f>
        <v>Alimento</v>
      </c>
      <c r="D14" s="2" t="str">
        <f>IFERROR(VLOOKUP(Tabela5[[#This Row],[Produto]],Tabela313[],3,0),"")</f>
        <v>Kg</v>
      </c>
      <c r="E14" t="s">
        <v>60</v>
      </c>
      <c r="F14" t="s">
        <v>67</v>
      </c>
      <c r="G14" t="s">
        <v>69</v>
      </c>
      <c r="H14" s="1">
        <v>44501</v>
      </c>
      <c r="I14" s="1">
        <v>44870</v>
      </c>
      <c r="J14">
        <v>3</v>
      </c>
      <c r="K14" s="4">
        <v>388</v>
      </c>
      <c r="L14" s="5">
        <f>IFERROR(Tabela5[[#This Row],[Valor]]/Tabela5[[#This Row],[Quantidade]],"")</f>
        <v>129.33333333333334</v>
      </c>
      <c r="M14">
        <v>753753753</v>
      </c>
      <c r="N14" s="8">
        <f>MONTH(Tabela5[[#This Row],[Data Pedido]])</f>
        <v>11</v>
      </c>
      <c r="O14" s="8">
        <f>YEAR(Tabela5[[#This Row],[Data Pedido]])</f>
        <v>2021</v>
      </c>
    </row>
    <row r="15" spans="1:19" x14ac:dyDescent="0.3">
      <c r="B15" t="s">
        <v>76</v>
      </c>
      <c r="C15" s="2" t="str">
        <f>IFERROR(VLOOKUP(Tabela5[[#This Row],[Produto]],Tabela313[],2,0),"")</f>
        <v>Alimento</v>
      </c>
      <c r="D15" s="2" t="str">
        <f>IFERROR(VLOOKUP(Tabela5[[#This Row],[Produto]],Tabela313[],3,0),"")</f>
        <v>Kg</v>
      </c>
      <c r="E15" t="s">
        <v>59</v>
      </c>
      <c r="F15" t="s">
        <v>68</v>
      </c>
      <c r="G15" t="s">
        <v>69</v>
      </c>
      <c r="H15" s="1">
        <v>44531</v>
      </c>
      <c r="I15" s="1">
        <v>44821</v>
      </c>
      <c r="J15">
        <v>1</v>
      </c>
      <c r="K15" s="4">
        <v>125</v>
      </c>
      <c r="L15" s="5">
        <f>IFERROR(Tabela5[[#This Row],[Valor]]/Tabela5[[#This Row],[Quantidade]],"")</f>
        <v>125</v>
      </c>
      <c r="M15">
        <v>753753753</v>
      </c>
      <c r="N15" s="8">
        <f>MONTH(Tabela5[[#This Row],[Data Pedido]])</f>
        <v>12</v>
      </c>
      <c r="O15" s="8">
        <f>YEAR(Tabela5[[#This Row],[Data Pedido]])</f>
        <v>2021</v>
      </c>
    </row>
    <row r="16" spans="1:19" x14ac:dyDescent="0.3">
      <c r="B16" t="s">
        <v>78</v>
      </c>
      <c r="C16" s="2" t="str">
        <f>IFERROR(VLOOKUP(Tabela5[[#This Row],[Produto]],Tabela313[],2,0),"")</f>
        <v>Bebida</v>
      </c>
      <c r="D16" s="2" t="str">
        <f>IFERROR(VLOOKUP(Tabela5[[#This Row],[Produto]],Tabela313[],3,0),"")</f>
        <v>Litros</v>
      </c>
      <c r="E16" t="s">
        <v>58</v>
      </c>
      <c r="F16" t="s">
        <v>66</v>
      </c>
      <c r="G16" t="s">
        <v>70</v>
      </c>
      <c r="H16" s="1">
        <v>44562</v>
      </c>
      <c r="I16" s="1">
        <v>44565</v>
      </c>
      <c r="J16">
        <v>2</v>
      </c>
      <c r="K16" s="4">
        <v>300</v>
      </c>
      <c r="L16" s="5">
        <f>IFERROR(Tabela5[[#This Row],[Valor]]/Tabela5[[#This Row],[Quantidade]],"")</f>
        <v>150</v>
      </c>
      <c r="M16">
        <v>457824451</v>
      </c>
      <c r="N16" s="8">
        <f>MONTH(Tabela5[[#This Row],[Data Pedido]])</f>
        <v>1</v>
      </c>
      <c r="O16" s="8">
        <f>YEAR(Tabela5[[#This Row],[Data Pedido]])</f>
        <v>2022</v>
      </c>
    </row>
    <row r="17" spans="2:15" x14ac:dyDescent="0.3">
      <c r="B17" t="s">
        <v>78</v>
      </c>
      <c r="C17" s="2" t="str">
        <f>IFERROR(VLOOKUP(Tabela5[[#This Row],[Produto]],Tabela313[],2,0),"")</f>
        <v>Bebida</v>
      </c>
      <c r="D17" s="2" t="str">
        <f>IFERROR(VLOOKUP(Tabela5[[#This Row],[Produto]],Tabela313[],3,0),"")</f>
        <v>Litros</v>
      </c>
      <c r="E17" t="s">
        <v>59</v>
      </c>
      <c r="F17" t="s">
        <v>66</v>
      </c>
      <c r="G17" t="s">
        <v>70</v>
      </c>
      <c r="H17" s="1">
        <v>44593</v>
      </c>
      <c r="I17" s="1">
        <v>44661</v>
      </c>
      <c r="J17">
        <v>2</v>
      </c>
      <c r="K17" s="4">
        <v>200</v>
      </c>
      <c r="L17" s="5">
        <f>IFERROR(Tabela5[[#This Row],[Valor]]/Tabela5[[#This Row],[Quantidade]],"")</f>
        <v>100</v>
      </c>
      <c r="M17">
        <v>456456456</v>
      </c>
      <c r="N17" s="8">
        <f>MONTH(Tabela5[[#This Row],[Data Pedido]])</f>
        <v>2</v>
      </c>
      <c r="O17" s="8">
        <f>YEAR(Tabela5[[#This Row],[Data Pedido]])</f>
        <v>2022</v>
      </c>
    </row>
    <row r="18" spans="2:15" x14ac:dyDescent="0.3">
      <c r="B18" t="s">
        <v>78</v>
      </c>
      <c r="C18" s="2" t="str">
        <f>IFERROR(VLOOKUP(Tabela5[[#This Row],[Produto]],Tabela313[],2,0),"")</f>
        <v>Bebida</v>
      </c>
      <c r="D18" s="2" t="str">
        <f>IFERROR(VLOOKUP(Tabela5[[#This Row],[Produto]],Tabela313[],3,0),"")</f>
        <v>Litros</v>
      </c>
      <c r="E18" t="s">
        <v>60</v>
      </c>
      <c r="F18" t="s">
        <v>67</v>
      </c>
      <c r="G18" t="s">
        <v>70</v>
      </c>
      <c r="H18" s="1">
        <v>44621</v>
      </c>
      <c r="I18" s="1">
        <v>44711</v>
      </c>
      <c r="J18">
        <v>2</v>
      </c>
      <c r="K18" s="4">
        <v>250</v>
      </c>
      <c r="L18" s="5">
        <f>IFERROR(Tabela5[[#This Row],[Valor]]/Tabela5[[#This Row],[Quantidade]],"")</f>
        <v>125</v>
      </c>
      <c r="M18">
        <v>753753753</v>
      </c>
      <c r="N18" s="8">
        <f>MONTH(Tabela5[[#This Row],[Data Pedido]])</f>
        <v>3</v>
      </c>
      <c r="O18" s="8">
        <f>YEAR(Tabela5[[#This Row],[Data Pedido]])</f>
        <v>2022</v>
      </c>
    </row>
    <row r="19" spans="2:15" x14ac:dyDescent="0.3">
      <c r="B19" t="s">
        <v>78</v>
      </c>
      <c r="C19" s="2" t="str">
        <f>IFERROR(VLOOKUP(Tabela5[[#This Row],[Produto]],Tabela313[],2,0),"")</f>
        <v>Bebida</v>
      </c>
      <c r="D19" s="2" t="str">
        <f>IFERROR(VLOOKUP(Tabela5[[#This Row],[Produto]],Tabela313[],3,0),"")</f>
        <v>Litros</v>
      </c>
      <c r="E19" t="s">
        <v>59</v>
      </c>
      <c r="F19" t="s">
        <v>68</v>
      </c>
      <c r="G19" t="s">
        <v>70</v>
      </c>
      <c r="H19" s="1">
        <v>44652</v>
      </c>
      <c r="I19" s="1">
        <v>44727</v>
      </c>
      <c r="J19">
        <v>2</v>
      </c>
      <c r="K19" s="4">
        <v>250</v>
      </c>
      <c r="L19" s="5">
        <f>IFERROR(Tabela5[[#This Row],[Valor]]/Tabela5[[#This Row],[Quantidade]],"")</f>
        <v>125</v>
      </c>
      <c r="M19">
        <v>753753753</v>
      </c>
      <c r="N19" s="8">
        <f>MONTH(Tabela5[[#This Row],[Data Pedido]])</f>
        <v>4</v>
      </c>
      <c r="O19" s="8">
        <f>YEAR(Tabela5[[#This Row],[Data Pedido]])</f>
        <v>2022</v>
      </c>
    </row>
    <row r="20" spans="2:15" x14ac:dyDescent="0.3">
      <c r="B20" t="s">
        <v>76</v>
      </c>
      <c r="C20" s="2" t="str">
        <f>IFERROR(VLOOKUP(Tabela5[[#This Row],[Produto]],Tabela313[],2,0),"")</f>
        <v>Alimento</v>
      </c>
      <c r="D20" s="2" t="str">
        <f>IFERROR(VLOOKUP(Tabela5[[#This Row],[Produto]],Tabela313[],3,0),"")</f>
        <v>Kg</v>
      </c>
      <c r="E20" t="s">
        <v>58</v>
      </c>
      <c r="F20" t="s">
        <v>66</v>
      </c>
      <c r="G20" t="s">
        <v>69</v>
      </c>
      <c r="H20" s="1">
        <v>44682</v>
      </c>
      <c r="I20" s="1">
        <v>44814</v>
      </c>
      <c r="J20">
        <v>5</v>
      </c>
      <c r="K20" s="4">
        <v>214</v>
      </c>
      <c r="L20" s="5">
        <f>IFERROR(Tabela5[[#This Row],[Valor]]/Tabela5[[#This Row],[Quantidade]],"")</f>
        <v>42.8</v>
      </c>
      <c r="M20">
        <v>123123123</v>
      </c>
      <c r="N20" s="8">
        <f>MONTH(Tabela5[[#This Row],[Data Pedido]])</f>
        <v>5</v>
      </c>
      <c r="O20" s="8">
        <f>YEAR(Tabela5[[#This Row],[Data Pedido]])</f>
        <v>2022</v>
      </c>
    </row>
    <row r="21" spans="2:15" x14ac:dyDescent="0.3">
      <c r="B21" t="s">
        <v>76</v>
      </c>
      <c r="C21" s="2" t="str">
        <f>IFERROR(VLOOKUP(Tabela5[[#This Row],[Produto]],Tabela313[],2,0),"")</f>
        <v>Alimento</v>
      </c>
      <c r="D21" s="2" t="str">
        <f>IFERROR(VLOOKUP(Tabela5[[#This Row],[Produto]],Tabela313[],3,0),"")</f>
        <v>Kg</v>
      </c>
      <c r="E21" t="s">
        <v>59</v>
      </c>
      <c r="F21" t="s">
        <v>66</v>
      </c>
      <c r="G21" t="s">
        <v>70</v>
      </c>
      <c r="H21" s="1">
        <v>44713</v>
      </c>
      <c r="I21" s="1">
        <v>44846</v>
      </c>
      <c r="J21">
        <v>5</v>
      </c>
      <c r="K21" s="4">
        <v>152</v>
      </c>
      <c r="L21" s="5">
        <f>IFERROR(Tabela5[[#This Row],[Valor]]/Tabela5[[#This Row],[Quantidade]],"")</f>
        <v>30.4</v>
      </c>
      <c r="M21">
        <v>456456456</v>
      </c>
      <c r="N21" s="8">
        <f>MONTH(Tabela5[[#This Row],[Data Pedido]])</f>
        <v>6</v>
      </c>
      <c r="O21" s="8">
        <f>YEAR(Tabela5[[#This Row],[Data Pedido]])</f>
        <v>2022</v>
      </c>
    </row>
    <row r="22" spans="2:15" x14ac:dyDescent="0.3">
      <c r="B22" t="s">
        <v>76</v>
      </c>
      <c r="C22" s="2" t="str">
        <f>IFERROR(VLOOKUP(Tabela5[[#This Row],[Produto]],Tabela313[],2,0),"")</f>
        <v>Alimento</v>
      </c>
      <c r="D22" s="2" t="str">
        <f>IFERROR(VLOOKUP(Tabela5[[#This Row],[Produto]],Tabela313[],3,0),"")</f>
        <v>Kg</v>
      </c>
      <c r="E22" t="s">
        <v>60</v>
      </c>
      <c r="F22" t="s">
        <v>67</v>
      </c>
      <c r="G22" t="s">
        <v>69</v>
      </c>
      <c r="H22" s="1">
        <v>44743</v>
      </c>
      <c r="I22" s="1">
        <v>44870</v>
      </c>
      <c r="J22">
        <v>5</v>
      </c>
      <c r="K22" s="4">
        <v>236</v>
      </c>
      <c r="L22" s="5">
        <f>IFERROR(Tabela5[[#This Row],[Valor]]/Tabela5[[#This Row],[Quantidade]],"")</f>
        <v>47.2</v>
      </c>
      <c r="M22">
        <v>789789789</v>
      </c>
      <c r="N22" s="8">
        <f>MONTH(Tabela5[[#This Row],[Data Pedido]])</f>
        <v>7</v>
      </c>
      <c r="O22" s="8">
        <f>YEAR(Tabela5[[#This Row],[Data Pedido]])</f>
        <v>2022</v>
      </c>
    </row>
    <row r="23" spans="2:15" x14ac:dyDescent="0.3">
      <c r="B23" t="s">
        <v>76</v>
      </c>
      <c r="C23" s="2" t="str">
        <f>IFERROR(VLOOKUP(Tabela5[[#This Row],[Produto]],Tabela313[],2,0),"")</f>
        <v>Alimento</v>
      </c>
      <c r="D23" s="2" t="str">
        <f>IFERROR(VLOOKUP(Tabela5[[#This Row],[Produto]],Tabela313[],3,0),"")</f>
        <v>Kg</v>
      </c>
      <c r="E23" t="s">
        <v>59</v>
      </c>
      <c r="F23" t="s">
        <v>68</v>
      </c>
      <c r="G23" t="s">
        <v>69</v>
      </c>
      <c r="H23" s="1">
        <v>44774</v>
      </c>
      <c r="I23" s="1">
        <v>44821</v>
      </c>
      <c r="J23">
        <v>2</v>
      </c>
      <c r="K23" s="4">
        <v>145</v>
      </c>
      <c r="L23" s="5">
        <f>IFERROR(Tabela5[[#This Row],[Valor]]/Tabela5[[#This Row],[Quantidade]],"")</f>
        <v>72.5</v>
      </c>
      <c r="M23">
        <v>753753753</v>
      </c>
      <c r="N23" s="8">
        <f>MONTH(Tabela5[[#This Row],[Data Pedido]])</f>
        <v>8</v>
      </c>
      <c r="O23" s="8">
        <f>YEAR(Tabela5[[#This Row],[Data Pedido]])</f>
        <v>2022</v>
      </c>
    </row>
    <row r="24" spans="2:15" x14ac:dyDescent="0.3">
      <c r="B24" t="s">
        <v>79</v>
      </c>
      <c r="C24" s="2" t="str">
        <f>IFERROR(VLOOKUP(Tabela5[[#This Row],[Produto]],Tabela313[],2,0),"")</f>
        <v>Combustivel</v>
      </c>
      <c r="D24" s="2" t="str">
        <f>IFERROR(VLOOKUP(Tabela5[[#This Row],[Produto]],Tabela313[],3,0),"")</f>
        <v>Litros</v>
      </c>
      <c r="E24" t="s">
        <v>58</v>
      </c>
      <c r="F24" t="s">
        <v>66</v>
      </c>
      <c r="G24" t="s">
        <v>69</v>
      </c>
      <c r="H24" s="1">
        <v>44197</v>
      </c>
      <c r="I24" s="1">
        <v>44197</v>
      </c>
      <c r="J24">
        <v>2</v>
      </c>
      <c r="K24" s="4">
        <v>240</v>
      </c>
      <c r="L24" s="5">
        <f>IFERROR(Tabela5[[#This Row],[Valor]]/Tabela5[[#This Row],[Quantidade]],"")</f>
        <v>120</v>
      </c>
      <c r="M24">
        <v>456456456</v>
      </c>
      <c r="N24" s="8">
        <f>MONTH(Tabela5[[#This Row],[Data Pedido]])</f>
        <v>1</v>
      </c>
      <c r="O24" s="8">
        <f>YEAR(Tabela5[[#This Row],[Data Pedido]])</f>
        <v>2021</v>
      </c>
    </row>
    <row r="25" spans="2:15" x14ac:dyDescent="0.3">
      <c r="B25" t="s">
        <v>79</v>
      </c>
      <c r="C25" s="2" t="str">
        <f>IFERROR(VLOOKUP(Tabela5[[#This Row],[Produto]],Tabela313[],2,0),"")</f>
        <v>Combustivel</v>
      </c>
      <c r="D25" s="2" t="str">
        <f>IFERROR(VLOOKUP(Tabela5[[#This Row],[Produto]],Tabela313[],3,0),"")</f>
        <v>Litros</v>
      </c>
      <c r="E25" t="s">
        <v>59</v>
      </c>
      <c r="F25" t="s">
        <v>66</v>
      </c>
      <c r="G25" t="s">
        <v>70</v>
      </c>
      <c r="H25" s="1">
        <v>44228</v>
      </c>
      <c r="I25" s="1">
        <v>44228</v>
      </c>
      <c r="J25">
        <v>4</v>
      </c>
      <c r="K25" s="4">
        <v>107</v>
      </c>
      <c r="L25" s="5">
        <f>IFERROR(Tabela5[[#This Row],[Valor]]/Tabela5[[#This Row],[Quantidade]],"")</f>
        <v>26.75</v>
      </c>
      <c r="M25">
        <v>753753753</v>
      </c>
      <c r="N25" s="8">
        <f>MONTH(Tabela5[[#This Row],[Data Pedido]])</f>
        <v>2</v>
      </c>
      <c r="O25" s="8">
        <f>YEAR(Tabela5[[#This Row],[Data Pedido]])</f>
        <v>2021</v>
      </c>
    </row>
    <row r="26" spans="2:15" x14ac:dyDescent="0.3">
      <c r="B26" t="s">
        <v>79</v>
      </c>
      <c r="C26" s="2" t="str">
        <f>IFERROR(VLOOKUP(Tabela5[[#This Row],[Produto]],Tabela313[],2,0),"")</f>
        <v>Combustivel</v>
      </c>
      <c r="D26" s="2" t="str">
        <f>IFERROR(VLOOKUP(Tabela5[[#This Row],[Produto]],Tabela313[],3,0),"")</f>
        <v>Litros</v>
      </c>
      <c r="E26" t="s">
        <v>60</v>
      </c>
      <c r="F26" t="s">
        <v>67</v>
      </c>
      <c r="G26" t="s">
        <v>69</v>
      </c>
      <c r="H26" s="1">
        <v>44256</v>
      </c>
      <c r="I26" s="1">
        <v>44256</v>
      </c>
      <c r="J26">
        <v>3</v>
      </c>
      <c r="K26" s="4">
        <v>119</v>
      </c>
      <c r="L26" s="5">
        <f>IFERROR(Tabela5[[#This Row],[Valor]]/Tabela5[[#This Row],[Quantidade]],"")</f>
        <v>39.666666666666664</v>
      </c>
      <c r="M26">
        <v>457824451</v>
      </c>
      <c r="N26" s="8">
        <f>MONTH(Tabela5[[#This Row],[Data Pedido]])</f>
        <v>3</v>
      </c>
      <c r="O26" s="8">
        <f>YEAR(Tabela5[[#This Row],[Data Pedido]])</f>
        <v>2021</v>
      </c>
    </row>
    <row r="27" spans="2:15" x14ac:dyDescent="0.3">
      <c r="B27" t="s">
        <v>79</v>
      </c>
      <c r="C27" s="2" t="str">
        <f>IFERROR(VLOOKUP(Tabela5[[#This Row],[Produto]],Tabela313[],2,0),"")</f>
        <v>Combustivel</v>
      </c>
      <c r="D27" s="2" t="str">
        <f>IFERROR(VLOOKUP(Tabela5[[#This Row],[Produto]],Tabela313[],3,0),"")</f>
        <v>Litros</v>
      </c>
      <c r="E27" t="s">
        <v>59</v>
      </c>
      <c r="F27" t="s">
        <v>68</v>
      </c>
      <c r="G27" t="s">
        <v>69</v>
      </c>
      <c r="H27" s="1">
        <v>44287</v>
      </c>
      <c r="I27" s="1">
        <v>44287</v>
      </c>
      <c r="J27">
        <v>4</v>
      </c>
      <c r="K27" s="4">
        <v>130</v>
      </c>
      <c r="L27" s="5">
        <f>IFERROR(Tabela5[[#This Row],[Valor]]/Tabela5[[#This Row],[Quantidade]],"")</f>
        <v>32.5</v>
      </c>
      <c r="M27">
        <v>753753753</v>
      </c>
      <c r="N27" s="8">
        <f>MONTH(Tabela5[[#This Row],[Data Pedido]])</f>
        <v>4</v>
      </c>
      <c r="O27" s="8">
        <f>YEAR(Tabela5[[#This Row],[Data Pedido]])</f>
        <v>2021</v>
      </c>
    </row>
    <row r="28" spans="2:15" x14ac:dyDescent="0.3">
      <c r="B28" t="s">
        <v>79</v>
      </c>
      <c r="C28" s="2" t="str">
        <f>IFERROR(VLOOKUP(Tabela5[[#This Row],[Produto]],Tabela313[],2,0),"")</f>
        <v>Combustivel</v>
      </c>
      <c r="D28" s="2" t="str">
        <f>IFERROR(VLOOKUP(Tabela5[[#This Row],[Produto]],Tabela313[],3,0),"")</f>
        <v>Litros</v>
      </c>
      <c r="E28" t="s">
        <v>58</v>
      </c>
      <c r="F28" t="s">
        <v>66</v>
      </c>
      <c r="G28" t="s">
        <v>69</v>
      </c>
      <c r="H28" s="1">
        <v>44317</v>
      </c>
      <c r="I28" s="1">
        <v>44317</v>
      </c>
      <c r="J28">
        <v>5</v>
      </c>
      <c r="K28" s="4">
        <v>296</v>
      </c>
      <c r="L28" s="5">
        <f>IFERROR(Tabela5[[#This Row],[Valor]]/Tabela5[[#This Row],[Quantidade]],"")</f>
        <v>59.2</v>
      </c>
      <c r="M28">
        <v>753753753</v>
      </c>
      <c r="N28" s="8">
        <f>MONTH(Tabela5[[#This Row],[Data Pedido]])</f>
        <v>5</v>
      </c>
      <c r="O28" s="8">
        <f>YEAR(Tabela5[[#This Row],[Data Pedido]])</f>
        <v>2021</v>
      </c>
    </row>
    <row r="29" spans="2:15" x14ac:dyDescent="0.3">
      <c r="B29" t="s">
        <v>79</v>
      </c>
      <c r="C29" s="2" t="str">
        <f>IFERROR(VLOOKUP(Tabela5[[#This Row],[Produto]],Tabela313[],2,0),"")</f>
        <v>Combustivel</v>
      </c>
      <c r="D29" s="2" t="str">
        <f>IFERROR(VLOOKUP(Tabela5[[#This Row],[Produto]],Tabela313[],3,0),"")</f>
        <v>Litros</v>
      </c>
      <c r="E29" t="s">
        <v>59</v>
      </c>
      <c r="F29" t="s">
        <v>66</v>
      </c>
      <c r="G29" t="s">
        <v>70</v>
      </c>
      <c r="H29" s="1">
        <v>44348</v>
      </c>
      <c r="I29" s="1">
        <v>44348</v>
      </c>
      <c r="J29">
        <v>5</v>
      </c>
      <c r="K29" s="4">
        <v>272</v>
      </c>
      <c r="L29" s="5">
        <f>IFERROR(Tabela5[[#This Row],[Valor]]/Tabela5[[#This Row],[Quantidade]],"")</f>
        <v>54.4</v>
      </c>
      <c r="M29">
        <v>753753753</v>
      </c>
      <c r="N29" s="8">
        <f>MONTH(Tabela5[[#This Row],[Data Pedido]])</f>
        <v>6</v>
      </c>
      <c r="O29" s="8">
        <f>YEAR(Tabela5[[#This Row],[Data Pedido]])</f>
        <v>2021</v>
      </c>
    </row>
    <row r="30" spans="2:15" x14ac:dyDescent="0.3">
      <c r="B30" t="s">
        <v>79</v>
      </c>
      <c r="C30" s="2" t="str">
        <f>IFERROR(VLOOKUP(Tabela5[[#This Row],[Produto]],Tabela313[],2,0),"")</f>
        <v>Combustivel</v>
      </c>
      <c r="D30" s="2" t="str">
        <f>IFERROR(VLOOKUP(Tabela5[[#This Row],[Produto]],Tabela313[],3,0),"")</f>
        <v>Litros</v>
      </c>
      <c r="E30" t="s">
        <v>60</v>
      </c>
      <c r="F30" t="s">
        <v>67</v>
      </c>
      <c r="G30" t="s">
        <v>69</v>
      </c>
      <c r="H30" s="1">
        <v>44378</v>
      </c>
      <c r="I30" s="1">
        <v>44378</v>
      </c>
      <c r="J30">
        <v>5</v>
      </c>
      <c r="K30" s="4">
        <v>109</v>
      </c>
      <c r="L30" s="5">
        <f>IFERROR(Tabela5[[#This Row],[Valor]]/Tabela5[[#This Row],[Quantidade]],"")</f>
        <v>21.8</v>
      </c>
      <c r="M30">
        <v>753753753</v>
      </c>
      <c r="N30" s="8">
        <f>MONTH(Tabela5[[#This Row],[Data Pedido]])</f>
        <v>7</v>
      </c>
      <c r="O30" s="8">
        <f>YEAR(Tabela5[[#This Row],[Data Pedido]])</f>
        <v>2021</v>
      </c>
    </row>
    <row r="31" spans="2:15" x14ac:dyDescent="0.3">
      <c r="B31" t="s">
        <v>79</v>
      </c>
      <c r="C31" s="2" t="str">
        <f>IFERROR(VLOOKUP(Tabela5[[#This Row],[Produto]],Tabela313[],2,0),"")</f>
        <v>Combustivel</v>
      </c>
      <c r="D31" s="2" t="str">
        <f>IFERROR(VLOOKUP(Tabela5[[#This Row],[Produto]],Tabela313[],3,0),"")</f>
        <v>Litros</v>
      </c>
      <c r="E31" t="s">
        <v>59</v>
      </c>
      <c r="F31" t="s">
        <v>68</v>
      </c>
      <c r="G31" t="s">
        <v>69</v>
      </c>
      <c r="H31" s="1">
        <v>44409</v>
      </c>
      <c r="I31" s="1">
        <v>44409</v>
      </c>
      <c r="J31">
        <v>5</v>
      </c>
      <c r="K31" s="4">
        <v>206</v>
      </c>
      <c r="L31" s="5">
        <f>IFERROR(Tabela5[[#This Row],[Valor]]/Tabela5[[#This Row],[Quantidade]],"")</f>
        <v>41.2</v>
      </c>
      <c r="M31">
        <v>457824451</v>
      </c>
      <c r="N31" s="8">
        <f>MONTH(Tabela5[[#This Row],[Data Pedido]])</f>
        <v>8</v>
      </c>
      <c r="O31" s="8">
        <f>YEAR(Tabela5[[#This Row],[Data Pedido]])</f>
        <v>2021</v>
      </c>
    </row>
    <row r="32" spans="2:15" x14ac:dyDescent="0.3">
      <c r="B32" t="s">
        <v>79</v>
      </c>
      <c r="C32" s="2" t="str">
        <f>IFERROR(VLOOKUP(Tabela5[[#This Row],[Produto]],Tabela313[],2,0),"")</f>
        <v>Combustivel</v>
      </c>
      <c r="D32" s="2" t="str">
        <f>IFERROR(VLOOKUP(Tabela5[[#This Row],[Produto]],Tabela313[],3,0),"")</f>
        <v>Litros</v>
      </c>
      <c r="E32" t="s">
        <v>58</v>
      </c>
      <c r="F32" t="s">
        <v>66</v>
      </c>
      <c r="G32" t="s">
        <v>69</v>
      </c>
      <c r="H32" s="1">
        <v>44440</v>
      </c>
      <c r="I32" s="1">
        <v>44440</v>
      </c>
      <c r="J32">
        <v>5</v>
      </c>
      <c r="K32" s="4">
        <v>175</v>
      </c>
      <c r="L32" s="5">
        <f>IFERROR(Tabela5[[#This Row],[Valor]]/Tabela5[[#This Row],[Quantidade]],"")</f>
        <v>35</v>
      </c>
      <c r="M32">
        <v>456456456</v>
      </c>
      <c r="N32" s="8">
        <f>MONTH(Tabela5[[#This Row],[Data Pedido]])</f>
        <v>9</v>
      </c>
      <c r="O32" s="8">
        <f>YEAR(Tabela5[[#This Row],[Data Pedido]])</f>
        <v>2021</v>
      </c>
    </row>
    <row r="33" spans="2:15" x14ac:dyDescent="0.3">
      <c r="B33" t="s">
        <v>79</v>
      </c>
      <c r="C33" s="2" t="str">
        <f>IFERROR(VLOOKUP(Tabela5[[#This Row],[Produto]],Tabela313[],2,0),"")</f>
        <v>Combustivel</v>
      </c>
      <c r="D33" s="2" t="str">
        <f>IFERROR(VLOOKUP(Tabela5[[#This Row],[Produto]],Tabela313[],3,0),"")</f>
        <v>Litros</v>
      </c>
      <c r="E33" t="s">
        <v>59</v>
      </c>
      <c r="F33" t="s">
        <v>66</v>
      </c>
      <c r="G33" t="s">
        <v>70</v>
      </c>
      <c r="H33" s="1">
        <v>44470</v>
      </c>
      <c r="I33" s="1">
        <v>44470</v>
      </c>
      <c r="J33">
        <v>2</v>
      </c>
      <c r="K33" s="4">
        <v>236</v>
      </c>
      <c r="L33" s="5">
        <f>IFERROR(Tabela5[[#This Row],[Valor]]/Tabela5[[#This Row],[Quantidade]],"")</f>
        <v>118</v>
      </c>
      <c r="M33" s="8">
        <v>456456456</v>
      </c>
      <c r="N33" s="8">
        <f>MONTH(Tabela5[[#This Row],[Data Pedido]])</f>
        <v>10</v>
      </c>
      <c r="O33" s="8">
        <f>YEAR(Tabela5[[#This Row],[Data Pedido]])</f>
        <v>2021</v>
      </c>
    </row>
    <row r="34" spans="2:15" x14ac:dyDescent="0.3">
      <c r="B34" t="s">
        <v>79</v>
      </c>
      <c r="C34" s="2" t="str">
        <f>IFERROR(VLOOKUP(Tabela5[[#This Row],[Produto]],Tabela313[],2,0),"")</f>
        <v>Combustivel</v>
      </c>
      <c r="D34" s="2" t="str">
        <f>IFERROR(VLOOKUP(Tabela5[[#This Row],[Produto]],Tabela313[],3,0),"")</f>
        <v>Litros</v>
      </c>
      <c r="E34" t="s">
        <v>60</v>
      </c>
      <c r="F34" t="s">
        <v>67</v>
      </c>
      <c r="G34" t="s">
        <v>69</v>
      </c>
      <c r="H34" s="1">
        <v>44501</v>
      </c>
      <c r="I34" s="1">
        <v>44501</v>
      </c>
      <c r="J34">
        <v>3</v>
      </c>
      <c r="K34" s="4">
        <v>120</v>
      </c>
      <c r="L34" s="5">
        <f>IFERROR(Tabela5[[#This Row],[Valor]]/Tabela5[[#This Row],[Quantidade]],"")</f>
        <v>40</v>
      </c>
      <c r="M34" s="8">
        <v>753753753</v>
      </c>
      <c r="N34" s="8">
        <f>MONTH(Tabela5[[#This Row],[Data Pedido]])</f>
        <v>11</v>
      </c>
      <c r="O34" s="8">
        <f>YEAR(Tabela5[[#This Row],[Data Pedido]])</f>
        <v>2021</v>
      </c>
    </row>
    <row r="35" spans="2:15" x14ac:dyDescent="0.3">
      <c r="B35" t="s">
        <v>79</v>
      </c>
      <c r="C35" s="2" t="str">
        <f>IFERROR(VLOOKUP(Tabela5[[#This Row],[Produto]],Tabela313[],2,0),"")</f>
        <v>Combustivel</v>
      </c>
      <c r="D35" s="2" t="str">
        <f>IFERROR(VLOOKUP(Tabela5[[#This Row],[Produto]],Tabela313[],3,0),"")</f>
        <v>Litros</v>
      </c>
      <c r="E35" t="s">
        <v>59</v>
      </c>
      <c r="F35" t="s">
        <v>68</v>
      </c>
      <c r="G35" t="s">
        <v>69</v>
      </c>
      <c r="H35" s="1">
        <v>44531</v>
      </c>
      <c r="I35" s="1">
        <v>44531</v>
      </c>
      <c r="J35">
        <v>1</v>
      </c>
      <c r="K35" s="4">
        <v>216</v>
      </c>
      <c r="L35" s="5">
        <f>IFERROR(Tabela5[[#This Row],[Valor]]/Tabela5[[#This Row],[Quantidade]],"")</f>
        <v>216</v>
      </c>
      <c r="M35" s="8">
        <v>457824451</v>
      </c>
      <c r="N35" s="8">
        <f>MONTH(Tabela5[[#This Row],[Data Pedido]])</f>
        <v>12</v>
      </c>
      <c r="O35" s="8">
        <f>YEAR(Tabela5[[#This Row],[Data Pedido]])</f>
        <v>2021</v>
      </c>
    </row>
    <row r="36" spans="2:15" x14ac:dyDescent="0.3">
      <c r="B36" t="s">
        <v>79</v>
      </c>
      <c r="C36" s="2" t="str">
        <f>IFERROR(VLOOKUP(Tabela5[[#This Row],[Produto]],Tabela313[],2,0),"")</f>
        <v>Combustivel</v>
      </c>
      <c r="D36" s="2" t="str">
        <f>IFERROR(VLOOKUP(Tabela5[[#This Row],[Produto]],Tabela313[],3,0),"")</f>
        <v>Litros</v>
      </c>
      <c r="E36" t="s">
        <v>58</v>
      </c>
      <c r="F36" t="s">
        <v>66</v>
      </c>
      <c r="G36" t="s">
        <v>70</v>
      </c>
      <c r="H36" s="1">
        <v>44562</v>
      </c>
      <c r="I36" s="1">
        <v>44562</v>
      </c>
      <c r="J36">
        <v>2</v>
      </c>
      <c r="K36" s="4">
        <v>288</v>
      </c>
      <c r="L36" s="5">
        <f>IFERROR(Tabela5[[#This Row],[Valor]]/Tabela5[[#This Row],[Quantidade]],"")</f>
        <v>144</v>
      </c>
      <c r="M36" s="8">
        <v>753753753</v>
      </c>
      <c r="N36" s="8">
        <f>MONTH(Tabela5[[#This Row],[Data Pedido]])</f>
        <v>1</v>
      </c>
      <c r="O36" s="8">
        <f>YEAR(Tabela5[[#This Row],[Data Pedido]])</f>
        <v>2022</v>
      </c>
    </row>
    <row r="37" spans="2:15" x14ac:dyDescent="0.3">
      <c r="B37" t="s">
        <v>79</v>
      </c>
      <c r="C37" s="2" t="str">
        <f>IFERROR(VLOOKUP(Tabela5[[#This Row],[Produto]],Tabela313[],2,0),"")</f>
        <v>Combustivel</v>
      </c>
      <c r="D37" s="2" t="str">
        <f>IFERROR(VLOOKUP(Tabela5[[#This Row],[Produto]],Tabela313[],3,0),"")</f>
        <v>Litros</v>
      </c>
      <c r="E37" t="s">
        <v>59</v>
      </c>
      <c r="F37" t="s">
        <v>66</v>
      </c>
      <c r="G37" t="s">
        <v>70</v>
      </c>
      <c r="H37" s="1">
        <v>44593</v>
      </c>
      <c r="I37" s="1">
        <v>44593</v>
      </c>
      <c r="J37">
        <v>2</v>
      </c>
      <c r="K37" s="4">
        <v>172</v>
      </c>
      <c r="L37" s="5">
        <f>IFERROR(Tabela5[[#This Row],[Valor]]/Tabela5[[#This Row],[Quantidade]],"")</f>
        <v>86</v>
      </c>
      <c r="M37" s="8">
        <v>753753753</v>
      </c>
      <c r="N37" s="8">
        <f>MONTH(Tabela5[[#This Row],[Data Pedido]])</f>
        <v>2</v>
      </c>
      <c r="O37" s="8">
        <f>YEAR(Tabela5[[#This Row],[Data Pedido]])</f>
        <v>2022</v>
      </c>
    </row>
    <row r="38" spans="2:15" x14ac:dyDescent="0.3">
      <c r="B38" t="s">
        <v>79</v>
      </c>
      <c r="C38" s="2" t="str">
        <f>IFERROR(VLOOKUP(Tabela5[[#This Row],[Produto]],Tabela313[],2,0),"")</f>
        <v>Combustivel</v>
      </c>
      <c r="D38" s="2" t="str">
        <f>IFERROR(VLOOKUP(Tabela5[[#This Row],[Produto]],Tabela313[],3,0),"")</f>
        <v>Litros</v>
      </c>
      <c r="E38" t="s">
        <v>60</v>
      </c>
      <c r="F38" t="s">
        <v>67</v>
      </c>
      <c r="G38" t="s">
        <v>70</v>
      </c>
      <c r="H38" s="1">
        <v>44621</v>
      </c>
      <c r="I38" s="1">
        <v>44621</v>
      </c>
      <c r="J38">
        <v>2</v>
      </c>
      <c r="K38" s="4">
        <v>153</v>
      </c>
      <c r="L38" s="5">
        <f>IFERROR(Tabela5[[#This Row],[Valor]]/Tabela5[[#This Row],[Quantidade]],"")</f>
        <v>76.5</v>
      </c>
      <c r="M38" s="8">
        <v>753753753</v>
      </c>
      <c r="N38" s="8">
        <f>MONTH(Tabela5[[#This Row],[Data Pedido]])</f>
        <v>3</v>
      </c>
      <c r="O38" s="8">
        <f>YEAR(Tabela5[[#This Row],[Data Pedido]])</f>
        <v>2022</v>
      </c>
    </row>
    <row r="39" spans="2:15" x14ac:dyDescent="0.3">
      <c r="B39" t="s">
        <v>79</v>
      </c>
      <c r="C39" s="2" t="str">
        <f>IFERROR(VLOOKUP(Tabela5[[#This Row],[Produto]],Tabela313[],2,0),"")</f>
        <v>Combustivel</v>
      </c>
      <c r="D39" s="2" t="str">
        <f>IFERROR(VLOOKUP(Tabela5[[#This Row],[Produto]],Tabela313[],3,0),"")</f>
        <v>Litros</v>
      </c>
      <c r="E39" t="s">
        <v>59</v>
      </c>
      <c r="F39" t="s">
        <v>68</v>
      </c>
      <c r="G39" t="s">
        <v>70</v>
      </c>
      <c r="H39" s="1">
        <v>44652</v>
      </c>
      <c r="I39" s="1">
        <v>44652</v>
      </c>
      <c r="J39">
        <v>2</v>
      </c>
      <c r="K39" s="4">
        <v>188</v>
      </c>
      <c r="L39" s="5">
        <f>IFERROR(Tabela5[[#This Row],[Valor]]/Tabela5[[#This Row],[Quantidade]],"")</f>
        <v>94</v>
      </c>
      <c r="M39" s="8">
        <v>753753753</v>
      </c>
      <c r="N39" s="8">
        <f>MONTH(Tabela5[[#This Row],[Data Pedido]])</f>
        <v>4</v>
      </c>
      <c r="O39" s="8">
        <f>YEAR(Tabela5[[#This Row],[Data Pedido]])</f>
        <v>2022</v>
      </c>
    </row>
    <row r="40" spans="2:15" x14ac:dyDescent="0.3">
      <c r="B40" t="s">
        <v>79</v>
      </c>
      <c r="C40" s="2" t="str">
        <f>IFERROR(VLOOKUP(Tabela5[[#This Row],[Produto]],Tabela313[],2,0),"")</f>
        <v>Combustivel</v>
      </c>
      <c r="D40" s="2" t="str">
        <f>IFERROR(VLOOKUP(Tabela5[[#This Row],[Produto]],Tabela313[],3,0),"")</f>
        <v>Litros</v>
      </c>
      <c r="E40" t="s">
        <v>58</v>
      </c>
      <c r="F40" t="s">
        <v>66</v>
      </c>
      <c r="G40" t="s">
        <v>69</v>
      </c>
      <c r="H40" s="1">
        <v>44682</v>
      </c>
      <c r="I40" s="1">
        <v>44682</v>
      </c>
      <c r="J40">
        <v>5</v>
      </c>
      <c r="K40" s="4">
        <v>236</v>
      </c>
      <c r="L40" s="5">
        <f>IFERROR(Tabela5[[#This Row],[Valor]]/Tabela5[[#This Row],[Quantidade]],"")</f>
        <v>47.2</v>
      </c>
      <c r="M40" s="8">
        <v>457824451</v>
      </c>
      <c r="N40" s="8">
        <f>MONTH(Tabela5[[#This Row],[Data Pedido]])</f>
        <v>5</v>
      </c>
      <c r="O40" s="8">
        <f>YEAR(Tabela5[[#This Row],[Data Pedido]])</f>
        <v>2022</v>
      </c>
    </row>
    <row r="41" spans="2:15" x14ac:dyDescent="0.3">
      <c r="B41" t="s">
        <v>79</v>
      </c>
      <c r="C41" s="2" t="str">
        <f>IFERROR(VLOOKUP(Tabela5[[#This Row],[Produto]],Tabela313[],2,0),"")</f>
        <v>Combustivel</v>
      </c>
      <c r="D41" s="2" t="str">
        <f>IFERROR(VLOOKUP(Tabela5[[#This Row],[Produto]],Tabela313[],3,0),"")</f>
        <v>Litros</v>
      </c>
      <c r="E41" t="s">
        <v>59</v>
      </c>
      <c r="F41" t="s">
        <v>66</v>
      </c>
      <c r="G41" t="s">
        <v>70</v>
      </c>
      <c r="H41" s="1">
        <v>44713</v>
      </c>
      <c r="I41" s="1">
        <v>44713</v>
      </c>
      <c r="J41">
        <v>5</v>
      </c>
      <c r="K41" s="4">
        <v>286</v>
      </c>
      <c r="L41" s="5">
        <f>IFERROR(Tabela5[[#This Row],[Valor]]/Tabela5[[#This Row],[Quantidade]],"")</f>
        <v>57.2</v>
      </c>
      <c r="M41" s="8">
        <v>456456456</v>
      </c>
      <c r="N41" s="8">
        <f>MONTH(Tabela5[[#This Row],[Data Pedido]])</f>
        <v>6</v>
      </c>
      <c r="O41" s="8">
        <f>YEAR(Tabela5[[#This Row],[Data Pedido]])</f>
        <v>2022</v>
      </c>
    </row>
    <row r="42" spans="2:15" x14ac:dyDescent="0.3">
      <c r="B42" t="s">
        <v>79</v>
      </c>
      <c r="C42" s="2" t="str">
        <f>IFERROR(VLOOKUP(Tabela5[[#This Row],[Produto]],Tabela313[],2,0),"")</f>
        <v>Combustivel</v>
      </c>
      <c r="D42" s="2" t="str">
        <f>IFERROR(VLOOKUP(Tabela5[[#This Row],[Produto]],Tabela313[],3,0),"")</f>
        <v>Litros</v>
      </c>
      <c r="E42" t="s">
        <v>60</v>
      </c>
      <c r="F42" t="s">
        <v>67</v>
      </c>
      <c r="G42" t="s">
        <v>69</v>
      </c>
      <c r="H42" s="1">
        <v>44743</v>
      </c>
      <c r="I42" s="1">
        <v>44743</v>
      </c>
      <c r="J42">
        <v>5</v>
      </c>
      <c r="K42" s="4">
        <v>211</v>
      </c>
      <c r="L42" s="5">
        <f>IFERROR(Tabela5[[#This Row],[Valor]]/Tabela5[[#This Row],[Quantidade]],"")</f>
        <v>42.2</v>
      </c>
      <c r="M42" s="8">
        <v>457824451</v>
      </c>
      <c r="N42" s="8">
        <f>MONTH(Tabela5[[#This Row],[Data Pedido]])</f>
        <v>7</v>
      </c>
      <c r="O42" s="8">
        <f>YEAR(Tabela5[[#This Row],[Data Pedido]])</f>
        <v>2022</v>
      </c>
    </row>
    <row r="43" spans="2:15" x14ac:dyDescent="0.3">
      <c r="B43" t="s">
        <v>79</v>
      </c>
      <c r="C43" s="2" t="str">
        <f>IFERROR(VLOOKUP(Tabela5[[#This Row],[Produto]],Tabela313[],2,0),"")</f>
        <v>Combustivel</v>
      </c>
      <c r="D43" s="2" t="str">
        <f>IFERROR(VLOOKUP(Tabela5[[#This Row],[Produto]],Tabela313[],3,0),"")</f>
        <v>Litros</v>
      </c>
      <c r="E43" t="s">
        <v>59</v>
      </c>
      <c r="F43" t="s">
        <v>68</v>
      </c>
      <c r="G43" t="s">
        <v>69</v>
      </c>
      <c r="H43" s="1">
        <v>44774</v>
      </c>
      <c r="I43" s="1">
        <v>44774</v>
      </c>
      <c r="J43">
        <v>2</v>
      </c>
      <c r="K43" s="4">
        <v>131</v>
      </c>
      <c r="L43" s="5">
        <f>IFERROR(Tabela5[[#This Row],[Valor]]/Tabela5[[#This Row],[Quantidade]],"")</f>
        <v>65.5</v>
      </c>
      <c r="M43" s="8">
        <v>753753753</v>
      </c>
      <c r="N43" s="8">
        <f>MONTH(Tabela5[[#This Row],[Data Pedido]])</f>
        <v>8</v>
      </c>
      <c r="O43" s="8">
        <f>YEAR(Tabela5[[#This Row],[Data Pedido]])</f>
        <v>2022</v>
      </c>
    </row>
    <row r="44" spans="2:15" x14ac:dyDescent="0.3">
      <c r="B44" t="s">
        <v>77</v>
      </c>
      <c r="C44" s="2" t="str">
        <f>IFERROR(VLOOKUP(Tabela5[[#This Row],[Produto]],Tabela313[],2,0),"")</f>
        <v>Alimento</v>
      </c>
      <c r="D44" s="2" t="str">
        <f>IFERROR(VLOOKUP(Tabela5[[#This Row],[Produto]],Tabela313[],3,0),"")</f>
        <v>Kg</v>
      </c>
      <c r="E44" t="s">
        <v>58</v>
      </c>
      <c r="F44" t="s">
        <v>66</v>
      </c>
      <c r="G44" t="s">
        <v>69</v>
      </c>
      <c r="H44" s="1">
        <v>44197</v>
      </c>
      <c r="I44" s="1">
        <v>44571</v>
      </c>
      <c r="J44">
        <v>2</v>
      </c>
      <c r="K44" s="4">
        <v>23</v>
      </c>
      <c r="L44" s="5">
        <f>IFERROR(Tabela5[[#This Row],[Valor]]/Tabela5[[#This Row],[Quantidade]],"")</f>
        <v>11.5</v>
      </c>
      <c r="M44" s="8">
        <v>602999345.07272696</v>
      </c>
      <c r="N44" s="8">
        <f>MONTH(Tabela5[[#This Row],[Data Pedido]])</f>
        <v>1</v>
      </c>
      <c r="O44" s="8">
        <f>YEAR(Tabela5[[#This Row],[Data Pedido]])</f>
        <v>2021</v>
      </c>
    </row>
    <row r="45" spans="2:15" x14ac:dyDescent="0.3">
      <c r="B45" t="s">
        <v>77</v>
      </c>
      <c r="C45" s="2" t="str">
        <f>IFERROR(VLOOKUP(Tabela5[[#This Row],[Produto]],Tabela313[],2,0),"")</f>
        <v>Alimento</v>
      </c>
      <c r="D45" s="2" t="str">
        <f>IFERROR(VLOOKUP(Tabela5[[#This Row],[Produto]],Tabela313[],3,0),"")</f>
        <v>Kg</v>
      </c>
      <c r="E45" t="s">
        <v>59</v>
      </c>
      <c r="F45" t="s">
        <v>66</v>
      </c>
      <c r="G45" t="s">
        <v>70</v>
      </c>
      <c r="H45" s="1">
        <v>44228</v>
      </c>
      <c r="I45" s="1">
        <v>44663</v>
      </c>
      <c r="J45">
        <v>4</v>
      </c>
      <c r="K45" s="4">
        <v>27</v>
      </c>
      <c r="L45" s="5">
        <f>IFERROR(Tabela5[[#This Row],[Valor]]/Tabela5[[#This Row],[Quantidade]],"")</f>
        <v>6.75</v>
      </c>
      <c r="M45" s="8">
        <v>600333951.32727301</v>
      </c>
      <c r="N45" s="8">
        <f>MONTH(Tabela5[[#This Row],[Data Pedido]])</f>
        <v>2</v>
      </c>
      <c r="O45" s="8">
        <f>YEAR(Tabela5[[#This Row],[Data Pedido]])</f>
        <v>2021</v>
      </c>
    </row>
    <row r="46" spans="2:15" x14ac:dyDescent="0.3">
      <c r="B46" t="s">
        <v>77</v>
      </c>
      <c r="C46" s="2" t="str">
        <f>IFERROR(VLOOKUP(Tabela5[[#This Row],[Produto]],Tabela313[],2,0),"")</f>
        <v>Alimento</v>
      </c>
      <c r="D46" s="2" t="str">
        <f>IFERROR(VLOOKUP(Tabela5[[#This Row],[Produto]],Tabela313[],3,0),"")</f>
        <v>Kg</v>
      </c>
      <c r="E46" t="s">
        <v>60</v>
      </c>
      <c r="F46" t="s">
        <v>67</v>
      </c>
      <c r="G46" t="s">
        <v>69</v>
      </c>
      <c r="H46" s="1">
        <v>44256</v>
      </c>
      <c r="I46" s="1">
        <v>44717</v>
      </c>
      <c r="J46">
        <v>3</v>
      </c>
      <c r="K46" s="4">
        <v>44</v>
      </c>
      <c r="L46" s="5">
        <f>IFERROR(Tabela5[[#This Row],[Valor]]/Tabela5[[#This Row],[Quantidade]],"")</f>
        <v>14.666666666666666</v>
      </c>
      <c r="M46" s="8">
        <v>597668557.58181798</v>
      </c>
      <c r="N46" s="8">
        <f>MONTH(Tabela5[[#This Row],[Data Pedido]])</f>
        <v>3</v>
      </c>
      <c r="O46" s="8">
        <f>YEAR(Tabela5[[#This Row],[Data Pedido]])</f>
        <v>2021</v>
      </c>
    </row>
    <row r="47" spans="2:15" x14ac:dyDescent="0.3">
      <c r="B47" t="s">
        <v>77</v>
      </c>
      <c r="C47" s="2" t="str">
        <f>IFERROR(VLOOKUP(Tabela5[[#This Row],[Produto]],Tabela313[],2,0),"")</f>
        <v>Alimento</v>
      </c>
      <c r="D47" s="2" t="str">
        <f>IFERROR(VLOOKUP(Tabela5[[#This Row],[Produto]],Tabela313[],3,0),"")</f>
        <v>Kg</v>
      </c>
      <c r="E47" t="s">
        <v>59</v>
      </c>
      <c r="F47" t="s">
        <v>68</v>
      </c>
      <c r="G47" t="s">
        <v>69</v>
      </c>
      <c r="H47" s="1">
        <v>44287</v>
      </c>
      <c r="I47" s="1">
        <v>44729</v>
      </c>
      <c r="J47">
        <v>4</v>
      </c>
      <c r="K47" s="4">
        <v>26</v>
      </c>
      <c r="L47" s="5">
        <f>IFERROR(Tabela5[[#This Row],[Valor]]/Tabela5[[#This Row],[Quantidade]],"")</f>
        <v>6.5</v>
      </c>
      <c r="M47" s="8">
        <v>595003163.83636403</v>
      </c>
      <c r="N47" s="8">
        <f>MONTH(Tabela5[[#This Row],[Data Pedido]])</f>
        <v>4</v>
      </c>
      <c r="O47" s="8">
        <f>YEAR(Tabela5[[#This Row],[Data Pedido]])</f>
        <v>2021</v>
      </c>
    </row>
    <row r="48" spans="2:15" x14ac:dyDescent="0.3">
      <c r="B48" t="s">
        <v>77</v>
      </c>
      <c r="C48" s="2" t="str">
        <f>IFERROR(VLOOKUP(Tabela5[[#This Row],[Produto]],Tabela313[],2,0),"")</f>
        <v>Alimento</v>
      </c>
      <c r="D48" s="2" t="str">
        <f>IFERROR(VLOOKUP(Tabela5[[#This Row],[Produto]],Tabela313[],3,0),"")</f>
        <v>Kg</v>
      </c>
      <c r="E48" t="s">
        <v>58</v>
      </c>
      <c r="F48" t="s">
        <v>66</v>
      </c>
      <c r="G48" t="s">
        <v>69</v>
      </c>
      <c r="H48" s="1">
        <v>44317</v>
      </c>
      <c r="I48" s="1">
        <v>44206</v>
      </c>
      <c r="J48">
        <v>5</v>
      </c>
      <c r="K48" s="4">
        <v>1</v>
      </c>
      <c r="L48" s="5">
        <f>IFERROR(Tabela5[[#This Row],[Valor]]/Tabela5[[#This Row],[Quantidade]],"")</f>
        <v>0.2</v>
      </c>
      <c r="M48" s="8">
        <v>592337770.090909</v>
      </c>
      <c r="N48" s="8">
        <f>MONTH(Tabela5[[#This Row],[Data Pedido]])</f>
        <v>5</v>
      </c>
      <c r="O48" s="8">
        <f>YEAR(Tabela5[[#This Row],[Data Pedido]])</f>
        <v>2021</v>
      </c>
    </row>
    <row r="49" spans="2:15" x14ac:dyDescent="0.3">
      <c r="B49" t="s">
        <v>77</v>
      </c>
      <c r="C49" s="2" t="str">
        <f>IFERROR(VLOOKUP(Tabela5[[#This Row],[Produto]],Tabela313[],2,0),"")</f>
        <v>Alimento</v>
      </c>
      <c r="D49" s="2" t="str">
        <f>IFERROR(VLOOKUP(Tabela5[[#This Row],[Produto]],Tabela313[],3,0),"")</f>
        <v>Kg</v>
      </c>
      <c r="E49" t="s">
        <v>59</v>
      </c>
      <c r="F49" t="s">
        <v>66</v>
      </c>
      <c r="G49" t="s">
        <v>70</v>
      </c>
      <c r="H49" s="1">
        <v>44348</v>
      </c>
      <c r="I49" s="1">
        <v>44298</v>
      </c>
      <c r="J49">
        <v>5</v>
      </c>
      <c r="K49" s="4">
        <v>38</v>
      </c>
      <c r="L49" s="5">
        <f>IFERROR(Tabela5[[#This Row],[Valor]]/Tabela5[[#This Row],[Quantidade]],"")</f>
        <v>7.6</v>
      </c>
      <c r="M49" s="8">
        <v>589672376.34545505</v>
      </c>
      <c r="N49" s="8">
        <f>MONTH(Tabela5[[#This Row],[Data Pedido]])</f>
        <v>6</v>
      </c>
      <c r="O49" s="8">
        <f>YEAR(Tabela5[[#This Row],[Data Pedido]])</f>
        <v>2021</v>
      </c>
    </row>
    <row r="50" spans="2:15" x14ac:dyDescent="0.3">
      <c r="B50" t="s">
        <v>77</v>
      </c>
      <c r="C50" s="2" t="str">
        <f>IFERROR(VLOOKUP(Tabela5[[#This Row],[Produto]],Tabela313[],2,0),"")</f>
        <v>Alimento</v>
      </c>
      <c r="D50" s="2" t="str">
        <f>IFERROR(VLOOKUP(Tabela5[[#This Row],[Produto]],Tabela313[],3,0),"")</f>
        <v>Kg</v>
      </c>
      <c r="E50" t="s">
        <v>60</v>
      </c>
      <c r="F50" t="s">
        <v>67</v>
      </c>
      <c r="G50" t="s">
        <v>69</v>
      </c>
      <c r="H50" s="1">
        <v>44378</v>
      </c>
      <c r="I50" s="1">
        <v>44352</v>
      </c>
      <c r="J50">
        <v>5</v>
      </c>
      <c r="K50" s="4">
        <v>27</v>
      </c>
      <c r="L50" s="5">
        <f>IFERROR(Tabela5[[#This Row],[Valor]]/Tabela5[[#This Row],[Quantidade]],"")</f>
        <v>5.4</v>
      </c>
      <c r="M50" s="8">
        <v>587006982.60000002</v>
      </c>
      <c r="N50" s="8">
        <f>MONTH(Tabela5[[#This Row],[Data Pedido]])</f>
        <v>7</v>
      </c>
      <c r="O50" s="8">
        <f>YEAR(Tabela5[[#This Row],[Data Pedido]])</f>
        <v>2021</v>
      </c>
    </row>
    <row r="51" spans="2:15" x14ac:dyDescent="0.3">
      <c r="B51" t="s">
        <v>77</v>
      </c>
      <c r="C51" s="2" t="str">
        <f>IFERROR(VLOOKUP(Tabela5[[#This Row],[Produto]],Tabela313[],2,0),"")</f>
        <v>Alimento</v>
      </c>
      <c r="D51" s="2" t="str">
        <f>IFERROR(VLOOKUP(Tabela5[[#This Row],[Produto]],Tabela313[],3,0),"")</f>
        <v>Kg</v>
      </c>
      <c r="E51" t="s">
        <v>59</v>
      </c>
      <c r="F51" t="s">
        <v>68</v>
      </c>
      <c r="G51" t="s">
        <v>69</v>
      </c>
      <c r="H51" s="1">
        <v>44409</v>
      </c>
      <c r="I51" s="1">
        <v>44425</v>
      </c>
      <c r="J51">
        <v>5</v>
      </c>
      <c r="K51" s="4">
        <v>13</v>
      </c>
      <c r="L51" s="5">
        <f>IFERROR(Tabela5[[#This Row],[Valor]]/Tabela5[[#This Row],[Quantidade]],"")</f>
        <v>2.6</v>
      </c>
      <c r="M51" s="8">
        <v>584341588.854545</v>
      </c>
      <c r="N51" s="8">
        <f>MONTH(Tabela5[[#This Row],[Data Pedido]])</f>
        <v>8</v>
      </c>
      <c r="O51" s="8">
        <f>YEAR(Tabela5[[#This Row],[Data Pedido]])</f>
        <v>2021</v>
      </c>
    </row>
    <row r="52" spans="2:15" x14ac:dyDescent="0.3">
      <c r="B52" t="s">
        <v>77</v>
      </c>
      <c r="C52" s="2" t="str">
        <f>IFERROR(VLOOKUP(Tabela5[[#This Row],[Produto]],Tabela313[],2,0),"")</f>
        <v>Alimento</v>
      </c>
      <c r="D52" s="2" t="str">
        <f>IFERROR(VLOOKUP(Tabela5[[#This Row],[Produto]],Tabela313[],3,0),"")</f>
        <v>Kg</v>
      </c>
      <c r="E52" t="s">
        <v>58</v>
      </c>
      <c r="F52" t="s">
        <v>66</v>
      </c>
      <c r="G52" t="s">
        <v>69</v>
      </c>
      <c r="H52" s="1">
        <v>44440</v>
      </c>
      <c r="I52" s="1">
        <v>44814</v>
      </c>
      <c r="J52">
        <v>5</v>
      </c>
      <c r="K52" s="4">
        <v>16</v>
      </c>
      <c r="L52" s="5">
        <f>IFERROR(Tabela5[[#This Row],[Valor]]/Tabela5[[#This Row],[Quantidade]],"")</f>
        <v>3.2</v>
      </c>
      <c r="M52" s="8">
        <v>581676195.10909104</v>
      </c>
      <c r="N52" s="8">
        <f>MONTH(Tabela5[[#This Row],[Data Pedido]])</f>
        <v>9</v>
      </c>
      <c r="O52" s="8">
        <f>YEAR(Tabela5[[#This Row],[Data Pedido]])</f>
        <v>2021</v>
      </c>
    </row>
    <row r="53" spans="2:15" x14ac:dyDescent="0.3">
      <c r="B53" t="s">
        <v>77</v>
      </c>
      <c r="C53" s="2" t="str">
        <f>IFERROR(VLOOKUP(Tabela5[[#This Row],[Produto]],Tabela313[],2,0),"")</f>
        <v>Alimento</v>
      </c>
      <c r="D53" s="2" t="str">
        <f>IFERROR(VLOOKUP(Tabela5[[#This Row],[Produto]],Tabela313[],3,0),"")</f>
        <v>Kg</v>
      </c>
      <c r="E53" t="s">
        <v>59</v>
      </c>
      <c r="F53" t="s">
        <v>66</v>
      </c>
      <c r="G53" t="s">
        <v>70</v>
      </c>
      <c r="H53" s="1">
        <v>44470</v>
      </c>
      <c r="I53" s="1">
        <v>44846</v>
      </c>
      <c r="J53">
        <v>2</v>
      </c>
      <c r="K53" s="4">
        <v>50</v>
      </c>
      <c r="L53" s="5">
        <f>IFERROR(Tabela5[[#This Row],[Valor]]/Tabela5[[#This Row],[Quantidade]],"")</f>
        <v>25</v>
      </c>
      <c r="M53" s="8">
        <v>579010801.36363602</v>
      </c>
      <c r="N53" s="8">
        <f>MONTH(Tabela5[[#This Row],[Data Pedido]])</f>
        <v>10</v>
      </c>
      <c r="O53" s="8">
        <f>YEAR(Tabela5[[#This Row],[Data Pedido]])</f>
        <v>2021</v>
      </c>
    </row>
    <row r="54" spans="2:15" x14ac:dyDescent="0.3">
      <c r="B54" t="s">
        <v>77</v>
      </c>
      <c r="C54" s="2" t="str">
        <f>IFERROR(VLOOKUP(Tabela5[[#This Row],[Produto]],Tabela313[],2,0),"")</f>
        <v>Alimento</v>
      </c>
      <c r="D54" s="2" t="str">
        <f>IFERROR(VLOOKUP(Tabela5[[#This Row],[Produto]],Tabela313[],3,0),"")</f>
        <v>Kg</v>
      </c>
      <c r="E54" t="s">
        <v>60</v>
      </c>
      <c r="F54" t="s">
        <v>67</v>
      </c>
      <c r="G54" t="s">
        <v>69</v>
      </c>
      <c r="H54" s="1">
        <v>44501</v>
      </c>
      <c r="I54" s="1">
        <v>44870</v>
      </c>
      <c r="J54">
        <v>3</v>
      </c>
      <c r="K54" s="4">
        <v>15</v>
      </c>
      <c r="L54" s="5">
        <f>IFERROR(Tabela5[[#This Row],[Valor]]/Tabela5[[#This Row],[Quantidade]],"")</f>
        <v>5</v>
      </c>
      <c r="M54" s="8">
        <v>576345407.61818194</v>
      </c>
      <c r="N54" s="8">
        <f>MONTH(Tabela5[[#This Row],[Data Pedido]])</f>
        <v>11</v>
      </c>
      <c r="O54" s="8">
        <f>YEAR(Tabela5[[#This Row],[Data Pedido]])</f>
        <v>2021</v>
      </c>
    </row>
    <row r="55" spans="2:15" x14ac:dyDescent="0.3">
      <c r="B55" t="s">
        <v>77</v>
      </c>
      <c r="C55" s="2" t="str">
        <f>IFERROR(VLOOKUP(Tabela5[[#This Row],[Produto]],Tabela313[],2,0),"")</f>
        <v>Alimento</v>
      </c>
      <c r="D55" s="2" t="str">
        <f>IFERROR(VLOOKUP(Tabela5[[#This Row],[Produto]],Tabela313[],3,0),"")</f>
        <v>Kg</v>
      </c>
      <c r="E55" t="s">
        <v>59</v>
      </c>
      <c r="F55" t="s">
        <v>68</v>
      </c>
      <c r="G55" t="s">
        <v>69</v>
      </c>
      <c r="H55" s="1">
        <v>44531</v>
      </c>
      <c r="I55" s="1">
        <v>44821</v>
      </c>
      <c r="J55">
        <v>1</v>
      </c>
      <c r="K55" s="4">
        <v>12</v>
      </c>
      <c r="L55" s="5">
        <f>IFERROR(Tabela5[[#This Row],[Valor]]/Tabela5[[#This Row],[Quantidade]],"")</f>
        <v>12</v>
      </c>
      <c r="M55" s="8">
        <v>573680013.87272704</v>
      </c>
      <c r="N55" s="8">
        <f>MONTH(Tabela5[[#This Row],[Data Pedido]])</f>
        <v>12</v>
      </c>
      <c r="O55" s="8">
        <f>YEAR(Tabela5[[#This Row],[Data Pedido]])</f>
        <v>2021</v>
      </c>
    </row>
    <row r="56" spans="2:15" x14ac:dyDescent="0.3">
      <c r="B56" t="s">
        <v>77</v>
      </c>
      <c r="C56" s="2" t="str">
        <f>IFERROR(VLOOKUP(Tabela5[[#This Row],[Produto]],Tabela313[],2,0),"")</f>
        <v>Alimento</v>
      </c>
      <c r="D56" s="2" t="str">
        <f>IFERROR(VLOOKUP(Tabela5[[#This Row],[Produto]],Tabela313[],3,0),"")</f>
        <v>Kg</v>
      </c>
      <c r="E56" t="s">
        <v>58</v>
      </c>
      <c r="F56" t="s">
        <v>66</v>
      </c>
      <c r="G56" t="s">
        <v>70</v>
      </c>
      <c r="H56" s="1">
        <v>44562</v>
      </c>
      <c r="I56" s="1">
        <v>44565</v>
      </c>
      <c r="J56">
        <v>2</v>
      </c>
      <c r="K56" s="4">
        <v>50</v>
      </c>
      <c r="L56" s="5">
        <f>IFERROR(Tabela5[[#This Row],[Valor]]/Tabela5[[#This Row],[Quantidade]],"")</f>
        <v>25</v>
      </c>
      <c r="M56" s="8">
        <v>571014620.12727296</v>
      </c>
      <c r="N56" s="8">
        <f>MONTH(Tabela5[[#This Row],[Data Pedido]])</f>
        <v>1</v>
      </c>
      <c r="O56" s="8">
        <f>YEAR(Tabela5[[#This Row],[Data Pedido]])</f>
        <v>2022</v>
      </c>
    </row>
    <row r="57" spans="2:15" x14ac:dyDescent="0.3">
      <c r="B57" t="s">
        <v>77</v>
      </c>
      <c r="C57" s="2" t="str">
        <f>IFERROR(VLOOKUP(Tabela5[[#This Row],[Produto]],Tabela313[],2,0),"")</f>
        <v>Alimento</v>
      </c>
      <c r="D57" s="2" t="str">
        <f>IFERROR(VLOOKUP(Tabela5[[#This Row],[Produto]],Tabela313[],3,0),"")</f>
        <v>Kg</v>
      </c>
      <c r="E57" t="s">
        <v>59</v>
      </c>
      <c r="F57" t="s">
        <v>66</v>
      </c>
      <c r="G57" t="s">
        <v>70</v>
      </c>
      <c r="H57" s="1">
        <v>44593</v>
      </c>
      <c r="I57" s="1">
        <v>44661</v>
      </c>
      <c r="J57">
        <v>2</v>
      </c>
      <c r="K57" s="4">
        <v>22</v>
      </c>
      <c r="L57" s="5">
        <f>IFERROR(Tabela5[[#This Row],[Valor]]/Tabela5[[#This Row],[Quantidade]],"")</f>
        <v>11</v>
      </c>
      <c r="M57" s="8">
        <v>568349226.38181806</v>
      </c>
      <c r="N57" s="8">
        <f>MONTH(Tabela5[[#This Row],[Data Pedido]])</f>
        <v>2</v>
      </c>
      <c r="O57" s="8">
        <f>YEAR(Tabela5[[#This Row],[Data Pedido]])</f>
        <v>2022</v>
      </c>
    </row>
    <row r="58" spans="2:15" x14ac:dyDescent="0.3">
      <c r="B58" t="s">
        <v>77</v>
      </c>
      <c r="C58" s="2" t="str">
        <f>IFERROR(VLOOKUP(Tabela5[[#This Row],[Produto]],Tabela313[],2,0),"")</f>
        <v>Alimento</v>
      </c>
      <c r="D58" s="2" t="str">
        <f>IFERROR(VLOOKUP(Tabela5[[#This Row],[Produto]],Tabela313[],3,0),"")</f>
        <v>Kg</v>
      </c>
      <c r="E58" t="s">
        <v>60</v>
      </c>
      <c r="F58" t="s">
        <v>67</v>
      </c>
      <c r="G58" t="s">
        <v>70</v>
      </c>
      <c r="H58" s="1">
        <v>44621</v>
      </c>
      <c r="I58" s="1">
        <v>44711</v>
      </c>
      <c r="J58">
        <v>2</v>
      </c>
      <c r="K58" s="4">
        <v>26</v>
      </c>
      <c r="L58" s="5">
        <f>IFERROR(Tabela5[[#This Row],[Valor]]/Tabela5[[#This Row],[Quantidade]],"")</f>
        <v>13</v>
      </c>
      <c r="M58" s="8">
        <v>565683832.63636398</v>
      </c>
      <c r="N58" s="8">
        <f>MONTH(Tabela5[[#This Row],[Data Pedido]])</f>
        <v>3</v>
      </c>
      <c r="O58" s="8">
        <f>YEAR(Tabela5[[#This Row],[Data Pedido]])</f>
        <v>2022</v>
      </c>
    </row>
    <row r="59" spans="2:15" x14ac:dyDescent="0.3">
      <c r="B59" t="s">
        <v>77</v>
      </c>
      <c r="C59" s="2" t="str">
        <f>IFERROR(VLOOKUP(Tabela5[[#This Row],[Produto]],Tabela313[],2,0),"")</f>
        <v>Alimento</v>
      </c>
      <c r="D59" s="2" t="str">
        <f>IFERROR(VLOOKUP(Tabela5[[#This Row],[Produto]],Tabela313[],3,0),"")</f>
        <v>Kg</v>
      </c>
      <c r="E59" t="s">
        <v>59</v>
      </c>
      <c r="F59" t="s">
        <v>68</v>
      </c>
      <c r="G59" t="s">
        <v>70</v>
      </c>
      <c r="H59" s="1">
        <v>44652</v>
      </c>
      <c r="I59" s="1">
        <v>44727</v>
      </c>
      <c r="J59">
        <v>2</v>
      </c>
      <c r="K59" s="4">
        <v>10</v>
      </c>
      <c r="L59" s="5">
        <f>IFERROR(Tabela5[[#This Row],[Valor]]/Tabela5[[#This Row],[Quantidade]],"")</f>
        <v>5</v>
      </c>
      <c r="M59" s="8">
        <v>563018438.89090896</v>
      </c>
      <c r="N59" s="8">
        <f>MONTH(Tabela5[[#This Row],[Data Pedido]])</f>
        <v>4</v>
      </c>
      <c r="O59" s="8">
        <f>YEAR(Tabela5[[#This Row],[Data Pedido]])</f>
        <v>2022</v>
      </c>
    </row>
    <row r="60" spans="2:15" x14ac:dyDescent="0.3">
      <c r="B60" t="s">
        <v>77</v>
      </c>
      <c r="C60" s="2" t="str">
        <f>IFERROR(VLOOKUP(Tabela5[[#This Row],[Produto]],Tabela313[],2,0),"")</f>
        <v>Alimento</v>
      </c>
      <c r="D60" s="2" t="str">
        <f>IFERROR(VLOOKUP(Tabela5[[#This Row],[Produto]],Tabela313[],3,0),"")</f>
        <v>Kg</v>
      </c>
      <c r="E60" t="s">
        <v>58</v>
      </c>
      <c r="F60" t="s">
        <v>66</v>
      </c>
      <c r="G60" t="s">
        <v>69</v>
      </c>
      <c r="H60" s="1">
        <v>44682</v>
      </c>
      <c r="I60" s="1">
        <v>44814</v>
      </c>
      <c r="J60">
        <v>5</v>
      </c>
      <c r="K60" s="4">
        <v>35</v>
      </c>
      <c r="L60" s="5">
        <f>IFERROR(Tabela5[[#This Row],[Valor]]/Tabela5[[#This Row],[Quantidade]],"")</f>
        <v>7</v>
      </c>
      <c r="M60" s="8">
        <v>560353045.145455</v>
      </c>
      <c r="N60" s="8">
        <f>MONTH(Tabela5[[#This Row],[Data Pedido]])</f>
        <v>5</v>
      </c>
      <c r="O60" s="8">
        <f>YEAR(Tabela5[[#This Row],[Data Pedido]])</f>
        <v>2022</v>
      </c>
    </row>
    <row r="61" spans="2:15" x14ac:dyDescent="0.3">
      <c r="B61" t="s">
        <v>77</v>
      </c>
      <c r="C61" s="2" t="str">
        <f>IFERROR(VLOOKUP(Tabela5[[#This Row],[Produto]],Tabela313[],2,0),"")</f>
        <v>Alimento</v>
      </c>
      <c r="D61" s="2" t="str">
        <f>IFERROR(VLOOKUP(Tabela5[[#This Row],[Produto]],Tabela313[],3,0),"")</f>
        <v>Kg</v>
      </c>
      <c r="E61" t="s">
        <v>59</v>
      </c>
      <c r="F61" t="s">
        <v>66</v>
      </c>
      <c r="G61" t="s">
        <v>70</v>
      </c>
      <c r="H61" s="1">
        <v>44713</v>
      </c>
      <c r="I61" s="1">
        <v>44846</v>
      </c>
      <c r="J61">
        <v>5</v>
      </c>
      <c r="K61" s="4">
        <v>18</v>
      </c>
      <c r="L61" s="5">
        <f>IFERROR(Tabela5[[#This Row],[Valor]]/Tabela5[[#This Row],[Quantidade]],"")</f>
        <v>3.6</v>
      </c>
      <c r="M61" s="8">
        <v>557687651.39999998</v>
      </c>
      <c r="N61" s="8">
        <f>MONTH(Tabela5[[#This Row],[Data Pedido]])</f>
        <v>6</v>
      </c>
      <c r="O61" s="8">
        <f>YEAR(Tabela5[[#This Row],[Data Pedido]])</f>
        <v>2022</v>
      </c>
    </row>
    <row r="62" spans="2:15" x14ac:dyDescent="0.3">
      <c r="B62" t="s">
        <v>77</v>
      </c>
      <c r="C62" s="2" t="str">
        <f>IFERROR(VLOOKUP(Tabela5[[#This Row],[Produto]],Tabela313[],2,0),"")</f>
        <v>Alimento</v>
      </c>
      <c r="D62" s="2" t="str">
        <f>IFERROR(VLOOKUP(Tabela5[[#This Row],[Produto]],Tabela313[],3,0),"")</f>
        <v>Kg</v>
      </c>
      <c r="E62" t="s">
        <v>60</v>
      </c>
      <c r="F62" t="s">
        <v>67</v>
      </c>
      <c r="G62" t="s">
        <v>69</v>
      </c>
      <c r="H62" s="1">
        <v>44743</v>
      </c>
      <c r="I62" s="1">
        <v>44870</v>
      </c>
      <c r="J62">
        <v>5</v>
      </c>
      <c r="K62" s="4">
        <v>14</v>
      </c>
      <c r="L62" s="5">
        <f>IFERROR(Tabela5[[#This Row],[Valor]]/Tabela5[[#This Row],[Quantidade]],"")</f>
        <v>2.8</v>
      </c>
      <c r="M62" s="8">
        <v>555022257.65454495</v>
      </c>
      <c r="N62" s="8">
        <f>MONTH(Tabela5[[#This Row],[Data Pedido]])</f>
        <v>7</v>
      </c>
      <c r="O62" s="8">
        <f>YEAR(Tabela5[[#This Row],[Data Pedido]])</f>
        <v>2022</v>
      </c>
    </row>
    <row r="63" spans="2:15" x14ac:dyDescent="0.3">
      <c r="B63" t="s">
        <v>77</v>
      </c>
      <c r="C63" s="2" t="str">
        <f>IFERROR(VLOOKUP(Tabela5[[#This Row],[Produto]],Tabela313[],2,0),"")</f>
        <v>Alimento</v>
      </c>
      <c r="D63" s="2" t="str">
        <f>IFERROR(VLOOKUP(Tabela5[[#This Row],[Produto]],Tabela313[],3,0),"")</f>
        <v>Kg</v>
      </c>
      <c r="E63" t="s">
        <v>59</v>
      </c>
      <c r="F63" t="s">
        <v>68</v>
      </c>
      <c r="G63" t="s">
        <v>69</v>
      </c>
      <c r="H63" s="1">
        <v>44774</v>
      </c>
      <c r="I63" s="1">
        <v>44821</v>
      </c>
      <c r="J63">
        <v>2</v>
      </c>
      <c r="K63" s="4">
        <v>40</v>
      </c>
      <c r="L63" s="5">
        <f>IFERROR(Tabela5[[#This Row],[Valor]]/Tabela5[[#This Row],[Quantidade]],"")</f>
        <v>20</v>
      </c>
      <c r="M63" s="8">
        <v>552356863.909091</v>
      </c>
      <c r="N63" s="8">
        <f>MONTH(Tabela5[[#This Row],[Data Pedido]])</f>
        <v>8</v>
      </c>
      <c r="O63" s="8">
        <f>YEAR(Tabela5[[#This Row],[Data Pedido]])</f>
        <v>2022</v>
      </c>
    </row>
    <row r="64" spans="2:15" x14ac:dyDescent="0.3">
      <c r="C64" s="2" t="str">
        <f>IFERROR(VLOOKUP(Tabela5[[#This Row],[Produto]],Tabela313[],2,0),"")</f>
        <v/>
      </c>
      <c r="D64" s="2" t="str">
        <f>IFERROR(VLOOKUP(Tabela5[[#This Row],[Produto]],Tabela313[],3,0),"")</f>
        <v/>
      </c>
      <c r="H64" s="1"/>
      <c r="I64" s="1"/>
      <c r="K64" s="4"/>
      <c r="L64" s="5" t="str">
        <f>IFERROR(Tabela5[[#This Row],[Valor]]/Tabela5[[#This Row],[Quantidade]],"")</f>
        <v/>
      </c>
      <c r="N64" s="8">
        <f>MONTH(Tabela5[[#This Row],[Data Pedido]])</f>
        <v>1</v>
      </c>
      <c r="O64" s="8">
        <f>YEAR(Tabela5[[#This Row],[Data Pedido]])</f>
        <v>1900</v>
      </c>
    </row>
    <row r="65" spans="3:15" x14ac:dyDescent="0.3">
      <c r="C65" s="2" t="str">
        <f>IFERROR(VLOOKUP(Tabela5[[#This Row],[Produto]],Tabela313[],2,0),"")</f>
        <v/>
      </c>
      <c r="D65" s="2" t="str">
        <f>IFERROR(VLOOKUP(Tabela5[[#This Row],[Produto]],Tabela313[],3,0),"")</f>
        <v/>
      </c>
      <c r="H65" s="1"/>
      <c r="I65" s="1"/>
      <c r="K65" s="4"/>
      <c r="L65" s="5" t="str">
        <f>IFERROR(Tabela5[[#This Row],[Valor]]/Tabela5[[#This Row],[Quantidade]],"")</f>
        <v/>
      </c>
      <c r="N65" s="8">
        <f>MONTH(Tabela5[[#This Row],[Data Pedido]])</f>
        <v>1</v>
      </c>
      <c r="O65" s="8">
        <f>YEAR(Tabela5[[#This Row],[Data Pedido]])</f>
        <v>1900</v>
      </c>
    </row>
    <row r="66" spans="3:15" x14ac:dyDescent="0.3">
      <c r="C66" s="2" t="str">
        <f>IFERROR(VLOOKUP(Tabela5[[#This Row],[Produto]],Tabela313[],2,0),"")</f>
        <v/>
      </c>
      <c r="D66" s="2" t="str">
        <f>IFERROR(VLOOKUP(Tabela5[[#This Row],[Produto]],Tabela313[],3,0),"")</f>
        <v/>
      </c>
      <c r="H66" s="1"/>
      <c r="I66" s="1"/>
      <c r="K66" s="4"/>
      <c r="L66" s="5" t="str">
        <f>IFERROR(Tabela5[[#This Row],[Valor]]/Tabela5[[#This Row],[Quantidade]],"")</f>
        <v/>
      </c>
      <c r="N66" s="8">
        <f>MONTH(Tabela5[[#This Row],[Data Pedido]])</f>
        <v>1</v>
      </c>
      <c r="O66" s="8">
        <f>YEAR(Tabela5[[#This Row],[Data Pedido]])</f>
        <v>1900</v>
      </c>
    </row>
    <row r="67" spans="3:15" x14ac:dyDescent="0.3">
      <c r="C67" s="2" t="str">
        <f>IFERROR(VLOOKUP(Tabela5[[#This Row],[Produto]],Tabela313[],2,0),"")</f>
        <v/>
      </c>
      <c r="D67" s="2" t="str">
        <f>IFERROR(VLOOKUP(Tabela5[[#This Row],[Produto]],Tabela313[],3,0),"")</f>
        <v/>
      </c>
      <c r="H67" s="1"/>
      <c r="I67" s="1"/>
      <c r="K67" s="4"/>
      <c r="L67" s="5" t="str">
        <f>IFERROR(Tabela5[[#This Row],[Valor]]/Tabela5[[#This Row],[Quantidade]],"")</f>
        <v/>
      </c>
      <c r="N67" s="8">
        <f>MONTH(Tabela5[[#This Row],[Data Pedido]])</f>
        <v>1</v>
      </c>
      <c r="O67" s="8">
        <f>YEAR(Tabela5[[#This Row],[Data Pedido]])</f>
        <v>1900</v>
      </c>
    </row>
    <row r="68" spans="3:15" x14ac:dyDescent="0.3">
      <c r="C68" s="2" t="str">
        <f>IFERROR(VLOOKUP(Tabela5[[#This Row],[Produto]],Tabela313[],2,0),"")</f>
        <v/>
      </c>
      <c r="D68" s="2" t="str">
        <f>IFERROR(VLOOKUP(Tabela5[[#This Row],[Produto]],Tabela313[],3,0),"")</f>
        <v/>
      </c>
      <c r="H68" s="1"/>
      <c r="I68" s="1"/>
      <c r="K68" s="4"/>
      <c r="L68" s="5" t="str">
        <f>IFERROR(Tabela5[[#This Row],[Valor]]/Tabela5[[#This Row],[Quantidade]],"")</f>
        <v/>
      </c>
      <c r="N68" s="8">
        <f>MONTH(Tabela5[[#This Row],[Data Pedido]])</f>
        <v>1</v>
      </c>
      <c r="O68" s="8">
        <f>YEAR(Tabela5[[#This Row],[Data Pedido]])</f>
        <v>1900</v>
      </c>
    </row>
    <row r="69" spans="3:15" x14ac:dyDescent="0.3">
      <c r="C69" s="2" t="str">
        <f>IFERROR(VLOOKUP(Tabela5[[#This Row],[Produto]],Tabela313[],2,0),"")</f>
        <v/>
      </c>
      <c r="D69" s="2" t="str">
        <f>IFERROR(VLOOKUP(Tabela5[[#This Row],[Produto]],Tabela313[],3,0),"")</f>
        <v/>
      </c>
      <c r="H69" s="1"/>
      <c r="I69" s="1"/>
      <c r="K69" s="4"/>
      <c r="L69" s="5" t="str">
        <f>IFERROR(Tabela5[[#This Row],[Valor]]/Tabela5[[#This Row],[Quantidade]],"")</f>
        <v/>
      </c>
      <c r="N69" s="8">
        <f>MONTH(Tabela5[[#This Row],[Data Pedido]])</f>
        <v>1</v>
      </c>
      <c r="O69" s="8">
        <f>YEAR(Tabela5[[#This Row],[Data Pedido]])</f>
        <v>1900</v>
      </c>
    </row>
    <row r="70" spans="3:15" x14ac:dyDescent="0.3">
      <c r="C70" s="2" t="str">
        <f>IFERROR(VLOOKUP(Tabela5[[#This Row],[Produto]],Tabela313[],2,0),"")</f>
        <v/>
      </c>
      <c r="D70" s="2" t="str">
        <f>IFERROR(VLOOKUP(Tabela5[[#This Row],[Produto]],Tabela313[],3,0),"")</f>
        <v/>
      </c>
      <c r="H70" s="1"/>
      <c r="I70" s="1"/>
      <c r="K70" s="4"/>
      <c r="L70" s="5" t="str">
        <f>IFERROR(Tabela5[[#This Row],[Valor]]/Tabela5[[#This Row],[Quantidade]],"")</f>
        <v/>
      </c>
      <c r="N70" s="8">
        <f>MONTH(Tabela5[[#This Row],[Data Pedido]])</f>
        <v>1</v>
      </c>
      <c r="O70" s="8">
        <f>YEAR(Tabela5[[#This Row],[Data Pedido]])</f>
        <v>1900</v>
      </c>
    </row>
    <row r="71" spans="3:15" x14ac:dyDescent="0.3">
      <c r="C71" s="2" t="str">
        <f>IFERROR(VLOOKUP(Tabela5[[#This Row],[Produto]],Tabela313[],2,0),"")</f>
        <v/>
      </c>
      <c r="D71" s="2" t="str">
        <f>IFERROR(VLOOKUP(Tabela5[[#This Row],[Produto]],Tabela313[],3,0),"")</f>
        <v/>
      </c>
      <c r="H71" s="1"/>
      <c r="I71" s="1"/>
      <c r="K71" s="4"/>
      <c r="L71" s="5" t="str">
        <f>IFERROR(Tabela5[[#This Row],[Valor]]/Tabela5[[#This Row],[Quantidade]],"")</f>
        <v/>
      </c>
      <c r="N71" s="8">
        <f>MONTH(Tabela5[[#This Row],[Data Pedido]])</f>
        <v>1</v>
      </c>
      <c r="O71" s="8">
        <f>YEAR(Tabela5[[#This Row],[Data Pedido]])</f>
        <v>1900</v>
      </c>
    </row>
    <row r="72" spans="3:15" x14ac:dyDescent="0.3">
      <c r="C72" s="2" t="str">
        <f>IFERROR(VLOOKUP(Tabela5[[#This Row],[Produto]],Tabela313[],2,0),"")</f>
        <v/>
      </c>
      <c r="D72" s="2" t="str">
        <f>IFERROR(VLOOKUP(Tabela5[[#This Row],[Produto]],Tabela313[],3,0),"")</f>
        <v/>
      </c>
      <c r="H72" s="1"/>
      <c r="I72" s="1"/>
      <c r="K72" s="4"/>
      <c r="L72" s="5" t="str">
        <f>IFERROR(Tabela5[[#This Row],[Valor]]/Tabela5[[#This Row],[Quantidade]],"")</f>
        <v/>
      </c>
      <c r="N72" s="8">
        <f>MONTH(Tabela5[[#This Row],[Data Pedido]])</f>
        <v>1</v>
      </c>
      <c r="O72" s="8">
        <f>YEAR(Tabela5[[#This Row],[Data Pedido]])</f>
        <v>1900</v>
      </c>
    </row>
    <row r="73" spans="3:15" x14ac:dyDescent="0.3">
      <c r="C73" s="2" t="str">
        <f>IFERROR(VLOOKUP(Tabela5[[#This Row],[Produto]],Tabela313[],2,0),"")</f>
        <v/>
      </c>
      <c r="D73" s="2" t="str">
        <f>IFERROR(VLOOKUP(Tabela5[[#This Row],[Produto]],Tabela313[],3,0),"")</f>
        <v/>
      </c>
      <c r="H73" s="1"/>
      <c r="I73" s="1"/>
      <c r="K73" s="4"/>
      <c r="L73" s="5" t="str">
        <f>IFERROR(Tabela5[[#This Row],[Valor]]/Tabela5[[#This Row],[Quantidade]],"")</f>
        <v/>
      </c>
      <c r="N73" s="8">
        <f>MONTH(Tabela5[[#This Row],[Data Pedido]])</f>
        <v>1</v>
      </c>
      <c r="O73" s="8">
        <f>YEAR(Tabela5[[#This Row],[Data Pedido]])</f>
        <v>1900</v>
      </c>
    </row>
    <row r="74" spans="3:15" x14ac:dyDescent="0.3">
      <c r="C74" s="2" t="str">
        <f>IFERROR(VLOOKUP(Tabela5[[#This Row],[Produto]],Tabela313[],2,0),"")</f>
        <v/>
      </c>
      <c r="D74" s="2" t="str">
        <f>IFERROR(VLOOKUP(Tabela5[[#This Row],[Produto]],Tabela313[],3,0),"")</f>
        <v/>
      </c>
      <c r="H74" s="1"/>
      <c r="I74" s="1"/>
      <c r="K74" s="4"/>
      <c r="L74" s="5" t="str">
        <f>IFERROR(Tabela5[[#This Row],[Valor]]/Tabela5[[#This Row],[Quantidade]],"")</f>
        <v/>
      </c>
      <c r="N74" s="8">
        <f>MONTH(Tabela5[[#This Row],[Data Pedido]])</f>
        <v>1</v>
      </c>
      <c r="O74" s="8">
        <f>YEAR(Tabela5[[#This Row],[Data Pedido]])</f>
        <v>1900</v>
      </c>
    </row>
    <row r="75" spans="3:15" x14ac:dyDescent="0.3">
      <c r="C75" s="2" t="str">
        <f>IFERROR(VLOOKUP(Tabela5[[#This Row],[Produto]],Tabela313[],2,0),"")</f>
        <v/>
      </c>
      <c r="D75" s="2" t="str">
        <f>IFERROR(VLOOKUP(Tabela5[[#This Row],[Produto]],Tabela313[],3,0),"")</f>
        <v/>
      </c>
      <c r="H75" s="1"/>
      <c r="I75" s="1"/>
      <c r="K75" s="4"/>
      <c r="L75" s="5" t="str">
        <f>IFERROR(Tabela5[[#This Row],[Valor]]/Tabela5[[#This Row],[Quantidade]],"")</f>
        <v/>
      </c>
      <c r="N75" s="8">
        <f>MONTH(Tabela5[[#This Row],[Data Pedido]])</f>
        <v>1</v>
      </c>
      <c r="O75" s="8">
        <f>YEAR(Tabela5[[#This Row],[Data Pedido]])</f>
        <v>1900</v>
      </c>
    </row>
    <row r="76" spans="3:15" x14ac:dyDescent="0.3">
      <c r="C76" s="2" t="str">
        <f>IFERROR(VLOOKUP(Tabela5[[#This Row],[Produto]],Tabela313[],2,0),"")</f>
        <v/>
      </c>
      <c r="D76" s="2" t="str">
        <f>IFERROR(VLOOKUP(Tabela5[[#This Row],[Produto]],Tabela313[],3,0),"")</f>
        <v/>
      </c>
      <c r="H76" s="1"/>
      <c r="I76" s="1"/>
      <c r="K76" s="4"/>
      <c r="L76" s="5" t="str">
        <f>IFERROR(Tabela5[[#This Row],[Valor]]/Tabela5[[#This Row],[Quantidade]],"")</f>
        <v/>
      </c>
      <c r="N76" s="8">
        <f>MONTH(Tabela5[[#This Row],[Data Pedido]])</f>
        <v>1</v>
      </c>
      <c r="O76" s="8">
        <f>YEAR(Tabela5[[#This Row],[Data Pedido]])</f>
        <v>1900</v>
      </c>
    </row>
    <row r="77" spans="3:15" x14ac:dyDescent="0.3">
      <c r="C77" s="2" t="str">
        <f>IFERROR(VLOOKUP(Tabela5[[#This Row],[Produto]],Tabela313[],2,0),"")</f>
        <v/>
      </c>
      <c r="D77" s="2" t="str">
        <f>IFERROR(VLOOKUP(Tabela5[[#This Row],[Produto]],Tabela313[],3,0),"")</f>
        <v/>
      </c>
      <c r="H77" s="1"/>
      <c r="I77" s="1"/>
      <c r="K77" s="4"/>
      <c r="L77" s="5" t="str">
        <f>IFERROR(Tabela5[[#This Row],[Valor]]/Tabela5[[#This Row],[Quantidade]],"")</f>
        <v/>
      </c>
      <c r="N77" s="8">
        <f>MONTH(Tabela5[[#This Row],[Data Pedido]])</f>
        <v>1</v>
      </c>
      <c r="O77" s="8">
        <f>YEAR(Tabela5[[#This Row],[Data Pedido]])</f>
        <v>1900</v>
      </c>
    </row>
    <row r="78" spans="3:15" x14ac:dyDescent="0.3">
      <c r="C78" s="2" t="str">
        <f>IFERROR(VLOOKUP(Tabela5[[#This Row],[Produto]],Tabela313[],2,0),"")</f>
        <v/>
      </c>
      <c r="D78" s="2" t="str">
        <f>IFERROR(VLOOKUP(Tabela5[[#This Row],[Produto]],Tabela313[],3,0),"")</f>
        <v/>
      </c>
      <c r="H78" s="1"/>
      <c r="I78" s="1"/>
      <c r="K78" s="4"/>
      <c r="L78" s="5" t="str">
        <f>IFERROR(Tabela5[[#This Row],[Valor]]/Tabela5[[#This Row],[Quantidade]],"")</f>
        <v/>
      </c>
      <c r="N78" s="8">
        <f>MONTH(Tabela5[[#This Row],[Data Pedido]])</f>
        <v>1</v>
      </c>
      <c r="O78" s="8">
        <f>YEAR(Tabela5[[#This Row],[Data Pedido]])</f>
        <v>1900</v>
      </c>
    </row>
    <row r="79" spans="3:15" x14ac:dyDescent="0.3">
      <c r="C79" s="2" t="str">
        <f>IFERROR(VLOOKUP(Tabela5[[#This Row],[Produto]],Tabela313[],2,0),"")</f>
        <v/>
      </c>
      <c r="D79" s="2" t="str">
        <f>IFERROR(VLOOKUP(Tabela5[[#This Row],[Produto]],Tabela313[],3,0),"")</f>
        <v/>
      </c>
      <c r="H79" s="1"/>
      <c r="I79" s="1"/>
      <c r="K79" s="4"/>
      <c r="L79" s="5" t="str">
        <f>IFERROR(Tabela5[[#This Row],[Valor]]/Tabela5[[#This Row],[Quantidade]],"")</f>
        <v/>
      </c>
      <c r="N79" s="8">
        <f>MONTH(Tabela5[[#This Row],[Data Pedido]])</f>
        <v>1</v>
      </c>
      <c r="O79" s="8">
        <f>YEAR(Tabela5[[#This Row],[Data Pedido]])</f>
        <v>1900</v>
      </c>
    </row>
    <row r="80" spans="3:15" x14ac:dyDescent="0.3">
      <c r="C80" s="2" t="str">
        <f>IFERROR(VLOOKUP(Tabela5[[#This Row],[Produto]],Tabela313[],2,0),"")</f>
        <v/>
      </c>
      <c r="D80" s="2" t="str">
        <f>IFERROR(VLOOKUP(Tabela5[[#This Row],[Produto]],Tabela313[],3,0),"")</f>
        <v/>
      </c>
      <c r="H80" s="1"/>
      <c r="I80" s="1"/>
      <c r="K80" s="4"/>
      <c r="L80" s="5" t="str">
        <f>IFERROR(Tabela5[[#This Row],[Valor]]/Tabela5[[#This Row],[Quantidade]],"")</f>
        <v/>
      </c>
      <c r="N80" s="8">
        <f>MONTH(Tabela5[[#This Row],[Data Pedido]])</f>
        <v>1</v>
      </c>
      <c r="O80" s="8">
        <f>YEAR(Tabela5[[#This Row],[Data Pedido]])</f>
        <v>1900</v>
      </c>
    </row>
    <row r="81" spans="3:15" x14ac:dyDescent="0.3">
      <c r="C81" s="2" t="str">
        <f>IFERROR(VLOOKUP(Tabela5[[#This Row],[Produto]],Tabela313[],2,0),"")</f>
        <v/>
      </c>
      <c r="D81" s="2" t="str">
        <f>IFERROR(VLOOKUP(Tabela5[[#This Row],[Produto]],Tabela313[],3,0),"")</f>
        <v/>
      </c>
      <c r="H81" s="1"/>
      <c r="I81" s="1"/>
      <c r="K81" s="4"/>
      <c r="L81" s="5" t="str">
        <f>IFERROR(Tabela5[[#This Row],[Valor]]/Tabela5[[#This Row],[Quantidade]],"")</f>
        <v/>
      </c>
      <c r="N81" s="8">
        <f>MONTH(Tabela5[[#This Row],[Data Pedido]])</f>
        <v>1</v>
      </c>
      <c r="O81" s="8">
        <f>YEAR(Tabela5[[#This Row],[Data Pedido]])</f>
        <v>1900</v>
      </c>
    </row>
    <row r="82" spans="3:15" x14ac:dyDescent="0.3">
      <c r="C82" s="2" t="str">
        <f>IFERROR(VLOOKUP(Tabela5[[#This Row],[Produto]],Tabela313[],2,0),"")</f>
        <v/>
      </c>
      <c r="D82" s="2" t="str">
        <f>IFERROR(VLOOKUP(Tabela5[[#This Row],[Produto]],Tabela313[],3,0),"")</f>
        <v/>
      </c>
      <c r="H82" s="1"/>
      <c r="I82" s="1"/>
      <c r="K82" s="4"/>
      <c r="L82" s="5" t="str">
        <f>IFERROR(Tabela5[[#This Row],[Valor]]/Tabela5[[#This Row],[Quantidade]],"")</f>
        <v/>
      </c>
      <c r="N82" s="8">
        <f>MONTH(Tabela5[[#This Row],[Data Pedido]])</f>
        <v>1</v>
      </c>
      <c r="O82" s="8">
        <f>YEAR(Tabela5[[#This Row],[Data Pedido]])</f>
        <v>1900</v>
      </c>
    </row>
    <row r="83" spans="3:15" x14ac:dyDescent="0.3">
      <c r="C83" s="2" t="str">
        <f>IFERROR(VLOOKUP(Tabela5[[#This Row],[Produto]],Tabela313[],2,0),"")</f>
        <v/>
      </c>
      <c r="D83" s="2" t="str">
        <f>IFERROR(VLOOKUP(Tabela5[[#This Row],[Produto]],Tabela313[],3,0),"")</f>
        <v/>
      </c>
      <c r="H83" s="1"/>
      <c r="I83" s="1"/>
      <c r="K83" s="4"/>
      <c r="L83" s="5" t="str">
        <f>IFERROR(Tabela5[[#This Row],[Valor]]/Tabela5[[#This Row],[Quantidade]],"")</f>
        <v/>
      </c>
      <c r="N83" s="8">
        <f>MONTH(Tabela5[[#This Row],[Data Pedido]])</f>
        <v>1</v>
      </c>
      <c r="O83" s="8">
        <f>YEAR(Tabela5[[#This Row],[Data Pedido]])</f>
        <v>1900</v>
      </c>
    </row>
    <row r="84" spans="3:15" x14ac:dyDescent="0.3">
      <c r="C84" s="2" t="str">
        <f>IFERROR(VLOOKUP(Tabela5[[#This Row],[Produto]],Tabela313[],2,0),"")</f>
        <v/>
      </c>
      <c r="D84" s="2" t="str">
        <f>IFERROR(VLOOKUP(Tabela5[[#This Row],[Produto]],Tabela313[],3,0),"")</f>
        <v/>
      </c>
      <c r="H84" s="1"/>
      <c r="I84" s="1"/>
      <c r="K84" s="4"/>
      <c r="L84" s="5" t="str">
        <f>IFERROR(Tabela5[[#This Row],[Valor]]/Tabela5[[#This Row],[Quantidade]],"")</f>
        <v/>
      </c>
      <c r="N84" s="8">
        <f>MONTH(Tabela5[[#This Row],[Data Pedido]])</f>
        <v>1</v>
      </c>
      <c r="O84" s="8">
        <f>YEAR(Tabela5[[#This Row],[Data Pedido]])</f>
        <v>1900</v>
      </c>
    </row>
    <row r="85" spans="3:15" x14ac:dyDescent="0.3">
      <c r="C85" s="2" t="str">
        <f>IFERROR(VLOOKUP(Tabela5[[#This Row],[Produto]],Tabela313[],2,0),"")</f>
        <v/>
      </c>
      <c r="D85" s="2" t="str">
        <f>IFERROR(VLOOKUP(Tabela5[[#This Row],[Produto]],Tabela313[],3,0),"")</f>
        <v/>
      </c>
      <c r="H85" s="1"/>
      <c r="I85" s="1"/>
      <c r="K85" s="4"/>
      <c r="L85" s="5" t="str">
        <f>IFERROR(Tabela5[[#This Row],[Valor]]/Tabela5[[#This Row],[Quantidade]],"")</f>
        <v/>
      </c>
      <c r="N85" s="8">
        <f>MONTH(Tabela5[[#This Row],[Data Pedido]])</f>
        <v>1</v>
      </c>
      <c r="O85" s="8">
        <f>YEAR(Tabela5[[#This Row],[Data Pedido]])</f>
        <v>1900</v>
      </c>
    </row>
    <row r="86" spans="3:15" x14ac:dyDescent="0.3">
      <c r="C86" s="2" t="str">
        <f>IFERROR(VLOOKUP(Tabela5[[#This Row],[Produto]],Tabela313[],2,0),"")</f>
        <v/>
      </c>
      <c r="D86" s="2" t="str">
        <f>IFERROR(VLOOKUP(Tabela5[[#This Row],[Produto]],Tabela313[],3,0),"")</f>
        <v/>
      </c>
      <c r="H86" s="1"/>
      <c r="I86" s="1"/>
      <c r="K86" s="4"/>
      <c r="L86" s="5" t="str">
        <f>IFERROR(Tabela5[[#This Row],[Valor]]/Tabela5[[#This Row],[Quantidade]],"")</f>
        <v/>
      </c>
      <c r="N86" s="8">
        <f>MONTH(Tabela5[[#This Row],[Data Pedido]])</f>
        <v>1</v>
      </c>
      <c r="O86" s="8">
        <f>YEAR(Tabela5[[#This Row],[Data Pedido]])</f>
        <v>1900</v>
      </c>
    </row>
    <row r="87" spans="3:15" x14ac:dyDescent="0.3">
      <c r="C87" s="2" t="str">
        <f>IFERROR(VLOOKUP(Tabela5[[#This Row],[Produto]],Tabela313[],2,0),"")</f>
        <v/>
      </c>
      <c r="D87" s="2" t="str">
        <f>IFERROR(VLOOKUP(Tabela5[[#This Row],[Produto]],Tabela313[],3,0),"")</f>
        <v/>
      </c>
      <c r="H87" s="1"/>
      <c r="I87" s="1"/>
      <c r="K87" s="4"/>
      <c r="L87" s="5" t="str">
        <f>IFERROR(Tabela5[[#This Row],[Valor]]/Tabela5[[#This Row],[Quantidade]],"")</f>
        <v/>
      </c>
      <c r="N87" s="8">
        <f>MONTH(Tabela5[[#This Row],[Data Pedido]])</f>
        <v>1</v>
      </c>
      <c r="O87" s="8">
        <f>YEAR(Tabela5[[#This Row],[Data Pedido]])</f>
        <v>1900</v>
      </c>
    </row>
    <row r="88" spans="3:15" x14ac:dyDescent="0.3">
      <c r="C88" s="2" t="str">
        <f>IFERROR(VLOOKUP(Tabela5[[#This Row],[Produto]],Tabela313[],2,0),"")</f>
        <v/>
      </c>
      <c r="D88" s="2" t="str">
        <f>IFERROR(VLOOKUP(Tabela5[[#This Row],[Produto]],Tabela313[],3,0),"")</f>
        <v/>
      </c>
      <c r="H88" s="1"/>
      <c r="I88" s="1"/>
      <c r="K88" s="4"/>
      <c r="L88" s="5" t="str">
        <f>IFERROR(Tabela5[[#This Row],[Valor]]/Tabela5[[#This Row],[Quantidade]],"")</f>
        <v/>
      </c>
      <c r="N88" s="8">
        <f>MONTH(Tabela5[[#This Row],[Data Pedido]])</f>
        <v>1</v>
      </c>
      <c r="O88" s="8">
        <f>YEAR(Tabela5[[#This Row],[Data Pedido]])</f>
        <v>1900</v>
      </c>
    </row>
    <row r="89" spans="3:15" x14ac:dyDescent="0.3">
      <c r="C89" s="2" t="str">
        <f>IFERROR(VLOOKUP(Tabela5[[#This Row],[Produto]],Tabela313[],2,0),"")</f>
        <v/>
      </c>
      <c r="D89" s="2" t="str">
        <f>IFERROR(VLOOKUP(Tabela5[[#This Row],[Produto]],Tabela313[],3,0),"")</f>
        <v/>
      </c>
      <c r="H89" s="1"/>
      <c r="I89" s="1"/>
      <c r="K89" s="4"/>
      <c r="L89" s="5" t="str">
        <f>IFERROR(Tabela5[[#This Row],[Valor]]/Tabela5[[#This Row],[Quantidade]],"")</f>
        <v/>
      </c>
      <c r="N89" s="8">
        <f>MONTH(Tabela5[[#This Row],[Data Pedido]])</f>
        <v>1</v>
      </c>
      <c r="O89" s="8">
        <f>YEAR(Tabela5[[#This Row],[Data Pedido]])</f>
        <v>1900</v>
      </c>
    </row>
    <row r="90" spans="3:15" x14ac:dyDescent="0.3">
      <c r="C90" s="2" t="str">
        <f>IFERROR(VLOOKUP(Tabela5[[#This Row],[Produto]],Tabela313[],2,0),"")</f>
        <v/>
      </c>
      <c r="D90" s="2" t="str">
        <f>IFERROR(VLOOKUP(Tabela5[[#This Row],[Produto]],Tabela313[],3,0),"")</f>
        <v/>
      </c>
      <c r="H90" s="1"/>
      <c r="I90" s="1"/>
      <c r="K90" s="4"/>
      <c r="L90" s="5" t="str">
        <f>IFERROR(Tabela5[[#This Row],[Valor]]/Tabela5[[#This Row],[Quantidade]],"")</f>
        <v/>
      </c>
      <c r="N90" s="8">
        <f>MONTH(Tabela5[[#This Row],[Data Pedido]])</f>
        <v>1</v>
      </c>
      <c r="O90" s="8">
        <f>YEAR(Tabela5[[#This Row],[Data Pedido]])</f>
        <v>1900</v>
      </c>
    </row>
    <row r="91" spans="3:15" x14ac:dyDescent="0.3">
      <c r="C91" s="2" t="str">
        <f>IFERROR(VLOOKUP(Tabela5[[#This Row],[Produto]],Tabela313[],2,0),"")</f>
        <v/>
      </c>
      <c r="D91" s="2" t="str">
        <f>IFERROR(VLOOKUP(Tabela5[[#This Row],[Produto]],Tabela313[],3,0),"")</f>
        <v/>
      </c>
      <c r="H91" s="1"/>
      <c r="I91" s="1"/>
      <c r="K91" s="4"/>
      <c r="L91" s="5" t="str">
        <f>IFERROR(Tabela5[[#This Row],[Valor]]/Tabela5[[#This Row],[Quantidade]],"")</f>
        <v/>
      </c>
      <c r="N91" s="8">
        <f>MONTH(Tabela5[[#This Row],[Data Pedido]])</f>
        <v>1</v>
      </c>
      <c r="O91" s="8">
        <f>YEAR(Tabela5[[#This Row],[Data Pedido]])</f>
        <v>1900</v>
      </c>
    </row>
    <row r="92" spans="3:15" x14ac:dyDescent="0.3">
      <c r="C92" s="2" t="str">
        <f>IFERROR(VLOOKUP(Tabela5[[#This Row],[Produto]],Tabela313[],2,0),"")</f>
        <v/>
      </c>
      <c r="D92" s="2" t="str">
        <f>IFERROR(VLOOKUP(Tabela5[[#This Row],[Produto]],Tabela313[],3,0),"")</f>
        <v/>
      </c>
      <c r="H92" s="1"/>
      <c r="I92" s="1"/>
      <c r="K92" s="4"/>
      <c r="L92" s="5" t="str">
        <f>IFERROR(Tabela5[[#This Row],[Valor]]/Tabela5[[#This Row],[Quantidade]],"")</f>
        <v/>
      </c>
      <c r="N92" s="8">
        <f>MONTH(Tabela5[[#This Row],[Data Pedido]])</f>
        <v>1</v>
      </c>
      <c r="O92" s="8">
        <f>YEAR(Tabela5[[#This Row],[Data Pedido]])</f>
        <v>1900</v>
      </c>
    </row>
    <row r="93" spans="3:15" x14ac:dyDescent="0.3">
      <c r="C93" s="2" t="str">
        <f>IFERROR(VLOOKUP(Tabela5[[#This Row],[Produto]],Tabela313[],2,0),"")</f>
        <v/>
      </c>
      <c r="D93" s="2" t="str">
        <f>IFERROR(VLOOKUP(Tabela5[[#This Row],[Produto]],Tabela313[],3,0),"")</f>
        <v/>
      </c>
      <c r="H93" s="1"/>
      <c r="I93" s="1"/>
      <c r="K93" s="4"/>
      <c r="L93" s="5" t="str">
        <f>IFERROR(Tabela5[[#This Row],[Valor]]/Tabela5[[#This Row],[Quantidade]],"")</f>
        <v/>
      </c>
      <c r="N93" s="8">
        <f>MONTH(Tabela5[[#This Row],[Data Pedido]])</f>
        <v>1</v>
      </c>
      <c r="O93" s="8">
        <f>YEAR(Tabela5[[#This Row],[Data Pedido]])</f>
        <v>1900</v>
      </c>
    </row>
    <row r="94" spans="3:15" x14ac:dyDescent="0.3">
      <c r="C94" s="2" t="str">
        <f>IFERROR(VLOOKUP(Tabela5[[#This Row],[Produto]],Tabela313[],2,0),"")</f>
        <v/>
      </c>
      <c r="D94" s="2" t="str">
        <f>IFERROR(VLOOKUP(Tabela5[[#This Row],[Produto]],Tabela313[],3,0),"")</f>
        <v/>
      </c>
      <c r="H94" s="1"/>
      <c r="I94" s="1"/>
      <c r="K94" s="4"/>
      <c r="L94" s="5" t="str">
        <f>IFERROR(Tabela5[[#This Row],[Valor]]/Tabela5[[#This Row],[Quantidade]],"")</f>
        <v/>
      </c>
      <c r="N94" s="8">
        <f>MONTH(Tabela5[[#This Row],[Data Pedido]])</f>
        <v>1</v>
      </c>
      <c r="O94" s="8">
        <f>YEAR(Tabela5[[#This Row],[Data Pedido]])</f>
        <v>1900</v>
      </c>
    </row>
    <row r="95" spans="3:15" x14ac:dyDescent="0.3">
      <c r="C95" s="2" t="str">
        <f>IFERROR(VLOOKUP(Tabela5[[#This Row],[Produto]],Tabela313[],2,0),"")</f>
        <v/>
      </c>
      <c r="D95" s="2" t="str">
        <f>IFERROR(VLOOKUP(Tabela5[[#This Row],[Produto]],Tabela313[],3,0),"")</f>
        <v/>
      </c>
      <c r="H95" s="1"/>
      <c r="I95" s="1"/>
      <c r="K95" s="4"/>
      <c r="L95" s="5" t="str">
        <f>IFERROR(Tabela5[[#This Row],[Valor]]/Tabela5[[#This Row],[Quantidade]],"")</f>
        <v/>
      </c>
      <c r="N95" s="8">
        <f>MONTH(Tabela5[[#This Row],[Data Pedido]])</f>
        <v>1</v>
      </c>
      <c r="O95" s="8">
        <f>YEAR(Tabela5[[#This Row],[Data Pedido]])</f>
        <v>1900</v>
      </c>
    </row>
    <row r="96" spans="3:15" x14ac:dyDescent="0.3">
      <c r="C96" s="2" t="str">
        <f>IFERROR(VLOOKUP(Tabela5[[#This Row],[Produto]],Tabela313[],2,0),"")</f>
        <v/>
      </c>
      <c r="D96" s="2" t="str">
        <f>IFERROR(VLOOKUP(Tabela5[[#This Row],[Produto]],Tabela313[],3,0),"")</f>
        <v/>
      </c>
      <c r="H96" s="1"/>
      <c r="I96" s="1"/>
      <c r="K96" s="4"/>
      <c r="L96" s="5" t="str">
        <f>IFERROR(Tabela5[[#This Row],[Valor]]/Tabela5[[#This Row],[Quantidade]],"")</f>
        <v/>
      </c>
      <c r="N96" s="8">
        <f>MONTH(Tabela5[[#This Row],[Data Pedido]])</f>
        <v>1</v>
      </c>
      <c r="O96" s="8">
        <f>YEAR(Tabela5[[#This Row],[Data Pedido]])</f>
        <v>1900</v>
      </c>
    </row>
    <row r="97" spans="3:15" x14ac:dyDescent="0.3">
      <c r="C97" s="2" t="str">
        <f>IFERROR(VLOOKUP(Tabela5[[#This Row],[Produto]],Tabela313[],2,0),"")</f>
        <v/>
      </c>
      <c r="D97" s="2" t="str">
        <f>IFERROR(VLOOKUP(Tabela5[[#This Row],[Produto]],Tabela313[],3,0),"")</f>
        <v/>
      </c>
      <c r="H97" s="1"/>
      <c r="I97" s="1"/>
      <c r="K97" s="4"/>
      <c r="L97" s="5" t="str">
        <f>IFERROR(Tabela5[[#This Row],[Valor]]/Tabela5[[#This Row],[Quantidade]],"")</f>
        <v/>
      </c>
      <c r="N97" s="8">
        <f>MONTH(Tabela5[[#This Row],[Data Pedido]])</f>
        <v>1</v>
      </c>
      <c r="O97" s="8">
        <f>YEAR(Tabela5[[#This Row],[Data Pedido]])</f>
        <v>1900</v>
      </c>
    </row>
    <row r="98" spans="3:15" x14ac:dyDescent="0.3">
      <c r="C98" s="2" t="str">
        <f>IFERROR(VLOOKUP(Tabela5[[#This Row],[Produto]],Tabela313[],2,0),"")</f>
        <v/>
      </c>
      <c r="D98" s="2" t="str">
        <f>IFERROR(VLOOKUP(Tabela5[[#This Row],[Produto]],Tabela313[],3,0),"")</f>
        <v/>
      </c>
      <c r="H98" s="1"/>
      <c r="I98" s="1"/>
      <c r="K98" s="4"/>
      <c r="L98" s="5" t="str">
        <f>IFERROR(Tabela5[[#This Row],[Valor]]/Tabela5[[#This Row],[Quantidade]],"")</f>
        <v/>
      </c>
      <c r="N98" s="8">
        <f>MONTH(Tabela5[[#This Row],[Data Pedido]])</f>
        <v>1</v>
      </c>
      <c r="O98" s="8">
        <f>YEAR(Tabela5[[#This Row],[Data Pedido]])</f>
        <v>1900</v>
      </c>
    </row>
    <row r="99" spans="3:15" x14ac:dyDescent="0.3">
      <c r="C99" s="2" t="str">
        <f>IFERROR(VLOOKUP(Tabela5[[#This Row],[Produto]],Tabela313[],2,0),"")</f>
        <v/>
      </c>
      <c r="D99" s="2" t="str">
        <f>IFERROR(VLOOKUP(Tabela5[[#This Row],[Produto]],Tabela313[],3,0),"")</f>
        <v/>
      </c>
      <c r="H99" s="1"/>
      <c r="I99" s="1"/>
      <c r="K99" s="4"/>
      <c r="L99" s="5" t="str">
        <f>IFERROR(Tabela5[[#This Row],[Valor]]/Tabela5[[#This Row],[Quantidade]],"")</f>
        <v/>
      </c>
      <c r="N99" s="8">
        <f>MONTH(Tabela5[[#This Row],[Data Pedido]])</f>
        <v>1</v>
      </c>
      <c r="O99" s="8">
        <f>YEAR(Tabela5[[#This Row],[Data Pedido]])</f>
        <v>1900</v>
      </c>
    </row>
    <row r="100" spans="3:15" x14ac:dyDescent="0.3">
      <c r="C100" s="2" t="str">
        <f>IFERROR(VLOOKUP(Tabela5[[#This Row],[Produto]],Tabela313[],2,0),"")</f>
        <v/>
      </c>
      <c r="D100" s="2" t="str">
        <f>IFERROR(VLOOKUP(Tabela5[[#This Row],[Produto]],Tabela313[],3,0),"")</f>
        <v/>
      </c>
      <c r="H100" s="1"/>
      <c r="I100" s="1"/>
      <c r="K100" s="4"/>
      <c r="L100" s="5" t="str">
        <f>IFERROR(Tabela5[[#This Row],[Valor]]/Tabela5[[#This Row],[Quantidade]],"")</f>
        <v/>
      </c>
      <c r="N100" s="8">
        <f>MONTH(Tabela5[[#This Row],[Data Pedido]])</f>
        <v>1</v>
      </c>
      <c r="O100" s="8">
        <f>YEAR(Tabela5[[#This Row],[Data Pedido]])</f>
        <v>1900</v>
      </c>
    </row>
    <row r="101" spans="3:15" x14ac:dyDescent="0.3">
      <c r="C101" s="2" t="str">
        <f>IFERROR(VLOOKUP(Tabela5[[#This Row],[Produto]],Tabela313[],2,0),"")</f>
        <v/>
      </c>
      <c r="D101" s="2" t="str">
        <f>IFERROR(VLOOKUP(Tabela5[[#This Row],[Produto]],Tabela313[],3,0),"")</f>
        <v/>
      </c>
      <c r="H101" s="1"/>
      <c r="I101" s="1"/>
      <c r="K101" s="4"/>
      <c r="L101" s="5" t="str">
        <f>IFERROR(Tabela5[[#This Row],[Valor]]/Tabela5[[#This Row],[Quantidade]],"")</f>
        <v/>
      </c>
      <c r="N101" s="8">
        <f>MONTH(Tabela5[[#This Row],[Data Pedido]])</f>
        <v>1</v>
      </c>
      <c r="O101" s="8">
        <f>YEAR(Tabela5[[#This Row],[Data Pedido]])</f>
        <v>1900</v>
      </c>
    </row>
    <row r="102" spans="3:15" x14ac:dyDescent="0.3">
      <c r="C102" s="2" t="str">
        <f>IFERROR(VLOOKUP(Tabela5[[#This Row],[Produto]],Tabela313[],2,0),"")</f>
        <v/>
      </c>
      <c r="D102" s="2" t="str">
        <f>IFERROR(VLOOKUP(Tabela5[[#This Row],[Produto]],Tabela313[],3,0),"")</f>
        <v/>
      </c>
      <c r="H102" s="1"/>
      <c r="I102" s="1"/>
      <c r="K102" s="4"/>
      <c r="L102" s="5" t="str">
        <f>IFERROR(Tabela5[[#This Row],[Valor]]/Tabela5[[#This Row],[Quantidade]],"")</f>
        <v/>
      </c>
      <c r="N102" s="8">
        <f>MONTH(Tabela5[[#This Row],[Data Pedido]])</f>
        <v>1</v>
      </c>
      <c r="O102" s="8">
        <f>YEAR(Tabela5[[#This Row],[Data Pedido]])</f>
        <v>1900</v>
      </c>
    </row>
    <row r="103" spans="3:15" x14ac:dyDescent="0.3">
      <c r="C103" s="2" t="str">
        <f>IFERROR(VLOOKUP(Tabela5[[#This Row],[Produto]],Tabela313[],2,0),"")</f>
        <v/>
      </c>
      <c r="D103" s="2" t="str">
        <f>IFERROR(VLOOKUP(Tabela5[[#This Row],[Produto]],Tabela313[],3,0),"")</f>
        <v/>
      </c>
      <c r="H103" s="1"/>
      <c r="I103" s="1"/>
      <c r="K103" s="4"/>
      <c r="L103" s="5" t="str">
        <f>IFERROR(Tabela5[[#This Row],[Valor]]/Tabela5[[#This Row],[Quantidade]],"")</f>
        <v/>
      </c>
      <c r="N103" s="8">
        <f>MONTH(Tabela5[[#This Row],[Data Pedido]])</f>
        <v>1</v>
      </c>
      <c r="O103" s="8">
        <f>YEAR(Tabela5[[#This Row],[Data Pedido]])</f>
        <v>1900</v>
      </c>
    </row>
    <row r="104" spans="3:15" x14ac:dyDescent="0.3">
      <c r="C104" s="2" t="str">
        <f>IFERROR(VLOOKUP(Tabela5[[#This Row],[Produto]],Tabela313[],2,0),"")</f>
        <v/>
      </c>
      <c r="D104" s="2" t="str">
        <f>IFERROR(VLOOKUP(Tabela5[[#This Row],[Produto]],Tabela313[],3,0),"")</f>
        <v/>
      </c>
      <c r="H104" s="1"/>
      <c r="I104" s="1"/>
      <c r="K104" s="4"/>
      <c r="L104" s="5" t="str">
        <f>IFERROR(Tabela5[[#This Row],[Valor]]/Tabela5[[#This Row],[Quantidade]],"")</f>
        <v/>
      </c>
      <c r="N104" s="8">
        <f>MONTH(Tabela5[[#This Row],[Data Pedido]])</f>
        <v>1</v>
      </c>
      <c r="O104" s="8">
        <f>YEAR(Tabela5[[#This Row],[Data Pedido]])</f>
        <v>1900</v>
      </c>
    </row>
    <row r="105" spans="3:15" x14ac:dyDescent="0.3">
      <c r="C105" s="2" t="str">
        <f>IFERROR(VLOOKUP(Tabela5[[#This Row],[Produto]],Tabela313[],2,0),"")</f>
        <v/>
      </c>
      <c r="D105" s="2" t="str">
        <f>IFERROR(VLOOKUP(Tabela5[[#This Row],[Produto]],Tabela313[],3,0),"")</f>
        <v/>
      </c>
      <c r="H105" s="1"/>
      <c r="I105" s="1"/>
      <c r="K105" s="4"/>
      <c r="L105" s="5" t="str">
        <f>IFERROR(Tabela5[[#This Row],[Valor]]/Tabela5[[#This Row],[Quantidade]],"")</f>
        <v/>
      </c>
      <c r="N105" s="8">
        <f>MONTH(Tabela5[[#This Row],[Data Pedido]])</f>
        <v>1</v>
      </c>
      <c r="O105" s="8">
        <f>YEAR(Tabela5[[#This Row],[Data Pedido]])</f>
        <v>1900</v>
      </c>
    </row>
    <row r="106" spans="3:15" x14ac:dyDescent="0.3">
      <c r="C106" s="2" t="str">
        <f>IFERROR(VLOOKUP(Tabela5[[#This Row],[Produto]],Tabela313[],2,0),"")</f>
        <v/>
      </c>
      <c r="D106" s="2" t="str">
        <f>IFERROR(VLOOKUP(Tabela5[[#This Row],[Produto]],Tabela313[],3,0),"")</f>
        <v/>
      </c>
      <c r="H106" s="1"/>
      <c r="I106" s="1"/>
      <c r="K106" s="4"/>
      <c r="L106" s="5" t="str">
        <f>IFERROR(Tabela5[[#This Row],[Valor]]/Tabela5[[#This Row],[Quantidade]],"")</f>
        <v/>
      </c>
      <c r="N106" s="8">
        <f>MONTH(Tabela5[[#This Row],[Data Pedido]])</f>
        <v>1</v>
      </c>
      <c r="O106" s="8">
        <f>YEAR(Tabela5[[#This Row],[Data Pedido]])</f>
        <v>1900</v>
      </c>
    </row>
    <row r="107" spans="3:15" x14ac:dyDescent="0.3">
      <c r="C107" s="2" t="str">
        <f>IFERROR(VLOOKUP(Tabela5[[#This Row],[Produto]],Tabela313[],2,0),"")</f>
        <v/>
      </c>
      <c r="D107" s="2" t="str">
        <f>IFERROR(VLOOKUP(Tabela5[[#This Row],[Produto]],Tabela313[],3,0),"")</f>
        <v/>
      </c>
      <c r="H107" s="1"/>
      <c r="I107" s="1"/>
      <c r="K107" s="4"/>
      <c r="L107" s="5" t="str">
        <f>IFERROR(Tabela5[[#This Row],[Valor]]/Tabela5[[#This Row],[Quantidade]],"")</f>
        <v/>
      </c>
      <c r="N107" s="8">
        <f>MONTH(Tabela5[[#This Row],[Data Pedido]])</f>
        <v>1</v>
      </c>
      <c r="O107" s="8">
        <f>YEAR(Tabela5[[#This Row],[Data Pedido]])</f>
        <v>1900</v>
      </c>
    </row>
    <row r="108" spans="3:15" x14ac:dyDescent="0.3">
      <c r="C108" s="2" t="str">
        <f>IFERROR(VLOOKUP(Tabela5[[#This Row],[Produto]],Tabela313[],2,0),"")</f>
        <v/>
      </c>
      <c r="D108" s="2" t="str">
        <f>IFERROR(VLOOKUP(Tabela5[[#This Row],[Produto]],Tabela313[],3,0),"")</f>
        <v/>
      </c>
      <c r="H108" s="1"/>
      <c r="I108" s="1"/>
      <c r="K108" s="4"/>
      <c r="L108" s="5" t="str">
        <f>IFERROR(Tabela5[[#This Row],[Valor]]/Tabela5[[#This Row],[Quantidade]],"")</f>
        <v/>
      </c>
      <c r="N108" s="8">
        <f>MONTH(Tabela5[[#This Row],[Data Pedido]])</f>
        <v>1</v>
      </c>
      <c r="O108" s="8">
        <f>YEAR(Tabela5[[#This Row],[Data Pedido]])</f>
        <v>1900</v>
      </c>
    </row>
    <row r="109" spans="3:15" x14ac:dyDescent="0.3">
      <c r="C109" s="2" t="str">
        <f>IFERROR(VLOOKUP(Tabela5[[#This Row],[Produto]],Tabela313[],2,0),"")</f>
        <v/>
      </c>
      <c r="D109" s="2" t="str">
        <f>IFERROR(VLOOKUP(Tabela5[[#This Row],[Produto]],Tabela313[],3,0),"")</f>
        <v/>
      </c>
      <c r="H109" s="1"/>
      <c r="I109" s="1"/>
      <c r="K109" s="4"/>
      <c r="L109" s="5" t="str">
        <f>IFERROR(Tabela5[[#This Row],[Valor]]/Tabela5[[#This Row],[Quantidade]],"")</f>
        <v/>
      </c>
      <c r="N109" s="8">
        <f>MONTH(Tabela5[[#This Row],[Data Pedido]])</f>
        <v>1</v>
      </c>
      <c r="O109" s="8">
        <f>YEAR(Tabela5[[#This Row],[Data Pedido]])</f>
        <v>1900</v>
      </c>
    </row>
    <row r="110" spans="3:15" x14ac:dyDescent="0.3">
      <c r="C110" s="2" t="str">
        <f>IFERROR(VLOOKUP(Tabela5[[#This Row],[Produto]],Tabela313[],2,0),"")</f>
        <v/>
      </c>
      <c r="D110" s="2" t="str">
        <f>IFERROR(VLOOKUP(Tabela5[[#This Row],[Produto]],Tabela313[],3,0),"")</f>
        <v/>
      </c>
      <c r="H110" s="1"/>
      <c r="I110" s="1"/>
      <c r="K110" s="4"/>
      <c r="L110" s="5" t="str">
        <f>IFERROR(Tabela5[[#This Row],[Valor]]/Tabela5[[#This Row],[Quantidade]],"")</f>
        <v/>
      </c>
      <c r="N110" s="8">
        <f>MONTH(Tabela5[[#This Row],[Data Pedido]])</f>
        <v>1</v>
      </c>
      <c r="O110" s="8">
        <f>YEAR(Tabela5[[#This Row],[Data Pedido]])</f>
        <v>1900</v>
      </c>
    </row>
    <row r="111" spans="3:15" x14ac:dyDescent="0.3">
      <c r="C111" s="2" t="str">
        <f>IFERROR(VLOOKUP(Tabela5[[#This Row],[Produto]],Tabela313[],2,0),"")</f>
        <v/>
      </c>
      <c r="D111" s="2" t="str">
        <f>IFERROR(VLOOKUP(Tabela5[[#This Row],[Produto]],Tabela313[],3,0),"")</f>
        <v/>
      </c>
      <c r="H111" s="1"/>
      <c r="I111" s="1"/>
      <c r="K111" s="4"/>
      <c r="L111" s="5" t="str">
        <f>IFERROR(Tabela5[[#This Row],[Valor]]/Tabela5[[#This Row],[Quantidade]],"")</f>
        <v/>
      </c>
      <c r="N111" s="8">
        <f>MONTH(Tabela5[[#This Row],[Data Pedido]])</f>
        <v>1</v>
      </c>
      <c r="O111" s="8">
        <f>YEAR(Tabela5[[#This Row],[Data Pedido]])</f>
        <v>1900</v>
      </c>
    </row>
    <row r="112" spans="3:15" x14ac:dyDescent="0.3">
      <c r="C112" s="2" t="str">
        <f>IFERROR(VLOOKUP(Tabela5[[#This Row],[Produto]],Tabela313[],2,0),"")</f>
        <v/>
      </c>
      <c r="D112" s="2" t="str">
        <f>IFERROR(VLOOKUP(Tabela5[[#This Row],[Produto]],Tabela313[],3,0),"")</f>
        <v/>
      </c>
      <c r="H112" s="1"/>
      <c r="I112" s="1"/>
      <c r="K112" s="4"/>
      <c r="L112" s="5" t="str">
        <f>IFERROR(Tabela5[[#This Row],[Valor]]/Tabela5[[#This Row],[Quantidade]],"")</f>
        <v/>
      </c>
      <c r="N112" s="8">
        <f>MONTH(Tabela5[[#This Row],[Data Pedido]])</f>
        <v>1</v>
      </c>
      <c r="O112" s="8">
        <f>YEAR(Tabela5[[#This Row],[Data Pedido]])</f>
        <v>1900</v>
      </c>
    </row>
    <row r="113" spans="3:15" x14ac:dyDescent="0.3">
      <c r="C113" s="2" t="str">
        <f>IFERROR(VLOOKUP(Tabela5[[#This Row],[Produto]],Tabela313[],2,0),"")</f>
        <v/>
      </c>
      <c r="D113" s="2" t="str">
        <f>IFERROR(VLOOKUP(Tabela5[[#This Row],[Produto]],Tabela313[],3,0),"")</f>
        <v/>
      </c>
      <c r="H113" s="1"/>
      <c r="I113" s="1"/>
      <c r="K113" s="4"/>
      <c r="L113" s="5" t="str">
        <f>IFERROR(Tabela5[[#This Row],[Valor]]/Tabela5[[#This Row],[Quantidade]],"")</f>
        <v/>
      </c>
      <c r="N113" s="8">
        <f>MONTH(Tabela5[[#This Row],[Data Pedido]])</f>
        <v>1</v>
      </c>
      <c r="O113" s="8">
        <f>YEAR(Tabela5[[#This Row],[Data Pedido]])</f>
        <v>1900</v>
      </c>
    </row>
    <row r="114" spans="3:15" x14ac:dyDescent="0.3">
      <c r="C114" s="2" t="str">
        <f>IFERROR(VLOOKUP(Tabela5[[#This Row],[Produto]],Tabela313[],2,0),"")</f>
        <v/>
      </c>
      <c r="D114" s="2" t="str">
        <f>IFERROR(VLOOKUP(Tabela5[[#This Row],[Produto]],Tabela313[],3,0),"")</f>
        <v/>
      </c>
      <c r="H114" s="1"/>
      <c r="I114" s="1"/>
      <c r="K114" s="4"/>
      <c r="L114" s="5" t="str">
        <f>IFERROR(Tabela5[[#This Row],[Valor]]/Tabela5[[#This Row],[Quantidade]],"")</f>
        <v/>
      </c>
      <c r="N114" s="8">
        <f>MONTH(Tabela5[[#This Row],[Data Pedido]])</f>
        <v>1</v>
      </c>
      <c r="O114" s="8">
        <f>YEAR(Tabela5[[#This Row],[Data Pedido]])</f>
        <v>1900</v>
      </c>
    </row>
    <row r="115" spans="3:15" x14ac:dyDescent="0.3">
      <c r="C115" s="2" t="str">
        <f>IFERROR(VLOOKUP(Tabela5[[#This Row],[Produto]],Tabela313[],2,0),"")</f>
        <v/>
      </c>
      <c r="D115" s="2" t="str">
        <f>IFERROR(VLOOKUP(Tabela5[[#This Row],[Produto]],Tabela313[],3,0),"")</f>
        <v/>
      </c>
      <c r="H115" s="1"/>
      <c r="I115" s="1"/>
      <c r="K115" s="4"/>
      <c r="L115" s="5" t="str">
        <f>IFERROR(Tabela5[[#This Row],[Valor]]/Tabela5[[#This Row],[Quantidade]],"")</f>
        <v/>
      </c>
      <c r="N115" s="8">
        <f>MONTH(Tabela5[[#This Row],[Data Pedido]])</f>
        <v>1</v>
      </c>
      <c r="O115" s="8">
        <f>YEAR(Tabela5[[#This Row],[Data Pedido]])</f>
        <v>1900</v>
      </c>
    </row>
    <row r="116" spans="3:15" x14ac:dyDescent="0.3">
      <c r="C116" s="2" t="str">
        <f>IFERROR(VLOOKUP(Tabela5[[#This Row],[Produto]],Tabela313[],2,0),"")</f>
        <v/>
      </c>
      <c r="D116" s="2" t="str">
        <f>IFERROR(VLOOKUP(Tabela5[[#This Row],[Produto]],Tabela313[],3,0),"")</f>
        <v/>
      </c>
      <c r="H116" s="1"/>
      <c r="I116" s="1"/>
      <c r="K116" s="4"/>
      <c r="L116" s="5" t="str">
        <f>IFERROR(Tabela5[[#This Row],[Valor]]/Tabela5[[#This Row],[Quantidade]],"")</f>
        <v/>
      </c>
      <c r="N116" s="8">
        <f>MONTH(Tabela5[[#This Row],[Data Pedido]])</f>
        <v>1</v>
      </c>
      <c r="O116" s="8">
        <f>YEAR(Tabela5[[#This Row],[Data Pedido]])</f>
        <v>1900</v>
      </c>
    </row>
    <row r="117" spans="3:15" x14ac:dyDescent="0.3">
      <c r="C117" s="2" t="str">
        <f>IFERROR(VLOOKUP(Tabela5[[#This Row],[Produto]],Tabela313[],2,0),"")</f>
        <v/>
      </c>
      <c r="D117" s="2" t="str">
        <f>IFERROR(VLOOKUP(Tabela5[[#This Row],[Produto]],Tabela313[],3,0),"")</f>
        <v/>
      </c>
      <c r="H117" s="1"/>
      <c r="I117" s="1"/>
      <c r="K117" s="4"/>
      <c r="L117" s="5" t="str">
        <f>IFERROR(Tabela5[[#This Row],[Valor]]/Tabela5[[#This Row],[Quantidade]],"")</f>
        <v/>
      </c>
      <c r="N117" s="8">
        <f>MONTH(Tabela5[[#This Row],[Data Pedido]])</f>
        <v>1</v>
      </c>
      <c r="O117" s="8">
        <f>YEAR(Tabela5[[#This Row],[Data Pedido]])</f>
        <v>1900</v>
      </c>
    </row>
    <row r="118" spans="3:15" x14ac:dyDescent="0.3">
      <c r="C118" s="2" t="str">
        <f>IFERROR(VLOOKUP(Tabela5[[#This Row],[Produto]],Tabela313[],2,0),"")</f>
        <v/>
      </c>
      <c r="D118" s="2" t="str">
        <f>IFERROR(VLOOKUP(Tabela5[[#This Row],[Produto]],Tabela313[],3,0),"")</f>
        <v/>
      </c>
      <c r="H118" s="1"/>
      <c r="I118" s="1"/>
      <c r="K118" s="4"/>
      <c r="L118" s="5" t="str">
        <f>IFERROR(Tabela5[[#This Row],[Valor]]/Tabela5[[#This Row],[Quantidade]],"")</f>
        <v/>
      </c>
      <c r="N118" s="8">
        <f>MONTH(Tabela5[[#This Row],[Data Pedido]])</f>
        <v>1</v>
      </c>
      <c r="O118" s="8">
        <f>YEAR(Tabela5[[#This Row],[Data Pedido]])</f>
        <v>1900</v>
      </c>
    </row>
    <row r="119" spans="3:15" x14ac:dyDescent="0.3">
      <c r="C119" s="2" t="str">
        <f>IFERROR(VLOOKUP(Tabela5[[#This Row],[Produto]],Tabela313[],2,0),"")</f>
        <v/>
      </c>
      <c r="D119" s="2" t="str">
        <f>IFERROR(VLOOKUP(Tabela5[[#This Row],[Produto]],Tabela313[],3,0),"")</f>
        <v/>
      </c>
      <c r="H119" s="1"/>
      <c r="I119" s="1"/>
      <c r="K119" s="4"/>
      <c r="L119" s="5" t="str">
        <f>IFERROR(Tabela5[[#This Row],[Valor]]/Tabela5[[#This Row],[Quantidade]],"")</f>
        <v/>
      </c>
      <c r="N119" s="8">
        <f>MONTH(Tabela5[[#This Row],[Data Pedido]])</f>
        <v>1</v>
      </c>
      <c r="O119" s="8">
        <f>YEAR(Tabela5[[#This Row],[Data Pedido]])</f>
        <v>1900</v>
      </c>
    </row>
    <row r="120" spans="3:15" x14ac:dyDescent="0.3">
      <c r="C120" s="2" t="str">
        <f>IFERROR(VLOOKUP(Tabela5[[#This Row],[Produto]],Tabela313[],2,0),"")</f>
        <v/>
      </c>
      <c r="D120" s="2" t="str">
        <f>IFERROR(VLOOKUP(Tabela5[[#This Row],[Produto]],Tabela313[],3,0),"")</f>
        <v/>
      </c>
      <c r="H120" s="1"/>
      <c r="I120" s="1"/>
      <c r="K120" s="4"/>
      <c r="L120" s="5" t="str">
        <f>IFERROR(Tabela5[[#This Row],[Valor]]/Tabela5[[#This Row],[Quantidade]],"")</f>
        <v/>
      </c>
      <c r="N120" s="8">
        <f>MONTH(Tabela5[[#This Row],[Data Pedido]])</f>
        <v>1</v>
      </c>
      <c r="O120" s="8">
        <f>YEAR(Tabela5[[#This Row],[Data Pedido]])</f>
        <v>1900</v>
      </c>
    </row>
    <row r="121" spans="3:15" x14ac:dyDescent="0.3">
      <c r="C121" s="2" t="str">
        <f>IFERROR(VLOOKUP(Tabela5[[#This Row],[Produto]],Tabela313[],2,0),"")</f>
        <v/>
      </c>
      <c r="D121" s="2" t="str">
        <f>IFERROR(VLOOKUP(Tabela5[[#This Row],[Produto]],Tabela313[],3,0),"")</f>
        <v/>
      </c>
      <c r="H121" s="1"/>
      <c r="I121" s="1"/>
      <c r="K121" s="4"/>
      <c r="L121" s="5" t="str">
        <f>IFERROR(Tabela5[[#This Row],[Valor]]/Tabela5[[#This Row],[Quantidade]],"")</f>
        <v/>
      </c>
      <c r="N121" s="8">
        <f>MONTH(Tabela5[[#This Row],[Data Pedido]])</f>
        <v>1</v>
      </c>
      <c r="O121" s="8">
        <f>YEAR(Tabela5[[#This Row],[Data Pedido]])</f>
        <v>1900</v>
      </c>
    </row>
    <row r="122" spans="3:15" x14ac:dyDescent="0.3">
      <c r="C122" s="2" t="str">
        <f>IFERROR(VLOOKUP(Tabela5[[#This Row],[Produto]],Tabela313[],2,0),"")</f>
        <v/>
      </c>
      <c r="D122" s="2" t="str">
        <f>IFERROR(VLOOKUP(Tabela5[[#This Row],[Produto]],Tabela313[],3,0),"")</f>
        <v/>
      </c>
      <c r="H122" s="1"/>
      <c r="I122" s="1"/>
      <c r="K122" s="4"/>
      <c r="L122" s="5" t="str">
        <f>IFERROR(Tabela5[[#This Row],[Valor]]/Tabela5[[#This Row],[Quantidade]],"")</f>
        <v/>
      </c>
      <c r="N122" s="8">
        <f>MONTH(Tabela5[[#This Row],[Data Pedido]])</f>
        <v>1</v>
      </c>
      <c r="O122" s="8">
        <f>YEAR(Tabela5[[#This Row],[Data Pedido]])</f>
        <v>1900</v>
      </c>
    </row>
    <row r="123" spans="3:15" x14ac:dyDescent="0.3">
      <c r="C123" s="2" t="str">
        <f>IFERROR(VLOOKUP(Tabela5[[#This Row],[Produto]],Tabela313[],2,0),"")</f>
        <v/>
      </c>
      <c r="D123" s="2" t="str">
        <f>IFERROR(VLOOKUP(Tabela5[[#This Row],[Produto]],Tabela313[],3,0),"")</f>
        <v/>
      </c>
      <c r="H123" s="1"/>
      <c r="I123" s="1"/>
      <c r="K123" s="4"/>
      <c r="L123" s="5" t="str">
        <f>IFERROR(Tabela5[[#This Row],[Valor]]/Tabela5[[#This Row],[Quantidade]],"")</f>
        <v/>
      </c>
      <c r="N123" s="8">
        <f>MONTH(Tabela5[[#This Row],[Data Pedido]])</f>
        <v>1</v>
      </c>
      <c r="O123" s="8">
        <f>YEAR(Tabela5[[#This Row],[Data Pedido]])</f>
        <v>1900</v>
      </c>
    </row>
    <row r="124" spans="3:15" x14ac:dyDescent="0.3">
      <c r="C124" s="2" t="str">
        <f>IFERROR(VLOOKUP(Tabela5[[#This Row],[Produto]],Tabela313[],2,0),"")</f>
        <v/>
      </c>
      <c r="D124" s="2" t="str">
        <f>IFERROR(VLOOKUP(Tabela5[[#This Row],[Produto]],Tabela313[],3,0),"")</f>
        <v/>
      </c>
      <c r="H124" s="1"/>
      <c r="I124" s="1"/>
      <c r="K124" s="4"/>
      <c r="L124" s="5" t="str">
        <f>IFERROR(Tabela5[[#This Row],[Valor]]/Tabela5[[#This Row],[Quantidade]],"")</f>
        <v/>
      </c>
      <c r="N124" s="8">
        <f>MONTH(Tabela5[[#This Row],[Data Pedido]])</f>
        <v>1</v>
      </c>
      <c r="O124" s="8">
        <f>YEAR(Tabela5[[#This Row],[Data Pedido]])</f>
        <v>1900</v>
      </c>
    </row>
    <row r="125" spans="3:15" x14ac:dyDescent="0.3">
      <c r="C125" s="2" t="str">
        <f>IFERROR(VLOOKUP(Tabela5[[#This Row],[Produto]],Tabela313[],2,0),"")</f>
        <v/>
      </c>
      <c r="D125" s="2" t="str">
        <f>IFERROR(VLOOKUP(Tabela5[[#This Row],[Produto]],Tabela313[],3,0),"")</f>
        <v/>
      </c>
      <c r="H125" s="1"/>
      <c r="I125" s="1"/>
      <c r="K125" s="4"/>
      <c r="L125" s="5" t="str">
        <f>IFERROR(Tabela5[[#This Row],[Valor]]/Tabela5[[#This Row],[Quantidade]],"")</f>
        <v/>
      </c>
      <c r="N125" s="8">
        <f>MONTH(Tabela5[[#This Row],[Data Pedido]])</f>
        <v>1</v>
      </c>
      <c r="O125" s="8">
        <f>YEAR(Tabela5[[#This Row],[Data Pedido]])</f>
        <v>1900</v>
      </c>
    </row>
    <row r="126" spans="3:15" x14ac:dyDescent="0.3">
      <c r="C126" s="2" t="str">
        <f>IFERROR(VLOOKUP(Tabela5[[#This Row],[Produto]],Tabela313[],2,0),"")</f>
        <v/>
      </c>
      <c r="D126" s="2" t="str">
        <f>IFERROR(VLOOKUP(Tabela5[[#This Row],[Produto]],Tabela313[],3,0),"")</f>
        <v/>
      </c>
      <c r="H126" s="1"/>
      <c r="I126" s="1"/>
      <c r="K126" s="4"/>
      <c r="L126" s="5" t="str">
        <f>IFERROR(Tabela5[[#This Row],[Valor]]/Tabela5[[#This Row],[Quantidade]],"")</f>
        <v/>
      </c>
      <c r="N126" s="8">
        <f>MONTH(Tabela5[[#This Row],[Data Pedido]])</f>
        <v>1</v>
      </c>
      <c r="O126" s="8">
        <f>YEAR(Tabela5[[#This Row],[Data Pedido]])</f>
        <v>1900</v>
      </c>
    </row>
    <row r="127" spans="3:15" x14ac:dyDescent="0.3">
      <c r="C127" s="2" t="str">
        <f>IFERROR(VLOOKUP(Tabela5[[#This Row],[Produto]],Tabela313[],2,0),"")</f>
        <v/>
      </c>
      <c r="D127" s="2" t="str">
        <f>IFERROR(VLOOKUP(Tabela5[[#This Row],[Produto]],Tabela313[],3,0),"")</f>
        <v/>
      </c>
      <c r="H127" s="1"/>
      <c r="I127" s="1"/>
      <c r="K127" s="4"/>
      <c r="L127" s="5" t="str">
        <f>IFERROR(Tabela5[[#This Row],[Valor]]/Tabela5[[#This Row],[Quantidade]],"")</f>
        <v/>
      </c>
      <c r="N127" s="8">
        <f>MONTH(Tabela5[[#This Row],[Data Pedido]])</f>
        <v>1</v>
      </c>
      <c r="O127" s="8">
        <f>YEAR(Tabela5[[#This Row],[Data Pedido]])</f>
        <v>1900</v>
      </c>
    </row>
    <row r="128" spans="3:15" x14ac:dyDescent="0.3">
      <c r="C128" s="2" t="str">
        <f>IFERROR(VLOOKUP(Tabela5[[#This Row],[Produto]],Tabela313[],2,0),"")</f>
        <v/>
      </c>
      <c r="D128" s="2" t="str">
        <f>IFERROR(VLOOKUP(Tabela5[[#This Row],[Produto]],Tabela313[],3,0),"")</f>
        <v/>
      </c>
      <c r="H128" s="1"/>
      <c r="I128" s="1"/>
      <c r="K128" s="4"/>
      <c r="L128" s="5" t="str">
        <f>IFERROR(Tabela5[[#This Row],[Valor]]/Tabela5[[#This Row],[Quantidade]],"")</f>
        <v/>
      </c>
      <c r="N128" s="8">
        <f>MONTH(Tabela5[[#This Row],[Data Pedido]])</f>
        <v>1</v>
      </c>
      <c r="O128" s="8">
        <f>YEAR(Tabela5[[#This Row],[Data Pedido]])</f>
        <v>1900</v>
      </c>
    </row>
    <row r="129" spans="3:15" x14ac:dyDescent="0.3">
      <c r="C129" s="2" t="str">
        <f>IFERROR(VLOOKUP(Tabela5[[#This Row],[Produto]],Tabela313[],2,0),"")</f>
        <v/>
      </c>
      <c r="D129" s="2" t="str">
        <f>IFERROR(VLOOKUP(Tabela5[[#This Row],[Produto]],Tabela313[],3,0),"")</f>
        <v/>
      </c>
      <c r="H129" s="1"/>
      <c r="I129" s="1"/>
      <c r="K129" s="4"/>
      <c r="L129" s="5" t="str">
        <f>IFERROR(Tabela5[[#This Row],[Valor]]/Tabela5[[#This Row],[Quantidade]],"")</f>
        <v/>
      </c>
      <c r="N129" s="8">
        <f>MONTH(Tabela5[[#This Row],[Data Pedido]])</f>
        <v>1</v>
      </c>
      <c r="O129" s="8">
        <f>YEAR(Tabela5[[#This Row],[Data Pedido]])</f>
        <v>1900</v>
      </c>
    </row>
    <row r="130" spans="3:15" x14ac:dyDescent="0.3">
      <c r="C130" s="2" t="str">
        <f>IFERROR(VLOOKUP(Tabela5[[#This Row],[Produto]],Tabela313[],2,0),"")</f>
        <v/>
      </c>
      <c r="D130" s="2" t="str">
        <f>IFERROR(VLOOKUP(Tabela5[[#This Row],[Produto]],Tabela313[],3,0),"")</f>
        <v/>
      </c>
      <c r="H130" s="1"/>
      <c r="I130" s="1"/>
      <c r="K130" s="4"/>
      <c r="L130" s="5" t="str">
        <f>IFERROR(Tabela5[[#This Row],[Valor]]/Tabela5[[#This Row],[Quantidade]],"")</f>
        <v/>
      </c>
      <c r="N130" s="8">
        <f>MONTH(Tabela5[[#This Row],[Data Pedido]])</f>
        <v>1</v>
      </c>
      <c r="O130" s="8">
        <f>YEAR(Tabela5[[#This Row],[Data Pedido]])</f>
        <v>1900</v>
      </c>
    </row>
    <row r="131" spans="3:15" x14ac:dyDescent="0.3">
      <c r="C131" s="2" t="str">
        <f>IFERROR(VLOOKUP(Tabela5[[#This Row],[Produto]],Tabela313[],2,0),"")</f>
        <v/>
      </c>
      <c r="D131" s="2" t="str">
        <f>IFERROR(VLOOKUP(Tabela5[[#This Row],[Produto]],Tabela313[],3,0),"")</f>
        <v/>
      </c>
      <c r="H131" s="1"/>
      <c r="I131" s="1"/>
      <c r="K131" s="4"/>
      <c r="L131" s="5" t="str">
        <f>IFERROR(Tabela5[[#This Row],[Valor]]/Tabela5[[#This Row],[Quantidade]],"")</f>
        <v/>
      </c>
      <c r="N131" s="8">
        <f>MONTH(Tabela5[[#This Row],[Data Pedido]])</f>
        <v>1</v>
      </c>
      <c r="O131" s="8">
        <f>YEAR(Tabela5[[#This Row],[Data Pedido]])</f>
        <v>1900</v>
      </c>
    </row>
    <row r="132" spans="3:15" x14ac:dyDescent="0.3">
      <c r="C132" s="2" t="str">
        <f>IFERROR(VLOOKUP(Tabela5[[#This Row],[Produto]],Tabela313[],2,0),"")</f>
        <v/>
      </c>
      <c r="D132" s="2" t="str">
        <f>IFERROR(VLOOKUP(Tabela5[[#This Row],[Produto]],Tabela313[],3,0),"")</f>
        <v/>
      </c>
      <c r="H132" s="1"/>
      <c r="I132" s="1"/>
      <c r="K132" s="4"/>
      <c r="L132" s="5" t="str">
        <f>IFERROR(Tabela5[[#This Row],[Valor]]/Tabela5[[#This Row],[Quantidade]],"")</f>
        <v/>
      </c>
      <c r="N132" s="8">
        <f>MONTH(Tabela5[[#This Row],[Data Pedido]])</f>
        <v>1</v>
      </c>
      <c r="O132" s="8">
        <f>YEAR(Tabela5[[#This Row],[Data Pedido]])</f>
        <v>1900</v>
      </c>
    </row>
    <row r="133" spans="3:15" x14ac:dyDescent="0.3">
      <c r="C133" s="2" t="str">
        <f>IFERROR(VLOOKUP(Tabela5[[#This Row],[Produto]],Tabela313[],2,0),"")</f>
        <v/>
      </c>
      <c r="D133" s="2" t="str">
        <f>IFERROR(VLOOKUP(Tabela5[[#This Row],[Produto]],Tabela313[],3,0),"")</f>
        <v/>
      </c>
      <c r="H133" s="1"/>
      <c r="I133" s="1"/>
      <c r="K133" s="4"/>
      <c r="L133" s="5" t="str">
        <f>IFERROR(Tabela5[[#This Row],[Valor]]/Tabela5[[#This Row],[Quantidade]],"")</f>
        <v/>
      </c>
      <c r="N133" s="8">
        <f>MONTH(Tabela5[[#This Row],[Data Pedido]])</f>
        <v>1</v>
      </c>
      <c r="O133" s="8">
        <f>YEAR(Tabela5[[#This Row],[Data Pedido]])</f>
        <v>1900</v>
      </c>
    </row>
    <row r="134" spans="3:15" x14ac:dyDescent="0.3">
      <c r="C134" s="2" t="str">
        <f>IFERROR(VLOOKUP(Tabela5[[#This Row],[Produto]],Tabela313[],2,0),"")</f>
        <v/>
      </c>
      <c r="D134" s="2" t="str">
        <f>IFERROR(VLOOKUP(Tabela5[[#This Row],[Produto]],Tabela313[],3,0),"")</f>
        <v/>
      </c>
      <c r="H134" s="1"/>
      <c r="I134" s="1"/>
      <c r="K134" s="4"/>
      <c r="L134" s="5" t="str">
        <f>IFERROR(Tabela5[[#This Row],[Valor]]/Tabela5[[#This Row],[Quantidade]],"")</f>
        <v/>
      </c>
      <c r="N134" s="8">
        <f>MONTH(Tabela5[[#This Row],[Data Pedido]])</f>
        <v>1</v>
      </c>
      <c r="O134" s="8">
        <f>YEAR(Tabela5[[#This Row],[Data Pedido]])</f>
        <v>1900</v>
      </c>
    </row>
    <row r="135" spans="3:15" x14ac:dyDescent="0.3">
      <c r="C135" s="2" t="str">
        <f>IFERROR(VLOOKUP(Tabela5[[#This Row],[Produto]],Tabela313[],2,0),"")</f>
        <v/>
      </c>
      <c r="D135" s="2" t="str">
        <f>IFERROR(VLOOKUP(Tabela5[[#This Row],[Produto]],Tabela313[],3,0),"")</f>
        <v/>
      </c>
      <c r="H135" s="1"/>
      <c r="I135" s="1"/>
      <c r="K135" s="4"/>
      <c r="L135" s="5" t="str">
        <f>IFERROR(Tabela5[[#This Row],[Valor]]/Tabela5[[#This Row],[Quantidade]],"")</f>
        <v/>
      </c>
      <c r="N135" s="8">
        <f>MONTH(Tabela5[[#This Row],[Data Pedido]])</f>
        <v>1</v>
      </c>
      <c r="O135" s="8">
        <f>YEAR(Tabela5[[#This Row],[Data Pedido]])</f>
        <v>1900</v>
      </c>
    </row>
    <row r="136" spans="3:15" x14ac:dyDescent="0.3">
      <c r="C136" s="2" t="str">
        <f>IFERROR(VLOOKUP(Tabela5[[#This Row],[Produto]],Tabela313[],2,0),"")</f>
        <v/>
      </c>
      <c r="D136" s="2" t="str">
        <f>IFERROR(VLOOKUP(Tabela5[[#This Row],[Produto]],Tabela313[],3,0),"")</f>
        <v/>
      </c>
      <c r="H136" s="1"/>
      <c r="I136" s="1"/>
      <c r="K136" s="4"/>
      <c r="L136" s="5" t="str">
        <f>IFERROR(Tabela5[[#This Row],[Valor]]/Tabela5[[#This Row],[Quantidade]],"")</f>
        <v/>
      </c>
      <c r="N136" s="8">
        <f>MONTH(Tabela5[[#This Row],[Data Pedido]])</f>
        <v>1</v>
      </c>
      <c r="O136" s="8">
        <f>YEAR(Tabela5[[#This Row],[Data Pedido]])</f>
        <v>1900</v>
      </c>
    </row>
    <row r="137" spans="3:15" x14ac:dyDescent="0.3">
      <c r="C137" s="2" t="str">
        <f>IFERROR(VLOOKUP(Tabela5[[#This Row],[Produto]],Tabela313[],2,0),"")</f>
        <v/>
      </c>
      <c r="D137" s="2" t="str">
        <f>IFERROR(VLOOKUP(Tabela5[[#This Row],[Produto]],Tabela313[],3,0),"")</f>
        <v/>
      </c>
      <c r="H137" s="1"/>
      <c r="I137" s="1"/>
      <c r="K137" s="4"/>
      <c r="L137" s="5" t="str">
        <f>IFERROR(Tabela5[[#This Row],[Valor]]/Tabela5[[#This Row],[Quantidade]],"")</f>
        <v/>
      </c>
      <c r="N137" s="8">
        <f>MONTH(Tabela5[[#This Row],[Data Pedido]])</f>
        <v>1</v>
      </c>
      <c r="O137" s="8">
        <f>YEAR(Tabela5[[#This Row],[Data Pedido]])</f>
        <v>1900</v>
      </c>
    </row>
    <row r="138" spans="3:15" x14ac:dyDescent="0.3">
      <c r="C138" s="2" t="str">
        <f>IFERROR(VLOOKUP(Tabela5[[#This Row],[Produto]],Tabela313[],2,0),"")</f>
        <v/>
      </c>
      <c r="D138" s="2" t="str">
        <f>IFERROR(VLOOKUP(Tabela5[[#This Row],[Produto]],Tabela313[],3,0),"")</f>
        <v/>
      </c>
      <c r="H138" s="1"/>
      <c r="I138" s="1"/>
      <c r="K138" s="4"/>
      <c r="L138" s="5" t="str">
        <f>IFERROR(Tabela5[[#This Row],[Valor]]/Tabela5[[#This Row],[Quantidade]],"")</f>
        <v/>
      </c>
      <c r="N138" s="8">
        <f>MONTH(Tabela5[[#This Row],[Data Pedido]])</f>
        <v>1</v>
      </c>
      <c r="O138" s="8">
        <f>YEAR(Tabela5[[#This Row],[Data Pedido]])</f>
        <v>1900</v>
      </c>
    </row>
    <row r="139" spans="3:15" x14ac:dyDescent="0.3">
      <c r="C139" s="2" t="str">
        <f>IFERROR(VLOOKUP(Tabela5[[#This Row],[Produto]],Tabela313[],2,0),"")</f>
        <v/>
      </c>
      <c r="D139" s="2" t="str">
        <f>IFERROR(VLOOKUP(Tabela5[[#This Row],[Produto]],Tabela313[],3,0),"")</f>
        <v/>
      </c>
      <c r="H139" s="1"/>
      <c r="I139" s="1"/>
      <c r="K139" s="4"/>
      <c r="L139" s="5" t="str">
        <f>IFERROR(Tabela5[[#This Row],[Valor]]/Tabela5[[#This Row],[Quantidade]],"")</f>
        <v/>
      </c>
      <c r="N139" s="8">
        <f>MONTH(Tabela5[[#This Row],[Data Pedido]])</f>
        <v>1</v>
      </c>
      <c r="O139" s="8">
        <f>YEAR(Tabela5[[#This Row],[Data Pedido]])</f>
        <v>1900</v>
      </c>
    </row>
    <row r="140" spans="3:15" x14ac:dyDescent="0.3">
      <c r="C140" s="2" t="str">
        <f>IFERROR(VLOOKUP(Tabela5[[#This Row],[Produto]],Tabela313[],2,0),"")</f>
        <v/>
      </c>
      <c r="D140" s="2" t="str">
        <f>IFERROR(VLOOKUP(Tabela5[[#This Row],[Produto]],Tabela313[],3,0),"")</f>
        <v/>
      </c>
      <c r="H140" s="1"/>
      <c r="I140" s="1"/>
      <c r="K140" s="4"/>
      <c r="L140" s="5" t="str">
        <f>IFERROR(Tabela5[[#This Row],[Valor]]/Tabela5[[#This Row],[Quantidade]],"")</f>
        <v/>
      </c>
      <c r="N140" s="8">
        <f>MONTH(Tabela5[[#This Row],[Data Pedido]])</f>
        <v>1</v>
      </c>
      <c r="O140" s="8">
        <f>YEAR(Tabela5[[#This Row],[Data Pedido]])</f>
        <v>1900</v>
      </c>
    </row>
    <row r="141" spans="3:15" x14ac:dyDescent="0.3">
      <c r="C141" s="2" t="str">
        <f>IFERROR(VLOOKUP(Tabela5[[#This Row],[Produto]],Tabela313[],2,0),"")</f>
        <v/>
      </c>
      <c r="D141" s="2" t="str">
        <f>IFERROR(VLOOKUP(Tabela5[[#This Row],[Produto]],Tabela313[],3,0),"")</f>
        <v/>
      </c>
      <c r="H141" s="1"/>
      <c r="I141" s="1"/>
      <c r="K141" s="4"/>
      <c r="L141" s="5" t="str">
        <f>IFERROR(Tabela5[[#This Row],[Valor]]/Tabela5[[#This Row],[Quantidade]],"")</f>
        <v/>
      </c>
      <c r="N141" s="8">
        <f>MONTH(Tabela5[[#This Row],[Data Pedido]])</f>
        <v>1</v>
      </c>
      <c r="O141" s="8">
        <f>YEAR(Tabela5[[#This Row],[Data Pedido]])</f>
        <v>1900</v>
      </c>
    </row>
    <row r="142" spans="3:15" x14ac:dyDescent="0.3">
      <c r="C142" s="2" t="str">
        <f>IFERROR(VLOOKUP(Tabela5[[#This Row],[Produto]],Tabela313[],2,0),"")</f>
        <v/>
      </c>
      <c r="D142" s="2" t="str">
        <f>IFERROR(VLOOKUP(Tabela5[[#This Row],[Produto]],Tabela313[],3,0),"")</f>
        <v/>
      </c>
      <c r="H142" s="1"/>
      <c r="I142" s="1"/>
      <c r="K142" s="4"/>
      <c r="L142" s="5" t="str">
        <f>IFERROR(Tabela5[[#This Row],[Valor]]/Tabela5[[#This Row],[Quantidade]],"")</f>
        <v/>
      </c>
      <c r="N142" s="8">
        <f>MONTH(Tabela5[[#This Row],[Data Pedido]])</f>
        <v>1</v>
      </c>
      <c r="O142" s="8">
        <f>YEAR(Tabela5[[#This Row],[Data Pedido]])</f>
        <v>1900</v>
      </c>
    </row>
    <row r="143" spans="3:15" x14ac:dyDescent="0.3">
      <c r="C143" s="2" t="str">
        <f>IFERROR(VLOOKUP(Tabela5[[#This Row],[Produto]],Tabela313[],2,0),"")</f>
        <v/>
      </c>
      <c r="D143" s="2" t="str">
        <f>IFERROR(VLOOKUP(Tabela5[[#This Row],[Produto]],Tabela313[],3,0),"")</f>
        <v/>
      </c>
      <c r="H143" s="1"/>
      <c r="I143" s="1"/>
      <c r="K143" s="4"/>
      <c r="L143" s="5" t="str">
        <f>IFERROR(Tabela5[[#This Row],[Valor]]/Tabela5[[#This Row],[Quantidade]],"")</f>
        <v/>
      </c>
      <c r="N143" s="8">
        <f>MONTH(Tabela5[[#This Row],[Data Pedido]])</f>
        <v>1</v>
      </c>
      <c r="O143" s="8">
        <f>YEAR(Tabela5[[#This Row],[Data Pedido]])</f>
        <v>1900</v>
      </c>
    </row>
    <row r="144" spans="3:15" x14ac:dyDescent="0.3">
      <c r="C144" s="2" t="str">
        <f>IFERROR(VLOOKUP(Tabela5[[#This Row],[Produto]],Tabela313[],2,0),"")</f>
        <v/>
      </c>
      <c r="D144" s="2" t="str">
        <f>IFERROR(VLOOKUP(Tabela5[[#This Row],[Produto]],Tabela313[],3,0),"")</f>
        <v/>
      </c>
      <c r="H144" s="1"/>
      <c r="I144" s="1"/>
      <c r="K144" s="4"/>
      <c r="L144" s="5" t="str">
        <f>IFERROR(Tabela5[[#This Row],[Valor]]/Tabela5[[#This Row],[Quantidade]],"")</f>
        <v/>
      </c>
      <c r="N144" s="8">
        <f>MONTH(Tabela5[[#This Row],[Data Pedido]])</f>
        <v>1</v>
      </c>
      <c r="O144" s="8">
        <f>YEAR(Tabela5[[#This Row],[Data Pedido]])</f>
        <v>1900</v>
      </c>
    </row>
    <row r="145" spans="3:15" x14ac:dyDescent="0.3">
      <c r="C145" s="2" t="str">
        <f>IFERROR(VLOOKUP(Tabela5[[#This Row],[Produto]],Tabela313[],2,0),"")</f>
        <v/>
      </c>
      <c r="D145" s="2" t="str">
        <f>IFERROR(VLOOKUP(Tabela5[[#This Row],[Produto]],Tabela313[],3,0),"")</f>
        <v/>
      </c>
      <c r="H145" s="1"/>
      <c r="I145" s="1"/>
      <c r="K145" s="4"/>
      <c r="L145" s="5" t="str">
        <f>IFERROR(Tabela5[[#This Row],[Valor]]/Tabela5[[#This Row],[Quantidade]],"")</f>
        <v/>
      </c>
      <c r="N145" s="8">
        <f>MONTH(Tabela5[[#This Row],[Data Pedido]])</f>
        <v>1</v>
      </c>
      <c r="O145" s="8">
        <f>YEAR(Tabela5[[#This Row],[Data Pedido]])</f>
        <v>1900</v>
      </c>
    </row>
    <row r="146" spans="3:15" x14ac:dyDescent="0.3">
      <c r="C146" s="2" t="str">
        <f>IFERROR(VLOOKUP(Tabela5[[#This Row],[Produto]],Tabela313[],2,0),"")</f>
        <v/>
      </c>
      <c r="D146" s="2" t="str">
        <f>IFERROR(VLOOKUP(Tabela5[[#This Row],[Produto]],Tabela313[],3,0),"")</f>
        <v/>
      </c>
      <c r="H146" s="1"/>
      <c r="I146" s="1"/>
      <c r="K146" s="4"/>
      <c r="L146" s="5" t="str">
        <f>IFERROR(Tabela5[[#This Row],[Valor]]/Tabela5[[#This Row],[Quantidade]],"")</f>
        <v/>
      </c>
      <c r="N146" s="8">
        <f>MONTH(Tabela5[[#This Row],[Data Pedido]])</f>
        <v>1</v>
      </c>
      <c r="O146" s="8">
        <f>YEAR(Tabela5[[#This Row],[Data Pedido]])</f>
        <v>1900</v>
      </c>
    </row>
    <row r="147" spans="3:15" x14ac:dyDescent="0.3">
      <c r="C147" s="2" t="str">
        <f>IFERROR(VLOOKUP(Tabela5[[#This Row],[Produto]],Tabela313[],2,0),"")</f>
        <v/>
      </c>
      <c r="D147" s="2" t="str">
        <f>IFERROR(VLOOKUP(Tabela5[[#This Row],[Produto]],Tabela313[],3,0),"")</f>
        <v/>
      </c>
      <c r="H147" s="1"/>
      <c r="I147" s="1"/>
      <c r="K147" s="4"/>
      <c r="L147" s="5" t="str">
        <f>IFERROR(Tabela5[[#This Row],[Valor]]/Tabela5[[#This Row],[Quantidade]],"")</f>
        <v/>
      </c>
      <c r="N147" s="8">
        <f>MONTH(Tabela5[[#This Row],[Data Pedido]])</f>
        <v>1</v>
      </c>
      <c r="O147" s="8">
        <f>YEAR(Tabela5[[#This Row],[Data Pedido]])</f>
        <v>1900</v>
      </c>
    </row>
    <row r="148" spans="3:15" x14ac:dyDescent="0.3">
      <c r="C148" s="2" t="str">
        <f>IFERROR(VLOOKUP(Tabela5[[#This Row],[Produto]],Tabela313[],2,0),"")</f>
        <v/>
      </c>
      <c r="D148" s="2" t="str">
        <f>IFERROR(VLOOKUP(Tabela5[[#This Row],[Produto]],Tabela313[],3,0),"")</f>
        <v/>
      </c>
      <c r="H148" s="1"/>
      <c r="I148" s="1"/>
      <c r="K148" s="4"/>
      <c r="L148" s="5" t="str">
        <f>IFERROR(Tabela5[[#This Row],[Valor]]/Tabela5[[#This Row],[Quantidade]],"")</f>
        <v/>
      </c>
      <c r="N148" s="8">
        <f>MONTH(Tabela5[[#This Row],[Data Pedido]])</f>
        <v>1</v>
      </c>
      <c r="O148" s="8">
        <f>YEAR(Tabela5[[#This Row],[Data Pedido]])</f>
        <v>1900</v>
      </c>
    </row>
    <row r="149" spans="3:15" x14ac:dyDescent="0.3">
      <c r="C149" s="2" t="str">
        <f>IFERROR(VLOOKUP(Tabela5[[#This Row],[Produto]],Tabela313[],2,0),"")</f>
        <v/>
      </c>
      <c r="D149" s="2" t="str">
        <f>IFERROR(VLOOKUP(Tabela5[[#This Row],[Produto]],Tabela313[],3,0),"")</f>
        <v/>
      </c>
      <c r="H149" s="1"/>
      <c r="I149" s="1"/>
      <c r="K149" s="4"/>
      <c r="L149" s="5" t="str">
        <f>IFERROR(Tabela5[[#This Row],[Valor]]/Tabela5[[#This Row],[Quantidade]],"")</f>
        <v/>
      </c>
      <c r="N149" s="8">
        <f>MONTH(Tabela5[[#This Row],[Data Pedido]])</f>
        <v>1</v>
      </c>
      <c r="O149" s="8">
        <f>YEAR(Tabela5[[#This Row],[Data Pedido]])</f>
        <v>1900</v>
      </c>
    </row>
    <row r="150" spans="3:15" x14ac:dyDescent="0.3">
      <c r="C150" s="2" t="str">
        <f>IFERROR(VLOOKUP(Tabela5[[#This Row],[Produto]],Tabela313[],2,0),"")</f>
        <v/>
      </c>
      <c r="D150" s="2" t="str">
        <f>IFERROR(VLOOKUP(Tabela5[[#This Row],[Produto]],Tabela313[],3,0),"")</f>
        <v/>
      </c>
      <c r="H150" s="1"/>
      <c r="I150" s="1"/>
      <c r="K150" s="4"/>
      <c r="L150" s="5" t="str">
        <f>IFERROR(Tabela5[[#This Row],[Valor]]/Tabela5[[#This Row],[Quantidade]],"")</f>
        <v/>
      </c>
      <c r="N150" s="8">
        <f>MONTH(Tabela5[[#This Row],[Data Pedido]])</f>
        <v>1</v>
      </c>
      <c r="O150" s="8">
        <f>YEAR(Tabela5[[#This Row],[Data Pedido]])</f>
        <v>1900</v>
      </c>
    </row>
    <row r="151" spans="3:15" x14ac:dyDescent="0.3">
      <c r="C151" s="2" t="str">
        <f>IFERROR(VLOOKUP(Tabela5[[#This Row],[Produto]],Tabela313[],2,0),"")</f>
        <v/>
      </c>
      <c r="D151" s="2" t="str">
        <f>IFERROR(VLOOKUP(Tabela5[[#This Row],[Produto]],Tabela313[],3,0),"")</f>
        <v/>
      </c>
      <c r="H151" s="1"/>
      <c r="I151" s="1"/>
      <c r="K151" s="4"/>
      <c r="L151" s="5" t="str">
        <f>IFERROR(Tabela5[[#This Row],[Valor]]/Tabela5[[#This Row],[Quantidade]],"")</f>
        <v/>
      </c>
      <c r="N151" s="8">
        <f>MONTH(Tabela5[[#This Row],[Data Pedido]])</f>
        <v>1</v>
      </c>
      <c r="O151" s="8">
        <f>YEAR(Tabela5[[#This Row],[Data Pedido]])</f>
        <v>1900</v>
      </c>
    </row>
    <row r="152" spans="3:15" x14ac:dyDescent="0.3">
      <c r="C152" s="2" t="str">
        <f>IFERROR(VLOOKUP(Tabela5[[#This Row],[Produto]],Tabela313[],2,0),"")</f>
        <v/>
      </c>
      <c r="D152" s="2" t="str">
        <f>IFERROR(VLOOKUP(Tabela5[[#This Row],[Produto]],Tabela313[],3,0),"")</f>
        <v/>
      </c>
      <c r="H152" s="1"/>
      <c r="I152" s="1"/>
      <c r="K152" s="4"/>
      <c r="L152" s="5" t="str">
        <f>IFERROR(Tabela5[[#This Row],[Valor]]/Tabela5[[#This Row],[Quantidade]],"")</f>
        <v/>
      </c>
      <c r="N152" s="8">
        <f>MONTH(Tabela5[[#This Row],[Data Pedido]])</f>
        <v>1</v>
      </c>
      <c r="O152" s="8">
        <f>YEAR(Tabela5[[#This Row],[Data Pedido]])</f>
        <v>1900</v>
      </c>
    </row>
    <row r="153" spans="3:15" x14ac:dyDescent="0.3">
      <c r="C153" s="2" t="str">
        <f>IFERROR(VLOOKUP(Tabela5[[#This Row],[Produto]],Tabela313[],2,0),"")</f>
        <v/>
      </c>
      <c r="D153" s="2" t="str">
        <f>IFERROR(VLOOKUP(Tabela5[[#This Row],[Produto]],Tabela313[],3,0),"")</f>
        <v/>
      </c>
      <c r="H153" s="1"/>
      <c r="I153" s="1"/>
      <c r="K153" s="4"/>
      <c r="L153" s="5" t="str">
        <f>IFERROR(Tabela5[[#This Row],[Valor]]/Tabela5[[#This Row],[Quantidade]],"")</f>
        <v/>
      </c>
      <c r="N153" s="8">
        <f>MONTH(Tabela5[[#This Row],[Data Pedido]])</f>
        <v>1</v>
      </c>
      <c r="O153" s="8">
        <f>YEAR(Tabela5[[#This Row],[Data Pedido]])</f>
        <v>1900</v>
      </c>
    </row>
    <row r="154" spans="3:15" x14ac:dyDescent="0.3">
      <c r="C154" s="2" t="str">
        <f>IFERROR(VLOOKUP(Tabela5[[#This Row],[Produto]],Tabela313[],2,0),"")</f>
        <v/>
      </c>
      <c r="D154" s="2" t="str">
        <f>IFERROR(VLOOKUP(Tabela5[[#This Row],[Produto]],Tabela313[],3,0),"")</f>
        <v/>
      </c>
      <c r="H154" s="1"/>
      <c r="I154" s="1"/>
      <c r="K154" s="4"/>
      <c r="L154" s="5" t="str">
        <f>IFERROR(Tabela5[[#This Row],[Valor]]/Tabela5[[#This Row],[Quantidade]],"")</f>
        <v/>
      </c>
      <c r="N154" s="8">
        <f>MONTH(Tabela5[[#This Row],[Data Pedido]])</f>
        <v>1</v>
      </c>
      <c r="O154" s="8">
        <f>YEAR(Tabela5[[#This Row],[Data Pedido]])</f>
        <v>1900</v>
      </c>
    </row>
    <row r="155" spans="3:15" x14ac:dyDescent="0.3">
      <c r="C155" s="2" t="str">
        <f>IFERROR(VLOOKUP(Tabela5[[#This Row],[Produto]],Tabela313[],2,0),"")</f>
        <v/>
      </c>
      <c r="D155" s="2" t="str">
        <f>IFERROR(VLOOKUP(Tabela5[[#This Row],[Produto]],Tabela313[],3,0),"")</f>
        <v/>
      </c>
      <c r="H155" s="1"/>
      <c r="I155" s="1"/>
      <c r="K155" s="4"/>
      <c r="L155" s="5" t="str">
        <f>IFERROR(Tabela5[[#This Row],[Valor]]/Tabela5[[#This Row],[Quantidade]],"")</f>
        <v/>
      </c>
      <c r="N155" s="8">
        <f>MONTH(Tabela5[[#This Row],[Data Pedido]])</f>
        <v>1</v>
      </c>
      <c r="O155" s="8">
        <f>YEAR(Tabela5[[#This Row],[Data Pedido]])</f>
        <v>1900</v>
      </c>
    </row>
    <row r="156" spans="3:15" x14ac:dyDescent="0.3">
      <c r="C156" s="2" t="str">
        <f>IFERROR(VLOOKUP(Tabela5[[#This Row],[Produto]],Tabela313[],2,0),"")</f>
        <v/>
      </c>
      <c r="D156" s="2" t="str">
        <f>IFERROR(VLOOKUP(Tabela5[[#This Row],[Produto]],Tabela313[],3,0),"")</f>
        <v/>
      </c>
      <c r="H156" s="1"/>
      <c r="I156" s="1"/>
      <c r="K156" s="4"/>
      <c r="L156" s="5" t="str">
        <f>IFERROR(Tabela5[[#This Row],[Valor]]/Tabela5[[#This Row],[Quantidade]],"")</f>
        <v/>
      </c>
      <c r="N156" s="8">
        <f>MONTH(Tabela5[[#This Row],[Data Pedido]])</f>
        <v>1</v>
      </c>
      <c r="O156" s="8">
        <f>YEAR(Tabela5[[#This Row],[Data Pedido]])</f>
        <v>1900</v>
      </c>
    </row>
    <row r="157" spans="3:15" x14ac:dyDescent="0.3">
      <c r="C157" s="2" t="str">
        <f>IFERROR(VLOOKUP(Tabela5[[#This Row],[Produto]],Tabela313[],2,0),"")</f>
        <v/>
      </c>
      <c r="D157" s="2" t="str">
        <f>IFERROR(VLOOKUP(Tabela5[[#This Row],[Produto]],Tabela313[],3,0),"")</f>
        <v/>
      </c>
      <c r="H157" s="1"/>
      <c r="I157" s="1"/>
      <c r="K157" s="4"/>
      <c r="L157" s="5" t="str">
        <f>IFERROR(Tabela5[[#This Row],[Valor]]/Tabela5[[#This Row],[Quantidade]],"")</f>
        <v/>
      </c>
      <c r="N157" s="8">
        <f>MONTH(Tabela5[[#This Row],[Data Pedido]])</f>
        <v>1</v>
      </c>
      <c r="O157" s="8">
        <f>YEAR(Tabela5[[#This Row],[Data Pedido]])</f>
        <v>1900</v>
      </c>
    </row>
    <row r="158" spans="3:15" x14ac:dyDescent="0.3">
      <c r="C158" s="2" t="str">
        <f>IFERROR(VLOOKUP(Tabela5[[#This Row],[Produto]],Tabela313[],2,0),"")</f>
        <v/>
      </c>
      <c r="D158" s="2" t="str">
        <f>IFERROR(VLOOKUP(Tabela5[[#This Row],[Produto]],Tabela313[],3,0),"")</f>
        <v/>
      </c>
      <c r="H158" s="1"/>
      <c r="I158" s="1"/>
      <c r="K158" s="4"/>
      <c r="L158" s="5" t="str">
        <f>IFERROR(Tabela5[[#This Row],[Valor]]/Tabela5[[#This Row],[Quantidade]],"")</f>
        <v/>
      </c>
      <c r="N158" s="8">
        <f>MONTH(Tabela5[[#This Row],[Data Pedido]])</f>
        <v>1</v>
      </c>
      <c r="O158" s="8">
        <f>YEAR(Tabela5[[#This Row],[Data Pedido]])</f>
        <v>1900</v>
      </c>
    </row>
    <row r="159" spans="3:15" x14ac:dyDescent="0.3">
      <c r="C159" s="2" t="str">
        <f>IFERROR(VLOOKUP(Tabela5[[#This Row],[Produto]],Tabela313[],2,0),"")</f>
        <v/>
      </c>
      <c r="D159" s="2" t="str">
        <f>IFERROR(VLOOKUP(Tabela5[[#This Row],[Produto]],Tabela313[],3,0),"")</f>
        <v/>
      </c>
      <c r="H159" s="1"/>
      <c r="I159" s="1"/>
      <c r="K159" s="4"/>
      <c r="L159" s="5" t="str">
        <f>IFERROR(Tabela5[[#This Row],[Valor]]/Tabela5[[#This Row],[Quantidade]],"")</f>
        <v/>
      </c>
      <c r="N159" s="8">
        <f>MONTH(Tabela5[[#This Row],[Data Pedido]])</f>
        <v>1</v>
      </c>
      <c r="O159" s="8">
        <f>YEAR(Tabela5[[#This Row],[Data Pedido]])</f>
        <v>1900</v>
      </c>
    </row>
    <row r="160" spans="3:15" x14ac:dyDescent="0.3">
      <c r="C160" s="2" t="str">
        <f>IFERROR(VLOOKUP(Tabela5[[#This Row],[Produto]],Tabela313[],2,0),"")</f>
        <v/>
      </c>
      <c r="D160" s="2" t="str">
        <f>IFERROR(VLOOKUP(Tabela5[[#This Row],[Produto]],Tabela313[],3,0),"")</f>
        <v/>
      </c>
      <c r="H160" s="1"/>
      <c r="I160" s="1"/>
      <c r="K160" s="4"/>
      <c r="L160" s="5" t="str">
        <f>IFERROR(Tabela5[[#This Row],[Valor]]/Tabela5[[#This Row],[Quantidade]],"")</f>
        <v/>
      </c>
      <c r="N160" s="8">
        <f>MONTH(Tabela5[[#This Row],[Data Pedido]])</f>
        <v>1</v>
      </c>
      <c r="O160" s="8">
        <f>YEAR(Tabela5[[#This Row],[Data Pedido]])</f>
        <v>1900</v>
      </c>
    </row>
    <row r="161" spans="3:15" x14ac:dyDescent="0.3">
      <c r="C161" s="2" t="str">
        <f>IFERROR(VLOOKUP(Tabela5[[#This Row],[Produto]],Tabela313[],2,0),"")</f>
        <v/>
      </c>
      <c r="D161" s="2" t="str">
        <f>IFERROR(VLOOKUP(Tabela5[[#This Row],[Produto]],Tabela313[],3,0),"")</f>
        <v/>
      </c>
      <c r="H161" s="1"/>
      <c r="I161" s="1"/>
      <c r="K161" s="4"/>
      <c r="L161" s="5" t="str">
        <f>IFERROR(Tabela5[[#This Row],[Valor]]/Tabela5[[#This Row],[Quantidade]],"")</f>
        <v/>
      </c>
      <c r="N161" s="8">
        <f>MONTH(Tabela5[[#This Row],[Data Pedido]])</f>
        <v>1</v>
      </c>
      <c r="O161" s="8">
        <f>YEAR(Tabela5[[#This Row],[Data Pedido]])</f>
        <v>1900</v>
      </c>
    </row>
    <row r="162" spans="3:15" x14ac:dyDescent="0.3">
      <c r="C162" s="2" t="str">
        <f>IFERROR(VLOOKUP(Tabela5[[#This Row],[Produto]],Tabela313[],2,0),"")</f>
        <v/>
      </c>
      <c r="D162" s="2" t="str">
        <f>IFERROR(VLOOKUP(Tabela5[[#This Row],[Produto]],Tabela313[],3,0),"")</f>
        <v/>
      </c>
      <c r="H162" s="1"/>
      <c r="I162" s="1"/>
      <c r="K162" s="4"/>
      <c r="L162" s="5" t="str">
        <f>IFERROR(Tabela5[[#This Row],[Valor]]/Tabela5[[#This Row],[Quantidade]],"")</f>
        <v/>
      </c>
      <c r="N162" s="8">
        <f>MONTH(Tabela5[[#This Row],[Data Pedido]])</f>
        <v>1</v>
      </c>
      <c r="O162" s="8">
        <f>YEAR(Tabela5[[#This Row],[Data Pedido]])</f>
        <v>1900</v>
      </c>
    </row>
    <row r="163" spans="3:15" x14ac:dyDescent="0.3">
      <c r="C163" s="2" t="str">
        <f>IFERROR(VLOOKUP(Tabela5[[#This Row],[Produto]],Tabela313[],2,0),"")</f>
        <v/>
      </c>
      <c r="D163" s="2" t="str">
        <f>IFERROR(VLOOKUP(Tabela5[[#This Row],[Produto]],Tabela313[],3,0),"")</f>
        <v/>
      </c>
      <c r="H163" s="1"/>
      <c r="I163" s="1"/>
      <c r="K163" s="4"/>
      <c r="L163" s="5" t="str">
        <f>IFERROR(Tabela5[[#This Row],[Valor]]/Tabela5[[#This Row],[Quantidade]],"")</f>
        <v/>
      </c>
      <c r="N163" s="8">
        <f>MONTH(Tabela5[[#This Row],[Data Pedido]])</f>
        <v>1</v>
      </c>
      <c r="O163" s="8">
        <f>YEAR(Tabela5[[#This Row],[Data Pedido]])</f>
        <v>1900</v>
      </c>
    </row>
    <row r="164" spans="3:15" x14ac:dyDescent="0.3">
      <c r="C164" s="2" t="str">
        <f>IFERROR(VLOOKUP(Tabela5[[#This Row],[Produto]],Tabela313[],2,0),"")</f>
        <v/>
      </c>
      <c r="D164" s="2" t="str">
        <f>IFERROR(VLOOKUP(Tabela5[[#This Row],[Produto]],Tabela313[],3,0),"")</f>
        <v/>
      </c>
      <c r="H164" s="1"/>
      <c r="I164" s="1"/>
      <c r="K164" s="4"/>
      <c r="L164" s="5" t="str">
        <f>IFERROR(Tabela5[[#This Row],[Valor]]/Tabela5[[#This Row],[Quantidade]],"")</f>
        <v/>
      </c>
      <c r="N164" s="8">
        <f>MONTH(Tabela5[[#This Row],[Data Pedido]])</f>
        <v>1</v>
      </c>
      <c r="O164" s="8">
        <f>YEAR(Tabela5[[#This Row],[Data Pedido]])</f>
        <v>1900</v>
      </c>
    </row>
    <row r="165" spans="3:15" x14ac:dyDescent="0.3">
      <c r="C165" s="2" t="str">
        <f>IFERROR(VLOOKUP(Tabela5[[#This Row],[Produto]],Tabela313[],2,0),"")</f>
        <v/>
      </c>
      <c r="D165" s="2" t="str">
        <f>IFERROR(VLOOKUP(Tabela5[[#This Row],[Produto]],Tabela313[],3,0),"")</f>
        <v/>
      </c>
      <c r="H165" s="1"/>
      <c r="I165" s="1"/>
      <c r="K165" s="4"/>
      <c r="L165" s="5" t="str">
        <f>IFERROR(Tabela5[[#This Row],[Valor]]/Tabela5[[#This Row],[Quantidade]],"")</f>
        <v/>
      </c>
      <c r="N165" s="8">
        <f>MONTH(Tabela5[[#This Row],[Data Pedido]])</f>
        <v>1</v>
      </c>
      <c r="O165" s="8">
        <f>YEAR(Tabela5[[#This Row],[Data Pedido]])</f>
        <v>1900</v>
      </c>
    </row>
    <row r="166" spans="3:15" x14ac:dyDescent="0.3">
      <c r="C166" s="2" t="str">
        <f>IFERROR(VLOOKUP(Tabela5[[#This Row],[Produto]],Tabela313[],2,0),"")</f>
        <v/>
      </c>
      <c r="D166" s="2" t="str">
        <f>IFERROR(VLOOKUP(Tabela5[[#This Row],[Produto]],Tabela313[],3,0),"")</f>
        <v/>
      </c>
      <c r="H166" s="1"/>
      <c r="I166" s="1"/>
      <c r="K166" s="4"/>
      <c r="L166" s="5" t="str">
        <f>IFERROR(Tabela5[[#This Row],[Valor]]/Tabela5[[#This Row],[Quantidade]],"")</f>
        <v/>
      </c>
      <c r="N166" s="8">
        <f>MONTH(Tabela5[[#This Row],[Data Pedido]])</f>
        <v>1</v>
      </c>
      <c r="O166" s="8">
        <f>YEAR(Tabela5[[#This Row],[Data Pedido]])</f>
        <v>1900</v>
      </c>
    </row>
    <row r="167" spans="3:15" x14ac:dyDescent="0.3">
      <c r="C167" s="2" t="str">
        <f>IFERROR(VLOOKUP(Tabela5[[#This Row],[Produto]],Tabela313[],2,0),"")</f>
        <v/>
      </c>
      <c r="D167" s="2" t="str">
        <f>IFERROR(VLOOKUP(Tabela5[[#This Row],[Produto]],Tabela313[],3,0),"")</f>
        <v/>
      </c>
      <c r="H167" s="1"/>
      <c r="I167" s="1"/>
      <c r="K167" s="4"/>
      <c r="L167" s="5" t="str">
        <f>IFERROR(Tabela5[[#This Row],[Valor]]/Tabela5[[#This Row],[Quantidade]],"")</f>
        <v/>
      </c>
      <c r="N167" s="8">
        <f>MONTH(Tabela5[[#This Row],[Data Pedido]])</f>
        <v>1</v>
      </c>
      <c r="O167" s="8">
        <f>YEAR(Tabela5[[#This Row],[Data Pedido]])</f>
        <v>1900</v>
      </c>
    </row>
    <row r="168" spans="3:15" x14ac:dyDescent="0.3">
      <c r="C168" s="2" t="str">
        <f>IFERROR(VLOOKUP(Tabela5[[#This Row],[Produto]],Tabela313[],2,0),"")</f>
        <v/>
      </c>
      <c r="D168" s="2" t="str">
        <f>IFERROR(VLOOKUP(Tabela5[[#This Row],[Produto]],Tabela313[],3,0),"")</f>
        <v/>
      </c>
      <c r="H168" s="1"/>
      <c r="I168" s="1"/>
      <c r="K168" s="4"/>
      <c r="L168" s="5" t="str">
        <f>IFERROR(Tabela5[[#This Row],[Valor]]/Tabela5[[#This Row],[Quantidade]],"")</f>
        <v/>
      </c>
      <c r="N168" s="8">
        <f>MONTH(Tabela5[[#This Row],[Data Pedido]])</f>
        <v>1</v>
      </c>
      <c r="O168" s="8">
        <f>YEAR(Tabela5[[#This Row],[Data Pedido]])</f>
        <v>1900</v>
      </c>
    </row>
    <row r="169" spans="3:15" x14ac:dyDescent="0.3">
      <c r="C169" s="2" t="str">
        <f>IFERROR(VLOOKUP(Tabela5[[#This Row],[Produto]],Tabela313[],2,0),"")</f>
        <v/>
      </c>
      <c r="D169" s="2" t="str">
        <f>IFERROR(VLOOKUP(Tabela5[[#This Row],[Produto]],Tabela313[],3,0),"")</f>
        <v/>
      </c>
      <c r="H169" s="1"/>
      <c r="I169" s="1"/>
      <c r="K169" s="4"/>
      <c r="L169" s="5" t="str">
        <f>IFERROR(Tabela5[[#This Row],[Valor]]/Tabela5[[#This Row],[Quantidade]],"")</f>
        <v/>
      </c>
      <c r="N169" s="8">
        <f>MONTH(Tabela5[[#This Row],[Data Pedido]])</f>
        <v>1</v>
      </c>
      <c r="O169" s="8">
        <f>YEAR(Tabela5[[#This Row],[Data Pedido]])</f>
        <v>1900</v>
      </c>
    </row>
    <row r="170" spans="3:15" x14ac:dyDescent="0.3">
      <c r="C170" s="2" t="str">
        <f>IFERROR(VLOOKUP(Tabela5[[#This Row],[Produto]],Tabela313[],2,0),"")</f>
        <v/>
      </c>
      <c r="D170" s="2" t="str">
        <f>IFERROR(VLOOKUP(Tabela5[[#This Row],[Produto]],Tabela313[],3,0),"")</f>
        <v/>
      </c>
      <c r="H170" s="1"/>
      <c r="I170" s="1"/>
      <c r="K170" s="4"/>
      <c r="L170" s="5" t="str">
        <f>IFERROR(Tabela5[[#This Row],[Valor]]/Tabela5[[#This Row],[Quantidade]],"")</f>
        <v/>
      </c>
      <c r="N170" s="8">
        <f>MONTH(Tabela5[[#This Row],[Data Pedido]])</f>
        <v>1</v>
      </c>
      <c r="O170" s="8">
        <f>YEAR(Tabela5[[#This Row],[Data Pedido]])</f>
        <v>1900</v>
      </c>
    </row>
    <row r="171" spans="3:15" x14ac:dyDescent="0.3">
      <c r="C171" s="2" t="str">
        <f>IFERROR(VLOOKUP(Tabela5[[#This Row],[Produto]],Tabela313[],2,0),"")</f>
        <v/>
      </c>
      <c r="D171" s="2" t="str">
        <f>IFERROR(VLOOKUP(Tabela5[[#This Row],[Produto]],Tabela313[],3,0),"")</f>
        <v/>
      </c>
      <c r="H171" s="1"/>
      <c r="I171" s="1"/>
      <c r="K171" s="4"/>
      <c r="L171" s="5" t="str">
        <f>IFERROR(Tabela5[[#This Row],[Valor]]/Tabela5[[#This Row],[Quantidade]],"")</f>
        <v/>
      </c>
      <c r="N171" s="8">
        <f>MONTH(Tabela5[[#This Row],[Data Pedido]])</f>
        <v>1</v>
      </c>
      <c r="O171" s="8">
        <f>YEAR(Tabela5[[#This Row],[Data Pedido]])</f>
        <v>1900</v>
      </c>
    </row>
    <row r="172" spans="3:15" x14ac:dyDescent="0.3">
      <c r="C172" s="2" t="str">
        <f>IFERROR(VLOOKUP(Tabela5[[#This Row],[Produto]],Tabela313[],2,0),"")</f>
        <v/>
      </c>
      <c r="D172" s="2" t="str">
        <f>IFERROR(VLOOKUP(Tabela5[[#This Row],[Produto]],Tabela313[],3,0),"")</f>
        <v/>
      </c>
      <c r="H172" s="1"/>
      <c r="I172" s="1"/>
      <c r="K172" s="4"/>
      <c r="L172" s="5" t="str">
        <f>IFERROR(Tabela5[[#This Row],[Valor]]/Tabela5[[#This Row],[Quantidade]],"")</f>
        <v/>
      </c>
      <c r="N172" s="8">
        <f>MONTH(Tabela5[[#This Row],[Data Pedido]])</f>
        <v>1</v>
      </c>
      <c r="O172" s="8">
        <f>YEAR(Tabela5[[#This Row],[Data Pedido]])</f>
        <v>1900</v>
      </c>
    </row>
    <row r="173" spans="3:15" x14ac:dyDescent="0.3">
      <c r="C173" s="2" t="str">
        <f>IFERROR(VLOOKUP(Tabela5[[#This Row],[Produto]],Tabela313[],2,0),"")</f>
        <v/>
      </c>
      <c r="D173" s="2" t="str">
        <f>IFERROR(VLOOKUP(Tabela5[[#This Row],[Produto]],Tabela313[],3,0),"")</f>
        <v/>
      </c>
      <c r="H173" s="1"/>
      <c r="I173" s="1"/>
      <c r="K173" s="4"/>
      <c r="L173" s="5" t="str">
        <f>IFERROR(Tabela5[[#This Row],[Valor]]/Tabela5[[#This Row],[Quantidade]],"")</f>
        <v/>
      </c>
      <c r="N173" s="8">
        <f>MONTH(Tabela5[[#This Row],[Data Pedido]])</f>
        <v>1</v>
      </c>
      <c r="O173" s="8">
        <f>YEAR(Tabela5[[#This Row],[Data Pedido]])</f>
        <v>1900</v>
      </c>
    </row>
    <row r="174" spans="3:15" x14ac:dyDescent="0.3">
      <c r="C174" s="2" t="str">
        <f>IFERROR(VLOOKUP(Tabela5[[#This Row],[Produto]],Tabela313[],2,0),"")</f>
        <v/>
      </c>
      <c r="D174" s="2" t="str">
        <f>IFERROR(VLOOKUP(Tabela5[[#This Row],[Produto]],Tabela313[],3,0),"")</f>
        <v/>
      </c>
      <c r="H174" s="1"/>
      <c r="I174" s="1"/>
      <c r="K174" s="4"/>
      <c r="L174" s="5" t="str">
        <f>IFERROR(Tabela5[[#This Row],[Valor]]/Tabela5[[#This Row],[Quantidade]],"")</f>
        <v/>
      </c>
      <c r="N174" s="8">
        <f>MONTH(Tabela5[[#This Row],[Data Pedido]])</f>
        <v>1</v>
      </c>
      <c r="O174" s="8">
        <f>YEAR(Tabela5[[#This Row],[Data Pedido]])</f>
        <v>1900</v>
      </c>
    </row>
    <row r="175" spans="3:15" x14ac:dyDescent="0.3">
      <c r="C175" s="2" t="str">
        <f>IFERROR(VLOOKUP(Tabela5[[#This Row],[Produto]],Tabela313[],2,0),"")</f>
        <v/>
      </c>
      <c r="D175" s="2" t="str">
        <f>IFERROR(VLOOKUP(Tabela5[[#This Row],[Produto]],Tabela313[],3,0),"")</f>
        <v/>
      </c>
      <c r="H175" s="1"/>
      <c r="I175" s="1"/>
      <c r="K175" s="4"/>
      <c r="L175" s="5" t="str">
        <f>IFERROR(Tabela5[[#This Row],[Valor]]/Tabela5[[#This Row],[Quantidade]],"")</f>
        <v/>
      </c>
      <c r="N175" s="8">
        <f>MONTH(Tabela5[[#This Row],[Data Pedido]])</f>
        <v>1</v>
      </c>
      <c r="O175" s="8">
        <f>YEAR(Tabela5[[#This Row],[Data Pedido]])</f>
        <v>1900</v>
      </c>
    </row>
    <row r="176" spans="3:15" x14ac:dyDescent="0.3">
      <c r="C176" s="2" t="str">
        <f>IFERROR(VLOOKUP(Tabela5[[#This Row],[Produto]],Tabela313[],2,0),"")</f>
        <v/>
      </c>
      <c r="D176" s="2" t="str">
        <f>IFERROR(VLOOKUP(Tabela5[[#This Row],[Produto]],Tabela313[],3,0),"")</f>
        <v/>
      </c>
      <c r="H176" s="1"/>
      <c r="I176" s="1"/>
      <c r="K176" s="4"/>
      <c r="L176" s="5" t="str">
        <f>IFERROR(Tabela5[[#This Row],[Valor]]/Tabela5[[#This Row],[Quantidade]],"")</f>
        <v/>
      </c>
      <c r="N176" s="8">
        <f>MONTH(Tabela5[[#This Row],[Data Pedido]])</f>
        <v>1</v>
      </c>
      <c r="O176" s="8">
        <f>YEAR(Tabela5[[#This Row],[Data Pedido]])</f>
        <v>1900</v>
      </c>
    </row>
    <row r="177" spans="3:15" x14ac:dyDescent="0.3">
      <c r="C177" s="2" t="str">
        <f>IFERROR(VLOOKUP(Tabela5[[#This Row],[Produto]],Tabela313[],2,0),"")</f>
        <v/>
      </c>
      <c r="D177" s="2" t="str">
        <f>IFERROR(VLOOKUP(Tabela5[[#This Row],[Produto]],Tabela313[],3,0),"")</f>
        <v/>
      </c>
      <c r="H177" s="1"/>
      <c r="I177" s="1"/>
      <c r="K177" s="4"/>
      <c r="L177" s="5" t="str">
        <f>IFERROR(Tabela5[[#This Row],[Valor]]/Tabela5[[#This Row],[Quantidade]],"")</f>
        <v/>
      </c>
      <c r="N177" s="8">
        <f>MONTH(Tabela5[[#This Row],[Data Pedido]])</f>
        <v>1</v>
      </c>
      <c r="O177" s="8">
        <f>YEAR(Tabela5[[#This Row],[Data Pedido]])</f>
        <v>1900</v>
      </c>
    </row>
    <row r="178" spans="3:15" x14ac:dyDescent="0.3">
      <c r="C178" s="2" t="str">
        <f>IFERROR(VLOOKUP(Tabela5[[#This Row],[Produto]],Tabela313[],2,0),"")</f>
        <v/>
      </c>
      <c r="D178" s="2" t="str">
        <f>IFERROR(VLOOKUP(Tabela5[[#This Row],[Produto]],Tabela313[],3,0),"")</f>
        <v/>
      </c>
      <c r="H178" s="1"/>
      <c r="I178" s="1"/>
      <c r="K178" s="4"/>
      <c r="L178" s="5" t="str">
        <f>IFERROR(Tabela5[[#This Row],[Valor]]/Tabela5[[#This Row],[Quantidade]],"")</f>
        <v/>
      </c>
      <c r="N178" s="8">
        <f>MONTH(Tabela5[[#This Row],[Data Pedido]])</f>
        <v>1</v>
      </c>
      <c r="O178" s="8">
        <f>YEAR(Tabela5[[#This Row],[Data Pedido]])</f>
        <v>1900</v>
      </c>
    </row>
    <row r="179" spans="3:15" x14ac:dyDescent="0.3">
      <c r="C179" s="2" t="str">
        <f>IFERROR(VLOOKUP(Tabela5[[#This Row],[Produto]],Tabela313[],2,0),"")</f>
        <v/>
      </c>
      <c r="D179" s="2" t="str">
        <f>IFERROR(VLOOKUP(Tabela5[[#This Row],[Produto]],Tabela313[],3,0),"")</f>
        <v/>
      </c>
      <c r="H179" s="1"/>
      <c r="I179" s="1"/>
      <c r="K179" s="4"/>
      <c r="L179" s="5" t="str">
        <f>IFERROR(Tabela5[[#This Row],[Valor]]/Tabela5[[#This Row],[Quantidade]],"")</f>
        <v/>
      </c>
      <c r="N179" s="8">
        <f>MONTH(Tabela5[[#This Row],[Data Pedido]])</f>
        <v>1</v>
      </c>
      <c r="O179" s="8">
        <f>YEAR(Tabela5[[#This Row],[Data Pedido]])</f>
        <v>1900</v>
      </c>
    </row>
    <row r="180" spans="3:15" x14ac:dyDescent="0.3">
      <c r="C180" s="2" t="str">
        <f>IFERROR(VLOOKUP(Tabela5[[#This Row],[Produto]],Tabela313[],2,0),"")</f>
        <v/>
      </c>
      <c r="D180" s="2" t="str">
        <f>IFERROR(VLOOKUP(Tabela5[[#This Row],[Produto]],Tabela313[],3,0),"")</f>
        <v/>
      </c>
      <c r="H180" s="1"/>
      <c r="I180" s="1"/>
      <c r="K180" s="4"/>
      <c r="L180" s="5" t="str">
        <f>IFERROR(Tabela5[[#This Row],[Valor]]/Tabela5[[#This Row],[Quantidade]],"")</f>
        <v/>
      </c>
      <c r="N180" s="8">
        <f>MONTH(Tabela5[[#This Row],[Data Pedido]])</f>
        <v>1</v>
      </c>
      <c r="O180" s="8">
        <f>YEAR(Tabela5[[#This Row],[Data Pedido]])</f>
        <v>1900</v>
      </c>
    </row>
    <row r="181" spans="3:15" x14ac:dyDescent="0.3">
      <c r="C181" s="2" t="str">
        <f>IFERROR(VLOOKUP(Tabela5[[#This Row],[Produto]],Tabela313[],2,0),"")</f>
        <v/>
      </c>
      <c r="D181" s="2" t="str">
        <f>IFERROR(VLOOKUP(Tabela5[[#This Row],[Produto]],Tabela313[],3,0),"")</f>
        <v/>
      </c>
      <c r="H181" s="1"/>
      <c r="I181" s="1"/>
      <c r="K181" s="4"/>
      <c r="L181" s="5" t="str">
        <f>IFERROR(Tabela5[[#This Row],[Valor]]/Tabela5[[#This Row],[Quantidade]],"")</f>
        <v/>
      </c>
      <c r="N181" s="8">
        <f>MONTH(Tabela5[[#This Row],[Data Pedido]])</f>
        <v>1</v>
      </c>
      <c r="O181" s="8">
        <f>YEAR(Tabela5[[#This Row],[Data Pedido]])</f>
        <v>1900</v>
      </c>
    </row>
    <row r="182" spans="3:15" x14ac:dyDescent="0.3">
      <c r="C182" s="2" t="str">
        <f>IFERROR(VLOOKUP(Tabela5[[#This Row],[Produto]],Tabela313[],2,0),"")</f>
        <v/>
      </c>
      <c r="D182" s="2" t="str">
        <f>IFERROR(VLOOKUP(Tabela5[[#This Row],[Produto]],Tabela313[],3,0),"")</f>
        <v/>
      </c>
      <c r="H182" s="1"/>
      <c r="I182" s="1"/>
      <c r="K182" s="4"/>
      <c r="L182" s="5" t="str">
        <f>IFERROR(Tabela5[[#This Row],[Valor]]/Tabela5[[#This Row],[Quantidade]],"")</f>
        <v/>
      </c>
      <c r="N182" s="8">
        <f>MONTH(Tabela5[[#This Row],[Data Pedido]])</f>
        <v>1</v>
      </c>
      <c r="O182" s="8">
        <f>YEAR(Tabela5[[#This Row],[Data Pedido]])</f>
        <v>1900</v>
      </c>
    </row>
    <row r="183" spans="3:15" x14ac:dyDescent="0.3">
      <c r="C183" s="2" t="str">
        <f>IFERROR(VLOOKUP(Tabela5[[#This Row],[Produto]],Tabela313[],2,0),"")</f>
        <v/>
      </c>
      <c r="D183" s="2" t="str">
        <f>IFERROR(VLOOKUP(Tabela5[[#This Row],[Produto]],Tabela313[],3,0),"")</f>
        <v/>
      </c>
      <c r="H183" s="1"/>
      <c r="I183" s="1"/>
      <c r="K183" s="4"/>
      <c r="L183" s="5" t="str">
        <f>IFERROR(Tabela5[[#This Row],[Valor]]/Tabela5[[#This Row],[Quantidade]],"")</f>
        <v/>
      </c>
      <c r="N183" s="8">
        <f>MONTH(Tabela5[[#This Row],[Data Pedido]])</f>
        <v>1</v>
      </c>
      <c r="O183" s="8">
        <f>YEAR(Tabela5[[#This Row],[Data Pedido]])</f>
        <v>1900</v>
      </c>
    </row>
    <row r="184" spans="3:15" x14ac:dyDescent="0.3">
      <c r="C184" s="2" t="str">
        <f>IFERROR(VLOOKUP(Tabela5[[#This Row],[Produto]],Tabela313[],2,0),"")</f>
        <v/>
      </c>
      <c r="D184" s="2" t="str">
        <f>IFERROR(VLOOKUP(Tabela5[[#This Row],[Produto]],Tabela313[],3,0),"")</f>
        <v/>
      </c>
      <c r="H184" s="1"/>
      <c r="I184" s="1"/>
      <c r="K184" s="4"/>
      <c r="L184" s="5" t="str">
        <f>IFERROR(Tabela5[[#This Row],[Valor]]/Tabela5[[#This Row],[Quantidade]],"")</f>
        <v/>
      </c>
      <c r="N184" s="8">
        <f>MONTH(Tabela5[[#This Row],[Data Pedido]])</f>
        <v>1</v>
      </c>
      <c r="O184" s="8">
        <f>YEAR(Tabela5[[#This Row],[Data Pedido]])</f>
        <v>1900</v>
      </c>
    </row>
    <row r="185" spans="3:15" x14ac:dyDescent="0.3">
      <c r="C185" s="2" t="str">
        <f>IFERROR(VLOOKUP(Tabela5[[#This Row],[Produto]],Tabela313[],2,0),"")</f>
        <v/>
      </c>
      <c r="D185" s="2" t="str">
        <f>IFERROR(VLOOKUP(Tabela5[[#This Row],[Produto]],Tabela313[],3,0),"")</f>
        <v/>
      </c>
      <c r="H185" s="1"/>
      <c r="I185" s="1"/>
      <c r="K185" s="4"/>
      <c r="L185" s="5" t="str">
        <f>IFERROR(Tabela5[[#This Row],[Valor]]/Tabela5[[#This Row],[Quantidade]],"")</f>
        <v/>
      </c>
      <c r="N185" s="8">
        <f>MONTH(Tabela5[[#This Row],[Data Pedido]])</f>
        <v>1</v>
      </c>
      <c r="O185" s="8">
        <f>YEAR(Tabela5[[#This Row],[Data Pedido]])</f>
        <v>1900</v>
      </c>
    </row>
    <row r="186" spans="3:15" x14ac:dyDescent="0.3">
      <c r="C186" s="2" t="str">
        <f>IFERROR(VLOOKUP(Tabela5[[#This Row],[Produto]],Tabela313[],2,0),"")</f>
        <v/>
      </c>
      <c r="D186" s="2" t="str">
        <f>IFERROR(VLOOKUP(Tabela5[[#This Row],[Produto]],Tabela313[],3,0),"")</f>
        <v/>
      </c>
      <c r="H186" s="1"/>
      <c r="I186" s="1"/>
      <c r="K186" s="4"/>
      <c r="L186" s="5" t="str">
        <f>IFERROR(Tabela5[[#This Row],[Valor]]/Tabela5[[#This Row],[Quantidade]],"")</f>
        <v/>
      </c>
      <c r="N186" s="8">
        <f>MONTH(Tabela5[[#This Row],[Data Pedido]])</f>
        <v>1</v>
      </c>
      <c r="O186" s="8">
        <f>YEAR(Tabela5[[#This Row],[Data Pedido]])</f>
        <v>1900</v>
      </c>
    </row>
    <row r="187" spans="3:15" x14ac:dyDescent="0.3">
      <c r="C187" s="2" t="str">
        <f>IFERROR(VLOOKUP(Tabela5[[#This Row],[Produto]],Tabela313[],2,0),"")</f>
        <v/>
      </c>
      <c r="D187" s="2" t="str">
        <f>IFERROR(VLOOKUP(Tabela5[[#This Row],[Produto]],Tabela313[],3,0),"")</f>
        <v/>
      </c>
      <c r="H187" s="1"/>
      <c r="I187" s="1"/>
      <c r="K187" s="4"/>
      <c r="L187" s="5" t="str">
        <f>IFERROR(Tabela5[[#This Row],[Valor]]/Tabela5[[#This Row],[Quantidade]],"")</f>
        <v/>
      </c>
      <c r="N187" s="8">
        <f>MONTH(Tabela5[[#This Row],[Data Pedido]])</f>
        <v>1</v>
      </c>
      <c r="O187" s="8">
        <f>YEAR(Tabela5[[#This Row],[Data Pedido]])</f>
        <v>1900</v>
      </c>
    </row>
    <row r="188" spans="3:15" x14ac:dyDescent="0.3">
      <c r="C188" s="2" t="str">
        <f>IFERROR(VLOOKUP(Tabela5[[#This Row],[Produto]],Tabela313[],2,0),"")</f>
        <v/>
      </c>
      <c r="D188" s="2" t="str">
        <f>IFERROR(VLOOKUP(Tabela5[[#This Row],[Produto]],Tabela313[],3,0),"")</f>
        <v/>
      </c>
      <c r="H188" s="1"/>
      <c r="I188" s="1"/>
      <c r="K188" s="4"/>
      <c r="L188" s="5" t="str">
        <f>IFERROR(Tabela5[[#This Row],[Valor]]/Tabela5[[#This Row],[Quantidade]],"")</f>
        <v/>
      </c>
      <c r="N188" s="8">
        <f>MONTH(Tabela5[[#This Row],[Data Pedido]])</f>
        <v>1</v>
      </c>
      <c r="O188" s="8">
        <f>YEAR(Tabela5[[#This Row],[Data Pedido]])</f>
        <v>1900</v>
      </c>
    </row>
    <row r="189" spans="3:15" x14ac:dyDescent="0.3">
      <c r="C189" s="2" t="str">
        <f>IFERROR(VLOOKUP(Tabela5[[#This Row],[Produto]],Tabela313[],2,0),"")</f>
        <v/>
      </c>
      <c r="D189" s="2" t="str">
        <f>IFERROR(VLOOKUP(Tabela5[[#This Row],[Produto]],Tabela313[],3,0),"")</f>
        <v/>
      </c>
      <c r="H189" s="1"/>
      <c r="I189" s="1"/>
      <c r="K189" s="4"/>
      <c r="L189" s="5" t="str">
        <f>IFERROR(Tabela5[[#This Row],[Valor]]/Tabela5[[#This Row],[Quantidade]],"")</f>
        <v/>
      </c>
      <c r="N189" s="8">
        <f>MONTH(Tabela5[[#This Row],[Data Pedido]])</f>
        <v>1</v>
      </c>
      <c r="O189" s="8">
        <f>YEAR(Tabela5[[#This Row],[Data Pedido]])</f>
        <v>1900</v>
      </c>
    </row>
    <row r="190" spans="3:15" x14ac:dyDescent="0.3">
      <c r="C190" s="2" t="str">
        <f>IFERROR(VLOOKUP(Tabela5[[#This Row],[Produto]],Tabela313[],2,0),"")</f>
        <v/>
      </c>
      <c r="D190" s="2" t="str">
        <f>IFERROR(VLOOKUP(Tabela5[[#This Row],[Produto]],Tabela313[],3,0),"")</f>
        <v/>
      </c>
      <c r="H190" s="1"/>
      <c r="I190" s="1"/>
      <c r="K190" s="4"/>
      <c r="L190" s="5" t="str">
        <f>IFERROR(Tabela5[[#This Row],[Valor]]/Tabela5[[#This Row],[Quantidade]],"")</f>
        <v/>
      </c>
      <c r="N190" s="8">
        <f>MONTH(Tabela5[[#This Row],[Data Pedido]])</f>
        <v>1</v>
      </c>
      <c r="O190" s="8">
        <f>YEAR(Tabela5[[#This Row],[Data Pedido]])</f>
        <v>1900</v>
      </c>
    </row>
    <row r="191" spans="3:15" x14ac:dyDescent="0.3">
      <c r="C191" s="2" t="str">
        <f>IFERROR(VLOOKUP(Tabela5[[#This Row],[Produto]],Tabela313[],2,0),"")</f>
        <v/>
      </c>
      <c r="D191" s="2" t="str">
        <f>IFERROR(VLOOKUP(Tabela5[[#This Row],[Produto]],Tabela313[],3,0),"")</f>
        <v/>
      </c>
      <c r="H191" s="1"/>
      <c r="I191" s="1"/>
      <c r="K191" s="4"/>
      <c r="L191" s="5" t="str">
        <f>IFERROR(Tabela5[[#This Row],[Valor]]/Tabela5[[#This Row],[Quantidade]],"")</f>
        <v/>
      </c>
      <c r="N191" s="8">
        <f>MONTH(Tabela5[[#This Row],[Data Pedido]])</f>
        <v>1</v>
      </c>
      <c r="O191" s="8">
        <f>YEAR(Tabela5[[#This Row],[Data Pedido]])</f>
        <v>1900</v>
      </c>
    </row>
    <row r="192" spans="3:15" x14ac:dyDescent="0.3">
      <c r="C192" s="2" t="str">
        <f>IFERROR(VLOOKUP(Tabela5[[#This Row],[Produto]],Tabela313[],2,0),"")</f>
        <v/>
      </c>
      <c r="D192" s="2" t="str">
        <f>IFERROR(VLOOKUP(Tabela5[[#This Row],[Produto]],Tabela313[],3,0),"")</f>
        <v/>
      </c>
      <c r="H192" s="1"/>
      <c r="I192" s="1"/>
      <c r="K192" s="4"/>
      <c r="L192" s="5" t="str">
        <f>IFERROR(Tabela5[[#This Row],[Valor]]/Tabela5[[#This Row],[Quantidade]],"")</f>
        <v/>
      </c>
      <c r="N192" s="8">
        <f>MONTH(Tabela5[[#This Row],[Data Pedido]])</f>
        <v>1</v>
      </c>
      <c r="O192" s="8">
        <f>YEAR(Tabela5[[#This Row],[Data Pedido]])</f>
        <v>1900</v>
      </c>
    </row>
    <row r="193" spans="3:15" x14ac:dyDescent="0.3">
      <c r="C193" s="2" t="str">
        <f>IFERROR(VLOOKUP(Tabela5[[#This Row],[Produto]],Tabela313[],2,0),"")</f>
        <v/>
      </c>
      <c r="D193" s="2" t="str">
        <f>IFERROR(VLOOKUP(Tabela5[[#This Row],[Produto]],Tabela313[],3,0),"")</f>
        <v/>
      </c>
      <c r="H193" s="1"/>
      <c r="I193" s="1"/>
      <c r="K193" s="4"/>
      <c r="L193" s="5" t="str">
        <f>IFERROR(Tabela5[[#This Row],[Valor]]/Tabela5[[#This Row],[Quantidade]],"")</f>
        <v/>
      </c>
      <c r="N193" s="8">
        <f>MONTH(Tabela5[[#This Row],[Data Pedido]])</f>
        <v>1</v>
      </c>
      <c r="O193" s="8">
        <f>YEAR(Tabela5[[#This Row],[Data Pedido]])</f>
        <v>1900</v>
      </c>
    </row>
    <row r="194" spans="3:15" x14ac:dyDescent="0.3">
      <c r="C194" s="2" t="str">
        <f>IFERROR(VLOOKUP(Tabela5[[#This Row],[Produto]],Tabela313[],2,0),"")</f>
        <v/>
      </c>
      <c r="D194" s="2" t="str">
        <f>IFERROR(VLOOKUP(Tabela5[[#This Row],[Produto]],Tabela313[],3,0),"")</f>
        <v/>
      </c>
      <c r="H194" s="1"/>
      <c r="I194" s="1"/>
      <c r="K194" s="4"/>
      <c r="L194" s="5" t="str">
        <f>IFERROR(Tabela5[[#This Row],[Valor]]/Tabela5[[#This Row],[Quantidade]],"")</f>
        <v/>
      </c>
      <c r="N194" s="8">
        <f>MONTH(Tabela5[[#This Row],[Data Pedido]])</f>
        <v>1</v>
      </c>
      <c r="O194" s="8">
        <f>YEAR(Tabela5[[#This Row],[Data Pedido]])</f>
        <v>1900</v>
      </c>
    </row>
    <row r="195" spans="3:15" x14ac:dyDescent="0.3">
      <c r="C195" s="2" t="str">
        <f>IFERROR(VLOOKUP(Tabela5[[#This Row],[Produto]],Tabela313[],2,0),"")</f>
        <v/>
      </c>
      <c r="D195" s="2" t="str">
        <f>IFERROR(VLOOKUP(Tabela5[[#This Row],[Produto]],Tabela313[],3,0),"")</f>
        <v/>
      </c>
      <c r="H195" s="1"/>
      <c r="I195" s="1"/>
      <c r="K195" s="4"/>
      <c r="L195" s="5" t="str">
        <f>IFERROR(Tabela5[[#This Row],[Valor]]/Tabela5[[#This Row],[Quantidade]],"")</f>
        <v/>
      </c>
      <c r="N195" s="8">
        <f>MONTH(Tabela5[[#This Row],[Data Pedido]])</f>
        <v>1</v>
      </c>
      <c r="O195" s="8">
        <f>YEAR(Tabela5[[#This Row],[Data Pedido]])</f>
        <v>1900</v>
      </c>
    </row>
    <row r="196" spans="3:15" x14ac:dyDescent="0.3">
      <c r="C196" s="2" t="str">
        <f>IFERROR(VLOOKUP(Tabela5[[#This Row],[Produto]],Tabela313[],2,0),"")</f>
        <v/>
      </c>
      <c r="D196" s="2" t="str">
        <f>IFERROR(VLOOKUP(Tabela5[[#This Row],[Produto]],Tabela313[],3,0),"")</f>
        <v/>
      </c>
      <c r="H196" s="1"/>
      <c r="I196" s="1"/>
      <c r="K196" s="4"/>
      <c r="L196" s="5" t="str">
        <f>IFERROR(Tabela5[[#This Row],[Valor]]/Tabela5[[#This Row],[Quantidade]],"")</f>
        <v/>
      </c>
      <c r="N196" s="8">
        <f>MONTH(Tabela5[[#This Row],[Data Pedido]])</f>
        <v>1</v>
      </c>
      <c r="O196" s="8">
        <f>YEAR(Tabela5[[#This Row],[Data Pedido]])</f>
        <v>1900</v>
      </c>
    </row>
    <row r="197" spans="3:15" x14ac:dyDescent="0.3">
      <c r="C197" s="2" t="str">
        <f>IFERROR(VLOOKUP(Tabela5[[#This Row],[Produto]],Tabela313[],2,0),"")</f>
        <v/>
      </c>
      <c r="D197" s="2" t="str">
        <f>IFERROR(VLOOKUP(Tabela5[[#This Row],[Produto]],Tabela313[],3,0),"")</f>
        <v/>
      </c>
      <c r="H197" s="1"/>
      <c r="I197" s="1"/>
      <c r="K197" s="4"/>
      <c r="L197" s="5" t="str">
        <f>IFERROR(Tabela5[[#This Row],[Valor]]/Tabela5[[#This Row],[Quantidade]],"")</f>
        <v/>
      </c>
      <c r="N197" s="8">
        <f>MONTH(Tabela5[[#This Row],[Data Pedido]])</f>
        <v>1</v>
      </c>
      <c r="O197" s="8">
        <f>YEAR(Tabela5[[#This Row],[Data Pedido]])</f>
        <v>1900</v>
      </c>
    </row>
    <row r="198" spans="3:15" x14ac:dyDescent="0.3">
      <c r="C198" s="2" t="str">
        <f>IFERROR(VLOOKUP(Tabela5[[#This Row],[Produto]],Tabela313[],2,0),"")</f>
        <v/>
      </c>
      <c r="D198" s="2" t="str">
        <f>IFERROR(VLOOKUP(Tabela5[[#This Row],[Produto]],Tabela313[],3,0),"")</f>
        <v/>
      </c>
      <c r="H198" s="1"/>
      <c r="I198" s="1"/>
      <c r="K198" s="4"/>
      <c r="L198" s="5" t="str">
        <f>IFERROR(Tabela5[[#This Row],[Valor]]/Tabela5[[#This Row],[Quantidade]],"")</f>
        <v/>
      </c>
      <c r="N198" s="8">
        <f>MONTH(Tabela5[[#This Row],[Data Pedido]])</f>
        <v>1</v>
      </c>
      <c r="O198" s="8">
        <f>YEAR(Tabela5[[#This Row],[Data Pedido]])</f>
        <v>1900</v>
      </c>
    </row>
    <row r="199" spans="3:15" x14ac:dyDescent="0.3">
      <c r="C199" s="2" t="str">
        <f>IFERROR(VLOOKUP(Tabela5[[#This Row],[Produto]],Tabela313[],2,0),"")</f>
        <v/>
      </c>
      <c r="D199" s="2" t="str">
        <f>IFERROR(VLOOKUP(Tabela5[[#This Row],[Produto]],Tabela313[],3,0),"")</f>
        <v/>
      </c>
      <c r="H199" s="1"/>
      <c r="I199" s="1"/>
      <c r="K199" s="4"/>
      <c r="L199" s="5" t="str">
        <f>IFERROR(Tabela5[[#This Row],[Valor]]/Tabela5[[#This Row],[Quantidade]],"")</f>
        <v/>
      </c>
      <c r="N199" s="8">
        <f>MONTH(Tabela5[[#This Row],[Data Pedido]])</f>
        <v>1</v>
      </c>
      <c r="O199" s="8">
        <f>YEAR(Tabela5[[#This Row],[Data Pedido]])</f>
        <v>1900</v>
      </c>
    </row>
    <row r="200" spans="3:15" x14ac:dyDescent="0.3">
      <c r="C200" s="2" t="str">
        <f>IFERROR(VLOOKUP(Tabela5[[#This Row],[Produto]],Tabela313[],2,0),"")</f>
        <v/>
      </c>
      <c r="D200" s="2" t="str">
        <f>IFERROR(VLOOKUP(Tabela5[[#This Row],[Produto]],Tabela313[],3,0),"")</f>
        <v/>
      </c>
      <c r="H200" s="1"/>
      <c r="I200" s="1"/>
      <c r="K200" s="4"/>
      <c r="L200" s="5" t="str">
        <f>IFERROR(Tabela5[[#This Row],[Valor]]/Tabela5[[#This Row],[Quantidade]],"")</f>
        <v/>
      </c>
      <c r="N200" s="8">
        <f>MONTH(Tabela5[[#This Row],[Data Pedido]])</f>
        <v>1</v>
      </c>
      <c r="O200" s="8">
        <f>YEAR(Tabela5[[#This Row],[Data Pedido]])</f>
        <v>1900</v>
      </c>
    </row>
    <row r="201" spans="3:15" x14ac:dyDescent="0.3">
      <c r="C201" s="2" t="str">
        <f>IFERROR(VLOOKUP(Tabela5[[#This Row],[Produto]],Tabela313[],2,0),"")</f>
        <v/>
      </c>
      <c r="D201" s="2" t="str">
        <f>IFERROR(VLOOKUP(Tabela5[[#This Row],[Produto]],Tabela313[],3,0),"")</f>
        <v/>
      </c>
      <c r="H201" s="1"/>
      <c r="I201" s="1"/>
      <c r="K201" s="4"/>
      <c r="L201" s="5" t="str">
        <f>IFERROR(Tabela5[[#This Row],[Valor]]/Tabela5[[#This Row],[Quantidade]],"")</f>
        <v/>
      </c>
      <c r="N201" s="8">
        <f>MONTH(Tabela5[[#This Row],[Data Pedido]])</f>
        <v>1</v>
      </c>
      <c r="O201" s="8">
        <f>YEAR(Tabela5[[#This Row],[Data Pedido]])</f>
        <v>1900</v>
      </c>
    </row>
    <row r="202" spans="3:15" x14ac:dyDescent="0.3">
      <c r="C202" s="2" t="str">
        <f>IFERROR(VLOOKUP(Tabela5[[#This Row],[Produto]],Tabela313[],2,0),"")</f>
        <v/>
      </c>
      <c r="D202" s="2" t="str">
        <f>IFERROR(VLOOKUP(Tabela5[[#This Row],[Produto]],Tabela313[],3,0),"")</f>
        <v/>
      </c>
      <c r="H202" s="1"/>
      <c r="I202" s="1"/>
      <c r="K202" s="4"/>
      <c r="L202" s="5" t="str">
        <f>IFERROR(Tabela5[[#This Row],[Valor]]/Tabela5[[#This Row],[Quantidade]],"")</f>
        <v/>
      </c>
      <c r="N202" s="8">
        <f>MONTH(Tabela5[[#This Row],[Data Pedido]])</f>
        <v>1</v>
      </c>
      <c r="O202" s="8">
        <f>YEAR(Tabela5[[#This Row],[Data Pedido]])</f>
        <v>1900</v>
      </c>
    </row>
  </sheetData>
  <phoneticPr fontId="3" type="noConversion"/>
  <dataValidations count="4">
    <dataValidation type="list" allowBlank="1" showInputMessage="1" showErrorMessage="1" sqref="B4:B202" xr:uid="{F7033E86-3107-473D-AC05-77E752A7843D}">
      <formula1>INDIRECT("Produtos")</formula1>
    </dataValidation>
    <dataValidation type="list" allowBlank="1" showInputMessage="1" showErrorMessage="1" sqref="E4:E202" xr:uid="{CC7C046D-F61E-43AB-99EE-77B174E85CE2}">
      <formula1>INDIRECT("Fornecedores")</formula1>
    </dataValidation>
    <dataValidation type="list" allowBlank="1" showInputMessage="1" showErrorMessage="1" sqref="F4:F202" xr:uid="{6C9E4C57-2F2B-4769-A652-25B2DDE49347}">
      <formula1>INDIRECT("Funcionarios")</formula1>
    </dataValidation>
    <dataValidation type="list" allowBlank="1" showInputMessage="1" showErrorMessage="1" sqref="G4:G202" xr:uid="{80405AC4-24CD-4DC5-B3EE-3EAF19FFF339}">
      <formula1>INDIRECT("Aprovadores")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17104-BCEB-48B2-A659-FE4CD67ED0CA}">
  <sheetPr>
    <tabColor theme="7" tint="0.79998168889431442"/>
  </sheetPr>
  <dimension ref="A1:Z47"/>
  <sheetViews>
    <sheetView showGridLines="0" zoomScaleNormal="100" workbookViewId="0">
      <selection activeCell="C4" sqref="C4"/>
    </sheetView>
  </sheetViews>
  <sheetFormatPr defaultColWidth="0" defaultRowHeight="14.4" customHeight="1" zeroHeight="1" x14ac:dyDescent="0.3"/>
  <cols>
    <col min="1" max="1" width="8.88671875" customWidth="1"/>
    <col min="2" max="2" width="21.77734375" bestFit="1" customWidth="1"/>
    <col min="3" max="3" width="16.33203125" bestFit="1" customWidth="1"/>
    <col min="4" max="4" width="11" bestFit="1" customWidth="1"/>
    <col min="5" max="15" width="8.88671875" customWidth="1"/>
    <col min="16" max="26" width="0" hidden="1" customWidth="1"/>
    <col min="27" max="16384" width="8.88671875" hidden="1"/>
  </cols>
  <sheetData>
    <row r="1" spans="1:26" ht="60" customHeight="1" x14ac:dyDescent="0.5">
      <c r="A1" s="22"/>
      <c r="B1" s="22"/>
      <c r="C1" s="23" t="s">
        <v>54</v>
      </c>
      <c r="D1" s="23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26" ht="14.4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26" ht="14.4" customHeight="1" x14ac:dyDescent="0.3">
      <c r="A3" s="14"/>
      <c r="B3" s="13" t="s">
        <v>3</v>
      </c>
      <c r="C3" s="13" t="s">
        <v>46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26" ht="14.4" customHeight="1" x14ac:dyDescent="0.3">
      <c r="A4" s="14"/>
      <c r="B4" s="16" t="s">
        <v>78</v>
      </c>
      <c r="C4" s="16">
        <v>2021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26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26" x14ac:dyDescent="0.3">
      <c r="A6" s="14"/>
      <c r="B6" s="14"/>
      <c r="C6" s="12">
        <f>DATE($C$4,1,1)</f>
        <v>44197</v>
      </c>
      <c r="D6" s="12">
        <f>DATE($C$4,2,1)</f>
        <v>44228</v>
      </c>
      <c r="E6" s="12">
        <f>DATE($C$4,3,1)</f>
        <v>44256</v>
      </c>
      <c r="F6" s="12">
        <f>DATE($C$4,4,1)</f>
        <v>44287</v>
      </c>
      <c r="G6" s="12">
        <f>DATE($C$4,5,1)</f>
        <v>44317</v>
      </c>
      <c r="H6" s="12">
        <f>DATE($C$4,6,1)</f>
        <v>44348</v>
      </c>
      <c r="I6" s="12">
        <f>DATE($C$4,7,1)</f>
        <v>44378</v>
      </c>
      <c r="J6" s="12">
        <f>DATE($C$4,8,1)</f>
        <v>44409</v>
      </c>
      <c r="K6" s="12">
        <f>DATE($C$4,9,1)</f>
        <v>44440</v>
      </c>
      <c r="L6" s="12">
        <f>DATE($C$4,10,1)</f>
        <v>44470</v>
      </c>
      <c r="M6" s="12">
        <f>DATE($C$4,11,1)</f>
        <v>44501</v>
      </c>
      <c r="N6" s="12">
        <f>DATE($C$4,12,1)</f>
        <v>44531</v>
      </c>
      <c r="O6" s="15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3">
      <c r="A7" s="14"/>
      <c r="B7" s="11" t="s">
        <v>40</v>
      </c>
      <c r="C7" s="17">
        <f>SUMIFS(Compras!$L:$L,Compras!$N:$N,MONTH('Análise de Preços'!C$6),Compras!$O:$O,YEAR('Análise de Preços'!C$6),Compras!$B:$B,'Análise de Preços'!$B$4)</f>
        <v>0</v>
      </c>
      <c r="D7" s="17">
        <f>SUMIFS(Compras!$L:$L,Compras!$N:$N,MONTH('Análise de Preços'!D$6),Compras!$O:$O,YEAR('Análise de Preços'!D$6),Compras!$B:$B,'Análise de Preços'!$B$4)</f>
        <v>0</v>
      </c>
      <c r="E7" s="17">
        <f>SUMIFS(Compras!$L:$L,Compras!$N:$N,MONTH('Análise de Preços'!E$6),Compras!$O:$O,YEAR('Análise de Preços'!E$6),Compras!$B:$B,'Análise de Preços'!$B$4)</f>
        <v>0</v>
      </c>
      <c r="F7" s="17">
        <f>SUMIFS(Compras!$L:$L,Compras!$N:$N,MONTH('Análise de Preços'!F$6),Compras!$O:$O,YEAR('Análise de Preços'!F$6),Compras!$B:$B,'Análise de Preços'!$B$4)</f>
        <v>0</v>
      </c>
      <c r="G7" s="17">
        <f>SUMIFS(Compras!$L:$L,Compras!$N:$N,MONTH('Análise de Preços'!G$6),Compras!$O:$O,YEAR('Análise de Preços'!G$6),Compras!$B:$B,'Análise de Preços'!$B$4)</f>
        <v>49</v>
      </c>
      <c r="H7" s="17">
        <f>SUMIFS(Compras!$L:$L,Compras!$N:$N,MONTH('Análise de Preços'!H$6),Compras!$O:$O,YEAR('Análise de Preços'!H$6),Compras!$B:$B,'Análise de Preços'!$B$4)</f>
        <v>70.2</v>
      </c>
      <c r="I7" s="17">
        <f>SUMIFS(Compras!$L:$L,Compras!$N:$N,MONTH('Análise de Preços'!I$6),Compras!$O:$O,YEAR('Análise de Preços'!I$6),Compras!$B:$B,'Análise de Preços'!$B$4)</f>
        <v>42.8</v>
      </c>
      <c r="J7" s="17">
        <f>SUMIFS(Compras!$L:$L,Compras!$N:$N,MONTH('Análise de Preços'!J$6),Compras!$O:$O,YEAR('Análise de Preços'!J$6),Compras!$B:$B,'Análise de Preços'!$B$4)</f>
        <v>30.4</v>
      </c>
      <c r="K7" s="17">
        <f>SUMIFS(Compras!$L:$L,Compras!$N:$N,MONTH('Análise de Preços'!K$6),Compras!$O:$O,YEAR('Análise de Preços'!K$6),Compras!$B:$B,'Análise de Preços'!$B$4)</f>
        <v>0</v>
      </c>
      <c r="L7" s="17">
        <f>SUMIFS(Compras!$L:$L,Compras!$N:$N,MONTH('Análise de Preços'!L$6),Compras!$O:$O,YEAR('Análise de Preços'!L$6),Compras!$B:$B,'Análise de Preços'!$B$4)</f>
        <v>0</v>
      </c>
      <c r="M7" s="17">
        <f>SUMIFS(Compras!$L:$L,Compras!$N:$N,MONTH('Análise de Preços'!M$6),Compras!$O:$O,YEAR('Análise de Preços'!M$6),Compras!$B:$B,'Análise de Preços'!$B$4)</f>
        <v>0</v>
      </c>
      <c r="N7" s="17">
        <f>SUMIFS(Compras!$L:$L,Compras!$N:$N,MONTH('Análise de Preços'!N$6),Compras!$O:$O,YEAR('Análise de Preços'!N$6),Compras!$B:$B,'Análise de Preços'!$B$4)</f>
        <v>0</v>
      </c>
      <c r="O7" s="9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3">
      <c r="A8" s="14"/>
      <c r="B8" s="11" t="s">
        <v>41</v>
      </c>
      <c r="C8" s="17">
        <f>COUNTIFS(Compras!$N:$N,MONTH('Análise de Preços'!C$6),Compras!$O:$O,YEAR('Análise de Preços'!C$6),Compras!$B:$B,'Análise de Preços'!$B$4)</f>
        <v>0</v>
      </c>
      <c r="D8" s="17">
        <f>COUNTIFS(Compras!$N:$N,MONTH('Análise de Preços'!D$6),Compras!$O:$O,YEAR('Análise de Preços'!D$6),Compras!$B:$B,'Análise de Preços'!$B$4)</f>
        <v>0</v>
      </c>
      <c r="E8" s="17">
        <f>COUNTIFS(Compras!$N:$N,MONTH('Análise de Preços'!E$6),Compras!$O:$O,YEAR('Análise de Preços'!E$6),Compras!$B:$B,'Análise de Preços'!$B$4)</f>
        <v>0</v>
      </c>
      <c r="F8" s="17">
        <f>COUNTIFS(Compras!$N:$N,MONTH('Análise de Preços'!F$6),Compras!$O:$O,YEAR('Análise de Preços'!F$6),Compras!$B:$B,'Análise de Preços'!$B$4)</f>
        <v>0</v>
      </c>
      <c r="G8" s="17">
        <f>COUNTIFS(Compras!$N:$N,MONTH('Análise de Preços'!G$6),Compras!$O:$O,YEAR('Análise de Preços'!G$6),Compras!$B:$B,'Análise de Preços'!$B$4)</f>
        <v>1</v>
      </c>
      <c r="H8" s="17">
        <f>COUNTIFS(Compras!$N:$N,MONTH('Análise de Preços'!H$6),Compras!$O:$O,YEAR('Análise de Preços'!H$6),Compras!$B:$B,'Análise de Preços'!$B$4)</f>
        <v>1</v>
      </c>
      <c r="I8" s="17">
        <f>COUNTIFS(Compras!$N:$N,MONTH('Análise de Preços'!I$6),Compras!$O:$O,YEAR('Análise de Preços'!I$6),Compras!$B:$B,'Análise de Preços'!$B$4)</f>
        <v>1</v>
      </c>
      <c r="J8" s="17">
        <f>COUNTIFS(Compras!$N:$N,MONTH('Análise de Preços'!J$6),Compras!$O:$O,YEAR('Análise de Preços'!J$6),Compras!$B:$B,'Análise de Preços'!$B$4)</f>
        <v>1</v>
      </c>
      <c r="K8" s="17">
        <f>COUNTIFS(Compras!$N:$N,MONTH('Análise de Preços'!K$6),Compras!$O:$O,YEAR('Análise de Preços'!K$6),Compras!$B:$B,'Análise de Preços'!$B$4)</f>
        <v>0</v>
      </c>
      <c r="L8" s="17">
        <f>COUNTIFS(Compras!$N:$N,MONTH('Análise de Preços'!L$6),Compras!$O:$O,YEAR('Análise de Preços'!L$6),Compras!$B:$B,'Análise de Preços'!$B$4)</f>
        <v>0</v>
      </c>
      <c r="M8" s="17">
        <f>COUNTIFS(Compras!$N:$N,MONTH('Análise de Preços'!M$6),Compras!$O:$O,YEAR('Análise de Preços'!M$6),Compras!$B:$B,'Análise de Preços'!$B$4)</f>
        <v>0</v>
      </c>
      <c r="N8" s="17">
        <f>COUNTIFS(Compras!$N:$N,MONTH('Análise de Preços'!N$6),Compras!$O:$O,YEAR('Análise de Preços'!N$6),Compras!$B:$B,'Análise de Preços'!$B$4)</f>
        <v>0</v>
      </c>
      <c r="O8" s="9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3">
      <c r="A9" s="14"/>
      <c r="B9" s="11" t="s">
        <v>84</v>
      </c>
      <c r="C9" s="24">
        <f>SUMIFS(Compras!$L:$L,Compras!$N:$N,MONTH('Análise de Preços'!C$6),Compras!$O:$O,YEAR('Análise de Preços'!C$6),Compras!$B:$B,'Análise de Preços'!$B$4)</f>
        <v>0</v>
      </c>
      <c r="D9" s="24">
        <f>SUMIFS(Compras!$L:$L,Compras!$N:$N,MONTH('Análise de Preços'!D$6),Compras!$O:$O,YEAR('Análise de Preços'!D$6),Compras!$B:$B,'Análise de Preços'!$B$4)</f>
        <v>0</v>
      </c>
      <c r="E9" s="24">
        <f>SUMIFS(Compras!$L:$L,Compras!$N:$N,MONTH('Análise de Preços'!E$6),Compras!$O:$O,YEAR('Análise de Preços'!E$6),Compras!$B:$B,'Análise de Preços'!$B$4)</f>
        <v>0</v>
      </c>
      <c r="F9" s="24">
        <f>SUMIFS(Compras!$L:$L,Compras!$N:$N,MONTH('Análise de Preços'!F$6),Compras!$O:$O,YEAR('Análise de Preços'!F$6),Compras!$B:$B,'Análise de Preços'!$B$4)</f>
        <v>0</v>
      </c>
      <c r="G9" s="24">
        <f>SUMIFS(Compras!$L:$L,Compras!$N:$N,MONTH('Análise de Preços'!G$6),Compras!$O:$O,YEAR('Análise de Preços'!G$6),Compras!$B:$B,'Análise de Preços'!$B$4)</f>
        <v>49</v>
      </c>
      <c r="H9" s="24">
        <f>SUMIFS(Compras!$L:$L,Compras!$N:$N,MONTH('Análise de Preços'!H$6),Compras!$O:$O,YEAR('Análise de Preços'!H$6),Compras!$B:$B,'Análise de Preços'!$B$4)</f>
        <v>70.2</v>
      </c>
      <c r="I9" s="24">
        <f>SUMIFS(Compras!$L:$L,Compras!$N:$N,MONTH('Análise de Preços'!I$6),Compras!$O:$O,YEAR('Análise de Preços'!I$6),Compras!$B:$B,'Análise de Preços'!$B$4)</f>
        <v>42.8</v>
      </c>
      <c r="J9" s="24">
        <f>SUMIFS(Compras!$L:$L,Compras!$N:$N,MONTH('Análise de Preços'!J$6),Compras!$O:$O,YEAR('Análise de Preços'!J$6),Compras!$B:$B,'Análise de Preços'!$B$4)</f>
        <v>30.4</v>
      </c>
      <c r="K9" s="24">
        <f>SUMIFS(Compras!$L:$L,Compras!$N:$N,MONTH('Análise de Preços'!K$6),Compras!$O:$O,YEAR('Análise de Preços'!K$6),Compras!$B:$B,'Análise de Preços'!$B$4)</f>
        <v>0</v>
      </c>
      <c r="L9" s="24">
        <f>SUMIFS(Compras!$L:$L,Compras!$N:$N,MONTH('Análise de Preços'!L$6),Compras!$O:$O,YEAR('Análise de Preços'!L$6),Compras!$B:$B,'Análise de Preços'!$B$4)</f>
        <v>0</v>
      </c>
      <c r="M9" s="24">
        <f>SUMIFS(Compras!$L:$L,Compras!$N:$N,MONTH('Análise de Preços'!M$6),Compras!$O:$O,YEAR('Análise de Preços'!M$6),Compras!$B:$B,'Análise de Preços'!$B$4)</f>
        <v>0</v>
      </c>
      <c r="N9" s="24">
        <f>SUMIFS(Compras!$L:$L,Compras!$N:$N,MONTH('Análise de Preços'!N$6),Compras!$O:$O,YEAR('Análise de Preços'!N$6),Compras!$B:$B,'Análise de Preços'!$B$4)</f>
        <v>0</v>
      </c>
      <c r="O9" s="10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3">
      <c r="A10" s="14"/>
      <c r="B10" s="11" t="s">
        <v>45</v>
      </c>
      <c r="C10" s="24">
        <f>IFERROR(C9/C7,0)</f>
        <v>0</v>
      </c>
      <c r="D10" s="24">
        <f t="shared" ref="D10:N10" si="0">IFERROR(D9/D7,0)</f>
        <v>0</v>
      </c>
      <c r="E10" s="24">
        <f t="shared" si="0"/>
        <v>0</v>
      </c>
      <c r="F10" s="24">
        <f t="shared" si="0"/>
        <v>0</v>
      </c>
      <c r="G10" s="24">
        <f t="shared" si="0"/>
        <v>1</v>
      </c>
      <c r="H10" s="24">
        <f t="shared" si="0"/>
        <v>1</v>
      </c>
      <c r="I10" s="24">
        <f t="shared" si="0"/>
        <v>1</v>
      </c>
      <c r="J10" s="24">
        <f t="shared" si="0"/>
        <v>1</v>
      </c>
      <c r="K10" s="24">
        <f t="shared" si="0"/>
        <v>0</v>
      </c>
      <c r="L10" s="24">
        <f t="shared" si="0"/>
        <v>0</v>
      </c>
      <c r="M10" s="24">
        <f t="shared" si="0"/>
        <v>0</v>
      </c>
      <c r="N10" s="24">
        <f t="shared" si="0"/>
        <v>0</v>
      </c>
      <c r="O10" s="10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26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26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26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26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26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1:15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32" spans="1:15" x14ac:dyDescent="0.3"/>
    <row r="33" x14ac:dyDescent="0.3"/>
    <row r="34" hidden="1" x14ac:dyDescent="0.3"/>
    <row r="35" hidden="1" x14ac:dyDescent="0.3"/>
    <row r="36" hidden="1" x14ac:dyDescent="0.3"/>
    <row r="37" hidden="1" x14ac:dyDescent="0.3"/>
    <row r="38" hidden="1" x14ac:dyDescent="0.3"/>
    <row r="39" hidden="1" x14ac:dyDescent="0.3"/>
    <row r="40" hidden="1" x14ac:dyDescent="0.3"/>
    <row r="41" hidden="1" x14ac:dyDescent="0.3"/>
    <row r="42" hidden="1" x14ac:dyDescent="0.3"/>
    <row r="43" hidden="1" x14ac:dyDescent="0.3"/>
    <row r="44" hidden="1" x14ac:dyDescent="0.3"/>
    <row r="45" hidden="1" x14ac:dyDescent="0.3"/>
    <row r="46" hidden="1" x14ac:dyDescent="0.3"/>
    <row r="47" x14ac:dyDescent="0.3"/>
  </sheetData>
  <dataValidations count="2">
    <dataValidation type="list" allowBlank="1" showInputMessage="1" showErrorMessage="1" sqref="C4" xr:uid="{23530576-5C73-4E7F-A01A-E5F9C359A393}">
      <formula1>"2021,2022,2023,2024,2025"</formula1>
    </dataValidation>
    <dataValidation type="list" allowBlank="1" showInputMessage="1" showErrorMessage="1" sqref="B4" xr:uid="{0B63D294-3BE3-4387-BABE-0997C0ED5884}">
      <formula1>INDIRECT("Produtos")</formula1>
    </dataValidation>
  </dataValidations>
  <pageMargins left="0.511811024" right="0.511811024" top="0.78740157499999996" bottom="0.78740157499999996" header="0.31496062000000002" footer="0.31496062000000002"/>
  <ignoredErrors>
    <ignoredError sqref="C8:N8" formula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FA84-FDC5-4C49-898C-2299027930A3}">
  <sheetPr>
    <tabColor theme="7" tint="0.79998168889431442"/>
  </sheetPr>
  <dimension ref="A1:Z89"/>
  <sheetViews>
    <sheetView showGridLines="0" zoomScaleNormal="100" workbookViewId="0">
      <selection activeCell="G22" sqref="G22"/>
    </sheetView>
  </sheetViews>
  <sheetFormatPr defaultColWidth="0" defaultRowHeight="14.4" zeroHeight="1" x14ac:dyDescent="0.3"/>
  <cols>
    <col min="1" max="1" width="8.88671875" customWidth="1"/>
    <col min="2" max="2" width="21.77734375" bestFit="1" customWidth="1"/>
    <col min="3" max="4" width="11" bestFit="1" customWidth="1"/>
    <col min="5" max="15" width="8.88671875" customWidth="1"/>
    <col min="16" max="26" width="0" hidden="1" customWidth="1"/>
    <col min="27" max="16384" width="8.88671875" hidden="1"/>
  </cols>
  <sheetData>
    <row r="1" spans="1:26" ht="60" customHeight="1" x14ac:dyDescent="0.5">
      <c r="A1" s="22"/>
      <c r="B1" s="22"/>
      <c r="C1" s="23" t="s">
        <v>83</v>
      </c>
      <c r="D1" s="23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26" ht="14.4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26" ht="14.4" customHeight="1" x14ac:dyDescent="0.3">
      <c r="A3" s="14"/>
      <c r="B3" s="13" t="s">
        <v>46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26" ht="14.4" customHeight="1" x14ac:dyDescent="0.3">
      <c r="A4" s="14"/>
      <c r="B4" s="16">
        <v>2021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26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26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9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9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0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0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26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26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26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26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26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1:15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33" customFormat="1" hidden="1" x14ac:dyDescent="0.3"/>
    <row r="34" customFormat="1" hidden="1" x14ac:dyDescent="0.3"/>
    <row r="35" customFormat="1" hidden="1" x14ac:dyDescent="0.3"/>
    <row r="36" customFormat="1" hidden="1" x14ac:dyDescent="0.3"/>
    <row r="37" customFormat="1" hidden="1" x14ac:dyDescent="0.3"/>
    <row r="38" customFormat="1" hidden="1" x14ac:dyDescent="0.3"/>
    <row r="39" customFormat="1" hidden="1" x14ac:dyDescent="0.3"/>
    <row r="40" customFormat="1" hidden="1" x14ac:dyDescent="0.3"/>
    <row r="41" customFormat="1" hidden="1" x14ac:dyDescent="0.3"/>
    <row r="42" customFormat="1" hidden="1" x14ac:dyDescent="0.3"/>
    <row r="43" customFormat="1" hidden="1" x14ac:dyDescent="0.3"/>
    <row r="44" customFormat="1" hidden="1" x14ac:dyDescent="0.3"/>
    <row r="45" customFormat="1" hidden="1" x14ac:dyDescent="0.3"/>
    <row r="46" customFormat="1" hidden="1" x14ac:dyDescent="0.3"/>
    <row r="47" customFormat="1" hidden="1" x14ac:dyDescent="0.3"/>
    <row r="48" customFormat="1" hidden="1" x14ac:dyDescent="0.3"/>
    <row r="49" customFormat="1" hidden="1" x14ac:dyDescent="0.3"/>
    <row r="50" customFormat="1" hidden="1" x14ac:dyDescent="0.3"/>
    <row r="51" customFormat="1" hidden="1" x14ac:dyDescent="0.3"/>
    <row r="52" customFormat="1" hidden="1" x14ac:dyDescent="0.3"/>
    <row r="53" customFormat="1" hidden="1" x14ac:dyDescent="0.3"/>
    <row r="54" customFormat="1" hidden="1" x14ac:dyDescent="0.3"/>
    <row r="55" customFormat="1" hidden="1" x14ac:dyDescent="0.3"/>
    <row r="56" customFormat="1" hidden="1" x14ac:dyDescent="0.3"/>
    <row r="57" customFormat="1" hidden="1" x14ac:dyDescent="0.3"/>
    <row r="58" customFormat="1" hidden="1" x14ac:dyDescent="0.3"/>
    <row r="59" customFormat="1" hidden="1" x14ac:dyDescent="0.3"/>
    <row r="60" customFormat="1" hidden="1" x14ac:dyDescent="0.3"/>
    <row r="61" customFormat="1" hidden="1" x14ac:dyDescent="0.3"/>
    <row r="62" customFormat="1" hidden="1" x14ac:dyDescent="0.3"/>
    <row r="63" customFormat="1" hidden="1" x14ac:dyDescent="0.3"/>
    <row r="64" customFormat="1" hidden="1" x14ac:dyDescent="0.3"/>
    <row r="65" customFormat="1" hidden="1" x14ac:dyDescent="0.3"/>
    <row r="66" customFormat="1" hidden="1" x14ac:dyDescent="0.3"/>
    <row r="67" customFormat="1" hidden="1" x14ac:dyDescent="0.3"/>
    <row r="68" customFormat="1" hidden="1" x14ac:dyDescent="0.3"/>
    <row r="69" customFormat="1" hidden="1" x14ac:dyDescent="0.3"/>
    <row r="70" customFormat="1" hidden="1" x14ac:dyDescent="0.3"/>
    <row r="71" customFormat="1" hidden="1" x14ac:dyDescent="0.3"/>
    <row r="72" customFormat="1" hidden="1" x14ac:dyDescent="0.3"/>
    <row r="73" customFormat="1" hidden="1" x14ac:dyDescent="0.3"/>
    <row r="74" customFormat="1" hidden="1" x14ac:dyDescent="0.3"/>
    <row r="75" customFormat="1" hidden="1" x14ac:dyDescent="0.3"/>
    <row r="76" customFormat="1" hidden="1" x14ac:dyDescent="0.3"/>
    <row r="77" customFormat="1" hidden="1" x14ac:dyDescent="0.3"/>
    <row r="78" customFormat="1" hidden="1" x14ac:dyDescent="0.3"/>
    <row r="79" customFormat="1" hidden="1" x14ac:dyDescent="0.3"/>
    <row r="80" customFormat="1" hidden="1" x14ac:dyDescent="0.3"/>
    <row r="81" customFormat="1" hidden="1" x14ac:dyDescent="0.3"/>
    <row r="82" customFormat="1" hidden="1" x14ac:dyDescent="0.3"/>
    <row r="83" customFormat="1" hidden="1" x14ac:dyDescent="0.3"/>
    <row r="84" customFormat="1" hidden="1" x14ac:dyDescent="0.3"/>
    <row r="85" customFormat="1" hidden="1" x14ac:dyDescent="0.3"/>
    <row r="86" customFormat="1" hidden="1" x14ac:dyDescent="0.3"/>
    <row r="87" customFormat="1" hidden="1" x14ac:dyDescent="0.3"/>
    <row r="88" customFormat="1" hidden="1" x14ac:dyDescent="0.3"/>
    <row r="89" customFormat="1" hidden="1" x14ac:dyDescent="0.3"/>
  </sheetData>
  <dataValidations count="1">
    <dataValidation type="list" allowBlank="1" showInputMessage="1" showErrorMessage="1" sqref="B4" xr:uid="{32C0FA79-7B0F-445A-B068-B80188C11B86}">
      <formula1>"2021,2022,2023,2024,2025"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9</vt:i4>
      </vt:variant>
    </vt:vector>
  </HeadingPairs>
  <TitlesOfParts>
    <vt:vector size="19" baseType="lpstr">
      <vt:lpstr>Sobre a Hashtag</vt:lpstr>
      <vt:lpstr>Instruções</vt:lpstr>
      <vt:lpstr>Fornecedores</vt:lpstr>
      <vt:lpstr>Funcionários</vt:lpstr>
      <vt:lpstr>Produtos</vt:lpstr>
      <vt:lpstr>Cotações</vt:lpstr>
      <vt:lpstr>Compras</vt:lpstr>
      <vt:lpstr>Análise de Preços</vt:lpstr>
      <vt:lpstr>Gestão de Compras</vt:lpstr>
      <vt:lpstr>CALCULOS_GESTÃO_COMPRAS</vt:lpstr>
      <vt:lpstr>Instruções!Aprovadores</vt:lpstr>
      <vt:lpstr>Aprovadores</vt:lpstr>
      <vt:lpstr>Fornecedores</vt:lpstr>
      <vt:lpstr>Instruções!Funcionarios</vt:lpstr>
      <vt:lpstr>Funcionarios</vt:lpstr>
      <vt:lpstr>Instruções!Produtos</vt:lpstr>
      <vt:lpstr>Produtos</vt:lpstr>
      <vt:lpstr>Instruções!Responsaveis</vt:lpstr>
      <vt:lpstr>Responsaveis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Alfredo Araujo</cp:lastModifiedBy>
  <dcterms:created xsi:type="dcterms:W3CDTF">2015-06-05T18:19:34Z</dcterms:created>
  <dcterms:modified xsi:type="dcterms:W3CDTF">2022-06-15T23:38:38Z</dcterms:modified>
</cp:coreProperties>
</file>