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nks" sheetId="1" state="visible" r:id="rId2"/>
    <sheet name="Input" sheetId="2" state="visible" r:id="rId3"/>
    <sheet name="AllDays" sheetId="3" state="visible" r:id="rId4"/>
    <sheet name="AllDaysTranposed" sheetId="4" state="visible" r:id="rId5"/>
    <sheet name="Cases" sheetId="5" state="visible" r:id="rId6"/>
    <sheet name="Cases Change" sheetId="6" state="visible" r:id="rId7"/>
    <sheet name="Cases Rel" sheetId="7" state="visible" r:id="rId8"/>
    <sheet name="Death" sheetId="8" state="visible" r:id="rId9"/>
    <sheet name="RefPopulation" sheetId="9" state="visible" r:id="rId10"/>
    <sheet name="When will it be 1 Mill cases" sheetId="10" state="visible" r:id="rId11"/>
  </sheets>
  <definedNames>
    <definedName function="false" hidden="false" name="guide_doubling" vbProcedure="false">Cases!$Z$4</definedName>
    <definedName function="false" hidden="false" name="guide_start" vbProcedure="false">Cases!$Z$3</definedName>
    <definedName function="false" hidden="false" name="laast_BY" vbProcedure="false">'Cases Rel'!$C$6</definedName>
    <definedName function="false" hidden="false" name="last_BB" vbProcedure="false">'Cases Rel'!$C$8</definedName>
    <definedName function="false" hidden="false" name="last_BE" vbProcedure="false">'Cases Rel'!$C$7</definedName>
    <definedName function="false" hidden="false" name="last_BW" vbProcedure="false">'Cases Rel'!$C$5</definedName>
    <definedName function="false" hidden="false" name="last_BY" vbProcedure="false">'Cases Rel'!$C$6</definedName>
    <definedName function="false" hidden="false" name="last_DE_Total" vbProcedure="false">'Cases Rel'!$C$21</definedName>
    <definedName function="false" hidden="false" name="last_HB" vbProcedure="false">'Cases Rel'!$C$9</definedName>
    <definedName function="false" hidden="false" name="last_HE" vbProcedure="false">'Cases Rel'!$C$11</definedName>
    <definedName function="false" hidden="false" name="last_HH" vbProcedure="false">'Cases Rel'!$C$10</definedName>
    <definedName function="false" hidden="false" name="last_MV" vbProcedure="false">'Cases Rel'!$C$12</definedName>
    <definedName function="false" hidden="false" name="last_NI" vbProcedure="false">'Cases Rel'!$C$13</definedName>
    <definedName function="false" hidden="false" name="last_NW" vbProcedure="false">'Cases Rel'!$C$14</definedName>
    <definedName function="false" hidden="false" name="last_RP" vbProcedure="false">'Cases Rel'!$C$15</definedName>
    <definedName function="false" hidden="false" name="last_SA" vbProcedure="false">'Cases Rel'!$C$18</definedName>
    <definedName function="false" hidden="false" name="last_SH" vbProcedure="false">'Cases Rel'!$C$19</definedName>
    <definedName function="false" hidden="false" name="last_SL" vbProcedure="false">'Cases Rel'!$C$16</definedName>
    <definedName function="false" hidden="false" name="last_SN" vbProcedure="false">'Cases Rel'!$C$17</definedName>
    <definedName function="false" hidden="false" name="last_ST" vbProcedure="false">'Cases Rel'!$C$18</definedName>
    <definedName function="false" hidden="false" name="last_TH" vbProcedure="false">'Cases Rel'!$C$20</definedName>
    <definedName function="false" hidden="false" name="min_number" vbProcedure="false">'Cases Change'!$U$2</definedName>
    <definedName function="false" hidden="false" name="per_pop_scale" vbProcedure="false">'Cases Rel'!$D$2</definedName>
    <definedName function="false" hidden="false" name="pop_BB" vbProcedure="false">RefPopulation!$C$7</definedName>
    <definedName function="false" hidden="false" name="pop_BE" vbProcedure="false">RefPopulation!$C$6</definedName>
    <definedName function="false" hidden="false" name="pop_BW" vbProcedure="false">RefPopulation!$C$4</definedName>
    <definedName function="false" hidden="false" name="pop_BY" vbProcedure="false">RefPopulation!$C$5</definedName>
    <definedName function="false" hidden="false" name="pop_DE_Total" vbProcedure="false">RefPopulation!$C$20</definedName>
    <definedName function="false" hidden="false" name="pop_HB" vbProcedure="false">RefPopulation!$C$8</definedName>
    <definedName function="false" hidden="false" name="pop_HE" vbProcedure="false">RefPopulation!$C$10</definedName>
    <definedName function="false" hidden="false" name="pop_HH" vbProcedure="false">RefPopulation!$C$9</definedName>
    <definedName function="false" hidden="false" name="pop_MV" vbProcedure="false">RefPopulation!$C$11</definedName>
    <definedName function="false" hidden="false" name="pop_NI" vbProcedure="false">RefPopulation!$C$12</definedName>
    <definedName function="false" hidden="false" name="pop_NW" vbProcedure="false">RefPopulation!$C$13</definedName>
    <definedName function="false" hidden="false" name="pop_RP" vbProcedure="false">RefPopulation!$C$14</definedName>
    <definedName function="false" hidden="false" name="pop_SA" vbProcedure="false">RefPopulation!$C$17</definedName>
    <definedName function="false" hidden="false" name="pop_SH" vbProcedure="false">RefPopulation!$C$18</definedName>
    <definedName function="false" hidden="false" name="pop_SL" vbProcedure="false">RefPopulation!$C$15</definedName>
    <definedName function="false" hidden="false" name="pop_SN" vbProcedure="false">RefPopulation!$C$16</definedName>
    <definedName function="false" hidden="false" name="pop_ST" vbProcedure="false">RefPopulation!$C$17</definedName>
    <definedName function="false" hidden="false" name="pop_TH" vbProcedure="false">RefPopulation!$C$19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T20" authorId="0">
      <text>
        <r>
          <rPr>
            <sz val="12"/>
            <color rgb="FF000000"/>
            <rFont val="Calibri"/>
            <family val="2"/>
            <charset val="1"/>
          </rPr>
          <t xml:space="preserve">Torben Menke:
</t>
        </r>
        <r>
          <rPr>
            <sz val="10"/>
            <color rgb="FF000000"/>
            <rFont val="Tahoma"/>
            <family val="2"/>
            <charset val="1"/>
          </rPr>
          <t xml:space="preserve">RKI hat die Erfassung verändert auf elektronisch, Folge: 10% weniger Fälle als erwartet...</t>
        </r>
      </text>
    </comment>
  </commentList>
</comments>
</file>

<file path=xl/sharedStrings.xml><?xml version="1.0" encoding="utf-8"?>
<sst xmlns="http://schemas.openxmlformats.org/spreadsheetml/2006/main" count="411" uniqueCount="111">
  <si>
    <t xml:space="preserve">This data at GitHub</t>
  </si>
  <si>
    <t xml:space="preserve">https://github.com/entorb/COVID-19-Coronavirus-German-Regions</t>
  </si>
  <si>
    <t xml:space="preserve">Source</t>
  </si>
  <si>
    <t xml:space="preserve">https://www.rki.de/DE/Content/InfAZ/N/Neuartiges_Coronavirus/Fallzahlen.html</t>
  </si>
  <si>
    <t xml:space="preserve">Past via</t>
  </si>
  <si>
    <t xml:space="preserve">https://web.archive.org/</t>
  </si>
  <si>
    <t xml:space="preserve">inspiration for further evaluations</t>
  </si>
  <si>
    <t xml:space="preserve">https://medium.com/@tomaspueyo/coronavirus-act-today-or-people-will-die-f4d3d9cd99ca</t>
  </si>
  <si>
    <t xml:space="preserve">world data at GitHub</t>
  </si>
  <si>
    <t xml:space="preserve">https://github.com/CSSEGISandData/COVID-19/blob/master/csse_covid_19_data/csse_covid_19_time_series/time_series_19-covid-Confirmed.csv</t>
  </si>
  <si>
    <t xml:space="preserve">nur noch el.!</t>
  </si>
  <si>
    <t xml:space="preserve">Bundesland</t>
  </si>
  <si>
    <t xml:space="preserve">Zahl be­stä­tig­ter Fälle</t>
  </si>
  <si>
    <t xml:space="preserve">davon elek­tro­nisch über­mittelt</t>
  </si>
  <si>
    <t xml:space="preserve">Beson­ders be­trof­fene Gebiete in Deutsch­land</t>
  </si>
  <si>
    <t xml:space="preserve">Fälle</t>
  </si>
  <si>
    <t xml:space="preserve">Todesfälle</t>
  </si>
  <si>
    <t xml:space="preserve">Fälle el. übermittelt</t>
  </si>
  <si>
    <t xml:space="preserve">Todesfälle el. übermittelt</t>
  </si>
  <si>
    <t xml:space="preserve">(darunter Todes­fälle)</t>
  </si>
  <si>
    <t xml:space="preserve">Baden-Württemberg</t>
  </si>
  <si>
    <t xml:space="preserve">569 (2)</t>
  </si>
  <si>
    <t xml:space="preserve">506 (2)</t>
  </si>
  <si>
    <t xml:space="preserve">Bayern</t>
  </si>
  <si>
    <t xml:space="preserve">681 (1)</t>
  </si>
  <si>
    <t xml:space="preserve">605 (1)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</si>
  <si>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</si>
  <si>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</si>
  <si>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</si>
  <si>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</si>
  <si>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</si>
  <si>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</si>
  <si>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</si>
  <si>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</si>
  <si>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1.154 (5)</t>
  </si>
  <si>
    <t xml:space="preserve">Landkreis Heinsberg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</si>
  <si>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</si>
  <si>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</si>
  <si>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</si>
  <si>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</si>
  <si>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</si>
  <si>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</si>
  <si>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Gesamt</t>
  </si>
  <si>
    <t xml:space="preserve">3.795 (8)</t>
  </si>
  <si>
    <t xml:space="preserve">3.421 (8)</t>
  </si>
  <si>
    <t xml:space="preserve">Datum</t>
  </si>
  <si>
    <t xml:space="preserve">besondere Gebiete</t>
  </si>
  <si>
    <t xml:space="preserve">Num</t>
  </si>
  <si>
    <t xml:space="preserve">Typ</t>
  </si>
  <si>
    <t xml:space="preserve">#</t>
  </si>
  <si>
    <t xml:space="preserve">Date</t>
  </si>
  <si>
    <t xml:space="preserve">Type</t>
  </si>
  <si>
    <t xml:space="preserve">Baden-
Württemberg</t>
  </si>
  <si>
    <t xml:space="preserve">Mecklenburg-
Vorpommern</t>
  </si>
  <si>
    <t xml:space="preserve">Nordrhein-
Westfalen</t>
  </si>
  <si>
    <t xml:space="preserve">Rheinland-
Pfalz</t>
  </si>
  <si>
    <t xml:space="preserve">Sachsen-
Anhalt</t>
  </si>
  <si>
    <t xml:space="preserve">Schleswig-
Holstein</t>
  </si>
  <si>
    <t xml:space="preserve">Deutschland</t>
  </si>
  <si>
    <t xml:space="preserve">Delta</t>
  </si>
  <si>
    <t xml:space="preserve">Delta (%)</t>
  </si>
  <si>
    <t xml:space="preserve">Model: Verdopplung
alle 3 Tage</t>
  </si>
  <si>
    <t xml:space="preserve">guide_line settings</t>
  </si>
  <si>
    <t xml:space="preserve">start value</t>
  </si>
  <si>
    <t xml:space="preserve">doubling time</t>
  </si>
  <si>
    <t xml:space="preserve">Note</t>
  </si>
  <si>
    <t xml:space="preserve">am 29.2.-2.3.20 führte das RKI 2 Fälle als "Repatriierte" neben den 16 Bundesländern, daher Gesamt an den Tagen um 2 höher als die Summe </t>
  </si>
  <si>
    <t xml:space="preserve">Fälle el</t>
  </si>
  <si>
    <t xml:space="preserve">Settings</t>
  </si>
  <si>
    <t xml:space="preserve">min number of cases to display here</t>
  </si>
  <si>
    <t xml:space="preserve">Setting</t>
  </si>
  <si>
    <t xml:space="preserve">pop scale</t>
  </si>
  <si>
    <t xml:space="preserve">Titel</t>
  </si>
  <si>
    <t xml:space="preserve">cases today</t>
  </si>
  <si>
    <t xml:space="preserve">per pop</t>
  </si>
  <si>
    <t xml:space="preserve">DE mittel per pop</t>
  </si>
  <si>
    <t xml:space="preserve">BW</t>
  </si>
  <si>
    <t xml:space="preserve">BY</t>
  </si>
  <si>
    <t xml:space="preserve">BE</t>
  </si>
  <si>
    <t xml:space="preserve">BB</t>
  </si>
  <si>
    <t xml:space="preserve">HB</t>
  </si>
  <si>
    <t xml:space="preserve">HH</t>
  </si>
  <si>
    <t xml:space="preserve">HE</t>
  </si>
  <si>
    <t xml:space="preserve">MV</t>
  </si>
  <si>
    <t xml:space="preserve">NI</t>
  </si>
  <si>
    <t xml:space="preserve">NW</t>
  </si>
  <si>
    <t xml:space="preserve">RP</t>
  </si>
  <si>
    <t xml:space="preserve">SL</t>
  </si>
  <si>
    <t xml:space="preserve">SN</t>
  </si>
  <si>
    <t xml:space="preserve">ST</t>
  </si>
  <si>
    <t xml:space="preserve">SH</t>
  </si>
  <si>
    <t xml:space="preserve">TH</t>
  </si>
  <si>
    <t xml:space="preserve">DE_Total</t>
  </si>
  <si>
    <t xml:space="preserve">Region</t>
  </si>
  <si>
    <t xml:space="preserve">Population</t>
  </si>
  <si>
    <t xml:space="preserve">Size</t>
  </si>
  <si>
    <t xml:space="preserve">pop density</t>
  </si>
  <si>
    <t xml:space="preserve">Sources</t>
  </si>
  <si>
    <t xml:space="preserve">(km^2)</t>
  </si>
  <si>
    <t xml:space="preserve">(pop/km^2)</t>
  </si>
  <si>
    <t xml:space="preserve">https://www.destatis.de/DE/Presse/Pressemitteilungen/2019/06/PD19_244_12411.html</t>
  </si>
  <si>
    <t xml:space="preserve">https://de.wikipedia.org/wiki/Liste_der_deutschen_Bundesl%C3%A4nder_nach_Fl%C3%A4che</t>
  </si>
  <si>
    <t xml:space="preserve">https://de.wikipedia.org/wiki/Liste_der_deutschen_Bundesl%C3%A4nder_nach_Bev%C3%B6lkerungsdichte </t>
  </si>
  <si>
    <t xml:space="preserve">DE</t>
  </si>
  <si>
    <t xml:space="preserve">Früheres Bundesgebiet (ohne Berlin-West)</t>
  </si>
  <si>
    <t xml:space="preserve">Neue Länder (ohne Berlin-Ost)</t>
  </si>
  <si>
    <t xml:space="preserve">Cases today</t>
  </si>
  <si>
    <t xml:space="preserve">Duplication time today</t>
  </si>
  <si>
    <t xml:space="preserve">Number to reach</t>
  </si>
  <si>
    <t xml:space="preserve">Duplications</t>
  </si>
  <si>
    <t xml:space="preserve">Days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</si>
</sst>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-407]dd/mm/yyyy\ hh:mm"/>
    <numFmt numFmtId="166" formatCode="#,##0"/>
    <numFmt numFmtId="167" formatCode="0"/>
    <numFmt numFmtId="168" formatCode="0\ %"/>
    <numFmt numFmtId="169" formatCode="0.0"/>
    <numFmt numFmtId="170" formatCode="General"/>
    <numFmt numFmtId="171" formatCode="m/d/yy"/>
    <numFmt numFmtId="172" formatCode="[$-407]dd/mm/yyyy"/>
    <numFmt numFmtId="173" formatCode="#,##0.00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color rgb="FF000000"/>
      <name val="Tahoma"/>
      <family val="2"/>
      <charset val="1"/>
    </font>
    <font>
      <sz val="14"/>
      <color rgb="FF595959"/>
      <name val="Calibri"/>
      <family val="2"/>
    </font>
    <font>
      <sz val="12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2"/>
      <name val="Calibri"/>
      <family val="2"/>
      <charset val="1"/>
    </font>
    <font>
      <sz val="14"/>
      <color rgb="FF595959"/>
      <name val="Calibri"/>
      <family val="2"/>
      <charset val="1"/>
    </font>
    <font>
      <sz val="9"/>
      <color rgb="FF4472C4"/>
      <name val="Calibri"/>
      <family val="2"/>
    </font>
    <font>
      <sz val="10"/>
      <color rgb="FF4472C4"/>
      <name val="Calibri"/>
      <family val="2"/>
    </font>
    <font>
      <sz val="10"/>
      <color rgb="FF000000"/>
      <name val="Calibri"/>
      <family val="2"/>
    </font>
    <font>
      <sz val="9"/>
      <color rgb="FFED7D31"/>
      <name val="Calibri"/>
      <family val="2"/>
    </font>
    <font>
      <sz val="10"/>
      <color rgb="FFED7D3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255E91"/>
      </patternFill>
    </fill>
    <fill>
      <patternFill patternType="solid">
        <fgColor rgb="FFDAE3F3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255E91"/>
      <rgbColor rgb="FFBFBFBF"/>
      <rgbColor rgb="FF808080"/>
      <rgbColor rgb="FF8EA9DB"/>
      <rgbColor rgb="FF993366"/>
      <rgbColor rgb="FFFFFFCC"/>
      <rgbColor rgb="FFDAE3F3"/>
      <rgbColor rgb="FF660066"/>
      <rgbColor rgb="FFF1975A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698ED0"/>
      <rgbColor rgb="FF0000FF"/>
      <rgbColor rgb="FF7CAFDD"/>
      <rgbColor rgb="FFCCFFFF"/>
      <rgbColor rgb="FFCCFFCC"/>
      <rgbColor rgb="FFFFFF99"/>
      <rgbColor rgb="FF8FAADC"/>
      <rgbColor rgb="FFA5A5A5"/>
      <rgbColor rgb="FFB7B7B7"/>
      <rgbColor rgb="FFFFCD33"/>
      <rgbColor rgb="FF4472C4"/>
      <rgbColor rgb="FF5B9BD5"/>
      <rgbColor rgb="FF99CC00"/>
      <rgbColor rgb="FFFFC000"/>
      <rgbColor rgb="FFFF9900"/>
      <rgbColor rgb="FFED7D31"/>
      <rgbColor rgb="FF636363"/>
      <rgbColor rgb="FF8B8B8B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COVID-19 Zeitverlauf in Deutschland, log. skaliert
Zahlen vom RKI, Darstellung von Torben (entorb.net)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827301084319"/>
          <c:y val="0.0890243902439024"/>
          <c:w val="0.670347081249691"/>
          <c:h val="0.829707317073171"/>
        </c:manualLayout>
      </c:layout>
      <c:scatterChart>
        <c:scatterStyle val="lineMarker"/>
        <c:varyColors val="0"/>
        <c:ser>
          <c:idx val="0"/>
          <c:order val="0"/>
          <c:tx>
            <c:strRef>
              <c:f>Cases!$T$1</c:f>
              <c:strCache>
                <c:ptCount val="1"/>
                <c:pt idx="0">
                  <c:v>Deutschland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Cases!$T$2:$T$20</c:f>
              <c:numCache>
                <c:formatCode>General</c:formatCode>
                <c:ptCount val="19"/>
                <c:pt idx="0">
                  <c:v>53</c:v>
                </c:pt>
                <c:pt idx="1">
                  <c:v>66</c:v>
                </c:pt>
                <c:pt idx="2">
                  <c:v>129</c:v>
                </c:pt>
                <c:pt idx="3">
                  <c:v>157</c:v>
                </c:pt>
                <c:pt idx="4">
                  <c:v>196</c:v>
                </c:pt>
                <c:pt idx="5">
                  <c:v>262</c:v>
                </c:pt>
                <c:pt idx="6">
                  <c:v>400</c:v>
                </c:pt>
                <c:pt idx="7">
                  <c:v>639</c:v>
                </c:pt>
                <c:pt idx="8">
                  <c:v>795</c:v>
                </c:pt>
                <c:pt idx="9">
                  <c:v>902</c:v>
                </c:pt>
                <c:pt idx="10">
                  <c:v>1139</c:v>
                </c:pt>
                <c:pt idx="11">
                  <c:v>1296</c:v>
                </c:pt>
                <c:pt idx="12">
                  <c:v>1567</c:v>
                </c:pt>
                <c:pt idx="13">
                  <c:v>2369</c:v>
                </c:pt>
                <c:pt idx="14">
                  <c:v>3062</c:v>
                </c:pt>
                <c:pt idx="15">
                  <c:v>3795</c:v>
                </c:pt>
                <c:pt idx="16">
                  <c:v>4838</c:v>
                </c:pt>
                <c:pt idx="17">
                  <c:v>6012</c:v>
                </c:pt>
                <c:pt idx="18">
                  <c:v>7156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Cases!$W$1</c:f>
              <c:strCache>
                <c:ptCount val="1"/>
                <c:pt idx="0">
                  <c:v>Model: Verdopplung
alle 3 Tage</c:v>
                </c:pt>
              </c:strCache>
            </c:strRef>
          </c:tx>
          <c:spPr>
            <a:solidFill>
              <a:srgbClr val="808080"/>
            </a:solidFill>
            <a:ln cap="rnd" w="19080">
              <a:solidFill>
                <a:srgbClr val="808080"/>
              </a:solidFill>
              <a:prstDash val="dash"/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Cases!$W$2:$W$20</c:f>
              <c:numCache>
                <c:formatCode>General</c:formatCode>
                <c:ptCount val="19"/>
                <c:pt idx="1">
                  <c:v>70.4374611956853</c:v>
                </c:pt>
                <c:pt idx="2">
                  <c:v>88.7456400615972</c:v>
                </c:pt>
                <c:pt idx="3">
                  <c:v>111.8125</c:v>
                </c:pt>
                <c:pt idx="4">
                  <c:v>140.874922391371</c:v>
                </c:pt>
                <c:pt idx="5">
                  <c:v>177.491280123194</c:v>
                </c:pt>
                <c:pt idx="6">
                  <c:v>223.625</c:v>
                </c:pt>
                <c:pt idx="7">
                  <c:v>281.749844782741</c:v>
                </c:pt>
                <c:pt idx="8">
                  <c:v>354.982560246389</c:v>
                </c:pt>
                <c:pt idx="9">
                  <c:v>447.25</c:v>
                </c:pt>
                <c:pt idx="10">
                  <c:v>563.499689565482</c:v>
                </c:pt>
                <c:pt idx="11">
                  <c:v>709.965120492777</c:v>
                </c:pt>
                <c:pt idx="12">
                  <c:v>894.5</c:v>
                </c:pt>
                <c:pt idx="13">
                  <c:v>1126.99937913096</c:v>
                </c:pt>
                <c:pt idx="14">
                  <c:v>1419.93024098555</c:v>
                </c:pt>
                <c:pt idx="15">
                  <c:v>1789</c:v>
                </c:pt>
                <c:pt idx="16">
                  <c:v>2253.99875826193</c:v>
                </c:pt>
                <c:pt idx="17">
                  <c:v>2839.86048197111</c:v>
                </c:pt>
                <c:pt idx="18">
                  <c:v>3578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Cases!$M$1</c:f>
              <c:strCache>
                <c:ptCount val="1"/>
                <c:pt idx="0">
                  <c:v>Nordrhein-
Westfalen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Cases!$M$2:$M$20</c:f>
              <c:numCache>
                <c:formatCode>General</c:formatCode>
                <c:ptCount val="19"/>
                <c:pt idx="0">
                  <c:v>25</c:v>
                </c:pt>
                <c:pt idx="1">
                  <c:v>30</c:v>
                </c:pt>
                <c:pt idx="2">
                  <c:v>74</c:v>
                </c:pt>
                <c:pt idx="3">
                  <c:v>90</c:v>
                </c:pt>
                <c:pt idx="4">
                  <c:v>103</c:v>
                </c:pt>
                <c:pt idx="5">
                  <c:v>115</c:v>
                </c:pt>
                <c:pt idx="6">
                  <c:v>181</c:v>
                </c:pt>
                <c:pt idx="7">
                  <c:v>329</c:v>
                </c:pt>
                <c:pt idx="8">
                  <c:v>373</c:v>
                </c:pt>
                <c:pt idx="9">
                  <c:v>398</c:v>
                </c:pt>
                <c:pt idx="10">
                  <c:v>484</c:v>
                </c:pt>
                <c:pt idx="11">
                  <c:v>484</c:v>
                </c:pt>
                <c:pt idx="12">
                  <c:v>484</c:v>
                </c:pt>
                <c:pt idx="13">
                  <c:v>688</c:v>
                </c:pt>
                <c:pt idx="14">
                  <c:v>936</c:v>
                </c:pt>
                <c:pt idx="15">
                  <c:v>1154</c:v>
                </c:pt>
                <c:pt idx="16">
                  <c:v>1407</c:v>
                </c:pt>
                <c:pt idx="17">
                  <c:v>1541</c:v>
                </c:pt>
                <c:pt idx="18">
                  <c:v>2105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Cases!$E$1</c:f>
              <c:strCache>
                <c:ptCount val="1"/>
                <c:pt idx="0">
                  <c:v>Bayern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Cases!$E$2:$E$20</c:f>
              <c:numCache>
                <c:formatCode>General</c:formatCode>
                <c:ptCount val="19"/>
                <c:pt idx="0">
                  <c:v>15</c:v>
                </c:pt>
                <c:pt idx="1">
                  <c:v>15</c:v>
                </c:pt>
                <c:pt idx="2">
                  <c:v>23</c:v>
                </c:pt>
                <c:pt idx="3">
                  <c:v>26</c:v>
                </c:pt>
                <c:pt idx="4">
                  <c:v>37</c:v>
                </c:pt>
                <c:pt idx="5">
                  <c:v>48</c:v>
                </c:pt>
                <c:pt idx="6">
                  <c:v>70</c:v>
                </c:pt>
                <c:pt idx="7">
                  <c:v>117</c:v>
                </c:pt>
                <c:pt idx="8">
                  <c:v>134</c:v>
                </c:pt>
                <c:pt idx="9">
                  <c:v>172</c:v>
                </c:pt>
                <c:pt idx="10">
                  <c:v>256</c:v>
                </c:pt>
                <c:pt idx="11">
                  <c:v>314</c:v>
                </c:pt>
                <c:pt idx="12">
                  <c:v>366</c:v>
                </c:pt>
                <c:pt idx="13">
                  <c:v>500</c:v>
                </c:pt>
                <c:pt idx="14">
                  <c:v>558</c:v>
                </c:pt>
                <c:pt idx="15">
                  <c:v>681</c:v>
                </c:pt>
                <c:pt idx="16">
                  <c:v>886</c:v>
                </c:pt>
                <c:pt idx="17">
                  <c:v>1067</c:v>
                </c:pt>
                <c:pt idx="18">
                  <c:v>1109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Cases!$D$1</c:f>
              <c:strCache>
                <c:ptCount val="1"/>
                <c:pt idx="0">
                  <c:v>Baden-
Württemberg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Cases!$D$2:$D$20</c:f>
              <c:numCache>
                <c:formatCode>General</c:formatCode>
                <c:ptCount val="19"/>
                <c:pt idx="0">
                  <c:v>10</c:v>
                </c:pt>
                <c:pt idx="1">
                  <c:v>14</c:v>
                </c:pt>
                <c:pt idx="2">
                  <c:v>15</c:v>
                </c:pt>
                <c:pt idx="3">
                  <c:v>20</c:v>
                </c:pt>
                <c:pt idx="4">
                  <c:v>28</c:v>
                </c:pt>
                <c:pt idx="5">
                  <c:v>50</c:v>
                </c:pt>
                <c:pt idx="6">
                  <c:v>73</c:v>
                </c:pt>
                <c:pt idx="7">
                  <c:v>96</c:v>
                </c:pt>
                <c:pt idx="8">
                  <c:v>170</c:v>
                </c:pt>
                <c:pt idx="9">
                  <c:v>182</c:v>
                </c:pt>
                <c:pt idx="10">
                  <c:v>204</c:v>
                </c:pt>
                <c:pt idx="11">
                  <c:v>237</c:v>
                </c:pt>
                <c:pt idx="12">
                  <c:v>277</c:v>
                </c:pt>
                <c:pt idx="13">
                  <c:v>454</c:v>
                </c:pt>
                <c:pt idx="14">
                  <c:v>454</c:v>
                </c:pt>
                <c:pt idx="15">
                  <c:v>569</c:v>
                </c:pt>
                <c:pt idx="16">
                  <c:v>827</c:v>
                </c:pt>
                <c:pt idx="17">
                  <c:v>1105</c:v>
                </c:pt>
                <c:pt idx="18">
                  <c:v>1479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Cases!$L$1</c:f>
              <c:strCache>
                <c:ptCount val="1"/>
                <c:pt idx="0">
                  <c:v>Niedersachsen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Cases!$L$2:$L$20</c:f>
              <c:numCache>
                <c:formatCode>General</c:formatCode>
                <c:ptCount val="19"/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38</c:v>
                </c:pt>
                <c:pt idx="11">
                  <c:v>49</c:v>
                </c:pt>
                <c:pt idx="12">
                  <c:v>75</c:v>
                </c:pt>
                <c:pt idx="13">
                  <c:v>129</c:v>
                </c:pt>
                <c:pt idx="14">
                  <c:v>230</c:v>
                </c:pt>
                <c:pt idx="15">
                  <c:v>253</c:v>
                </c:pt>
                <c:pt idx="16">
                  <c:v>287</c:v>
                </c:pt>
                <c:pt idx="17">
                  <c:v>391</c:v>
                </c:pt>
                <c:pt idx="18">
                  <c:v>325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Cases!$F$1</c:f>
              <c:strCache>
                <c:ptCount val="1"/>
                <c:pt idx="0">
                  <c:v>Berlin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Cases!$F$2:$F$20</c:f>
              <c:numCache>
                <c:formatCode>General</c:formatCode>
                <c:ptCount val="19"/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13</c:v>
                </c:pt>
                <c:pt idx="7">
                  <c:v>19</c:v>
                </c:pt>
                <c:pt idx="8">
                  <c:v>28</c:v>
                </c:pt>
                <c:pt idx="9">
                  <c:v>40</c:v>
                </c:pt>
                <c:pt idx="10">
                  <c:v>48</c:v>
                </c:pt>
                <c:pt idx="11">
                  <c:v>48</c:v>
                </c:pt>
                <c:pt idx="12">
                  <c:v>90</c:v>
                </c:pt>
                <c:pt idx="13">
                  <c:v>137</c:v>
                </c:pt>
                <c:pt idx="14">
                  <c:v>174</c:v>
                </c:pt>
                <c:pt idx="15">
                  <c:v>216</c:v>
                </c:pt>
                <c:pt idx="16">
                  <c:v>265</c:v>
                </c:pt>
                <c:pt idx="17">
                  <c:v>300</c:v>
                </c:pt>
                <c:pt idx="18">
                  <c:v>345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Cases!$J$1</c:f>
              <c:strCache>
                <c:ptCount val="1"/>
                <c:pt idx="0">
                  <c:v>Hessen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Cases!$J$2:$J$20</c:f>
              <c:numCache>
                <c:formatCode>General</c:formatCode>
                <c:ptCount val="19"/>
                <c:pt idx="1">
                  <c:v>3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26</c:v>
                </c:pt>
                <c:pt idx="11">
                  <c:v>35</c:v>
                </c:pt>
                <c:pt idx="12">
                  <c:v>48</c:v>
                </c:pt>
                <c:pt idx="13">
                  <c:v>99</c:v>
                </c:pt>
                <c:pt idx="14">
                  <c:v>148</c:v>
                </c:pt>
                <c:pt idx="15">
                  <c:v>203</c:v>
                </c:pt>
                <c:pt idx="16">
                  <c:v>286</c:v>
                </c:pt>
                <c:pt idx="17">
                  <c:v>342</c:v>
                </c:pt>
                <c:pt idx="18">
                  <c:v>373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Cases!$I$1</c:f>
              <c:strCache>
                <c:ptCount val="1"/>
                <c:pt idx="0">
                  <c:v>Hamburg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Cases!$I$2:$I$20</c:f>
              <c:numCache>
                <c:formatCode>General</c:formatCode>
                <c:ptCount val="19"/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13</c:v>
                </c:pt>
                <c:pt idx="9">
                  <c:v>13</c:v>
                </c:pt>
                <c:pt idx="10">
                  <c:v>17</c:v>
                </c:pt>
                <c:pt idx="11">
                  <c:v>29</c:v>
                </c:pt>
                <c:pt idx="12">
                  <c:v>48</c:v>
                </c:pt>
                <c:pt idx="13">
                  <c:v>88</c:v>
                </c:pt>
                <c:pt idx="14">
                  <c:v>99</c:v>
                </c:pt>
                <c:pt idx="15">
                  <c:v>158</c:v>
                </c:pt>
                <c:pt idx="16">
                  <c:v>162</c:v>
                </c:pt>
                <c:pt idx="17">
                  <c:v>260</c:v>
                </c:pt>
                <c:pt idx="18">
                  <c:v>310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Cases!$N$1</c:f>
              <c:strCache>
                <c:ptCount val="1"/>
                <c:pt idx="0">
                  <c:v>Rheinland-
Pfalz</c:v>
                </c:pt>
              </c:strCache>
            </c:strRef>
          </c:tx>
          <c:spPr>
            <a:solidFill>
              <a:srgbClr val="698ed0"/>
            </a:solidFill>
            <a:ln w="19080">
              <a:solidFill>
                <a:srgbClr val="698ed0"/>
              </a:solidFill>
              <a:round/>
            </a:ln>
          </c:spPr>
          <c:marker>
            <c:symbol val="circle"/>
            <c:size val="5"/>
            <c:spPr>
              <a:solidFill>
                <a:srgbClr val="698ed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Cases!$N$2:$N$20</c:f>
              <c:numCache>
                <c:formatCode>General</c:formatCode>
                <c:ptCount val="1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19</c:v>
                </c:pt>
                <c:pt idx="10">
                  <c:v>17</c:v>
                </c:pt>
                <c:pt idx="11">
                  <c:v>25</c:v>
                </c:pt>
                <c:pt idx="12">
                  <c:v>25</c:v>
                </c:pt>
                <c:pt idx="13">
                  <c:v>52</c:v>
                </c:pt>
                <c:pt idx="14">
                  <c:v>102</c:v>
                </c:pt>
                <c:pt idx="15">
                  <c:v>121</c:v>
                </c:pt>
                <c:pt idx="16">
                  <c:v>168</c:v>
                </c:pt>
                <c:pt idx="17">
                  <c:v>325</c:v>
                </c:pt>
                <c:pt idx="18">
                  <c:v>442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Cases!$P$1</c:f>
              <c:strCache>
                <c:ptCount val="1"/>
                <c:pt idx="0">
                  <c:v>Sachsen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Cases!$P$2:$P$20</c:f>
              <c:numCache>
                <c:formatCode>General</c:formatCode>
                <c:ptCount val="19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7</c:v>
                </c:pt>
                <c:pt idx="10">
                  <c:v>12</c:v>
                </c:pt>
                <c:pt idx="11">
                  <c:v>22</c:v>
                </c:pt>
                <c:pt idx="12">
                  <c:v>26</c:v>
                </c:pt>
                <c:pt idx="13">
                  <c:v>45</c:v>
                </c:pt>
                <c:pt idx="14">
                  <c:v>83</c:v>
                </c:pt>
                <c:pt idx="15">
                  <c:v>93</c:v>
                </c:pt>
                <c:pt idx="16">
                  <c:v>130</c:v>
                </c:pt>
                <c:pt idx="17">
                  <c:v>140</c:v>
                </c:pt>
                <c:pt idx="18">
                  <c:v>182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Cases!$H$1</c:f>
              <c:strCache>
                <c:ptCount val="1"/>
                <c:pt idx="0">
                  <c:v>Bremen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Cases!$H$2:$H$20</c:f>
              <c:numCache>
                <c:formatCode>General</c:formatCode>
                <c:ptCount val="19"/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21</c:v>
                </c:pt>
                <c:pt idx="13">
                  <c:v>38</c:v>
                </c:pt>
                <c:pt idx="14">
                  <c:v>42</c:v>
                </c:pt>
                <c:pt idx="15">
                  <c:v>50</c:v>
                </c:pt>
                <c:pt idx="16">
                  <c:v>53</c:v>
                </c:pt>
                <c:pt idx="17">
                  <c:v>56</c:v>
                </c:pt>
                <c:pt idx="18">
                  <c:v>57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Cases!$R$1</c:f>
              <c:strCache>
                <c:ptCount val="1"/>
                <c:pt idx="0">
                  <c:v>Schleswig-
Holstein</c:v>
                </c:pt>
              </c:strCache>
            </c:strRef>
          </c:tx>
          <c:spPr>
            <a:solidFill>
              <a:srgbClr val="ffcd33"/>
            </a:solidFill>
            <a:ln w="19080">
              <a:solidFill>
                <a:srgbClr val="ffcd33"/>
              </a:solidFill>
              <a:round/>
            </a:ln>
          </c:spPr>
          <c:marker>
            <c:symbol val="circle"/>
            <c:size val="5"/>
            <c:spPr>
              <a:solidFill>
                <a:srgbClr val="ffcd3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Cases!$R$2:$R$20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27</c:v>
                </c:pt>
                <c:pt idx="13">
                  <c:v>31</c:v>
                </c:pt>
                <c:pt idx="14">
                  <c:v>48</c:v>
                </c:pt>
                <c:pt idx="15">
                  <c:v>60</c:v>
                </c:pt>
                <c:pt idx="16">
                  <c:v>103</c:v>
                </c:pt>
                <c:pt idx="17">
                  <c:v>123</c:v>
                </c:pt>
                <c:pt idx="18">
                  <c:v>127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Cases!$G$1</c:f>
              <c:strCache>
                <c:ptCount val="1"/>
                <c:pt idx="0">
                  <c:v>Brandenburg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Cases!$G$2:$G$20</c:f>
              <c:numCache>
                <c:formatCode>General</c:formatCode>
                <c:ptCount val="19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9</c:v>
                </c:pt>
                <c:pt idx="12">
                  <c:v>24</c:v>
                </c:pt>
                <c:pt idx="13">
                  <c:v>30</c:v>
                </c:pt>
                <c:pt idx="14">
                  <c:v>44</c:v>
                </c:pt>
                <c:pt idx="15">
                  <c:v>61</c:v>
                </c:pt>
                <c:pt idx="16">
                  <c:v>84</c:v>
                </c:pt>
                <c:pt idx="17">
                  <c:v>94</c:v>
                </c:pt>
                <c:pt idx="18">
                  <c:v>73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Cases!$K$1</c:f>
              <c:strCache>
                <c:ptCount val="1"/>
                <c:pt idx="0">
                  <c:v>Mecklenburg-
Vorpommern</c:v>
                </c:pt>
              </c:strCache>
            </c:strRef>
          </c:tx>
          <c:spPr>
            <a:solidFill>
              <a:srgbClr val="43682b"/>
            </a:solidFill>
            <a:ln w="19080">
              <a:solidFill>
                <a:srgbClr val="43682b"/>
              </a:solidFill>
              <a:round/>
            </a:ln>
          </c:spPr>
          <c:marker>
            <c:symbol val="circle"/>
            <c:size val="5"/>
            <c:spPr>
              <a:solidFill>
                <a:srgbClr val="43682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Cases!$K$2:$K$20</c:f>
              <c:numCache>
                <c:formatCode>General</c:formatCode>
                <c:ptCount val="19"/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10</c:v>
                </c:pt>
                <c:pt idx="11">
                  <c:v>13</c:v>
                </c:pt>
                <c:pt idx="12">
                  <c:v>17</c:v>
                </c:pt>
                <c:pt idx="13">
                  <c:v>23</c:v>
                </c:pt>
                <c:pt idx="14">
                  <c:v>33</c:v>
                </c:pt>
                <c:pt idx="15">
                  <c:v>45</c:v>
                </c:pt>
                <c:pt idx="16">
                  <c:v>50</c:v>
                </c:pt>
                <c:pt idx="17">
                  <c:v>51</c:v>
                </c:pt>
                <c:pt idx="18">
                  <c:v>45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Cases!$Q$1</c:f>
              <c:strCache>
                <c:ptCount val="1"/>
                <c:pt idx="0">
                  <c:v>Sachsen-
Anhalt</c:v>
                </c:pt>
              </c:strCache>
            </c:strRef>
          </c:tx>
          <c:spPr>
            <a:solidFill>
              <a:srgbClr val="b7b7b7"/>
            </a:solidFill>
            <a:ln w="19080">
              <a:solidFill>
                <a:srgbClr val="b7b7b7"/>
              </a:solidFill>
              <a:round/>
            </a:ln>
          </c:spPr>
          <c:marker>
            <c:symbol val="circle"/>
            <c:size val="5"/>
            <c:spPr>
              <a:solidFill>
                <a:srgbClr val="b7b7b7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Cases!$Q$2:$Q$20</c:f>
              <c:numCache>
                <c:formatCode>General</c:formatCode>
                <c:ptCount val="19"/>
                <c:pt idx="11">
                  <c:v>7</c:v>
                </c:pt>
                <c:pt idx="12">
                  <c:v>15</c:v>
                </c:pt>
                <c:pt idx="13">
                  <c:v>27</c:v>
                </c:pt>
                <c:pt idx="14">
                  <c:v>42</c:v>
                </c:pt>
                <c:pt idx="15">
                  <c:v>45</c:v>
                </c:pt>
                <c:pt idx="16">
                  <c:v>47</c:v>
                </c:pt>
                <c:pt idx="17">
                  <c:v>77</c:v>
                </c:pt>
                <c:pt idx="18">
                  <c:v>58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Cases!$O$1</c:f>
              <c:strCache>
                <c:ptCount val="1"/>
                <c:pt idx="0">
                  <c:v>Saarland</c:v>
                </c:pt>
              </c:strCache>
            </c:strRef>
          </c:tx>
          <c:spPr>
            <a:solidFill>
              <a:srgbClr val="f1975a"/>
            </a:solidFill>
            <a:ln w="19080">
              <a:solidFill>
                <a:srgbClr val="f1975a"/>
              </a:solidFill>
              <a:round/>
            </a:ln>
          </c:spPr>
          <c:marker>
            <c:symbol val="circle"/>
            <c:size val="5"/>
            <c:spPr>
              <a:solidFill>
                <a:srgbClr val="f1975a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Cases!$O$2:$O$20</c:f>
              <c:numCache>
                <c:formatCode>General</c:formatCode>
                <c:ptCount val="19"/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14</c:v>
                </c:pt>
                <c:pt idx="13">
                  <c:v>14</c:v>
                </c:pt>
                <c:pt idx="14">
                  <c:v>40</c:v>
                </c:pt>
                <c:pt idx="15">
                  <c:v>40</c:v>
                </c:pt>
                <c:pt idx="16">
                  <c:v>32</c:v>
                </c:pt>
                <c:pt idx="17">
                  <c:v>85</c:v>
                </c:pt>
                <c:pt idx="18">
                  <c:v>75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Cases!$S$1</c:f>
              <c:strCache>
                <c:ptCount val="1"/>
                <c:pt idx="0">
                  <c:v>Thüringen</c:v>
                </c:pt>
              </c:strCache>
            </c:strRef>
          </c:tx>
          <c:spPr>
            <a:solidFill>
              <a:srgbClr val="7cafdd"/>
            </a:solidFill>
            <a:ln w="19080">
              <a:solidFill>
                <a:srgbClr val="7cafdd"/>
              </a:solidFill>
              <a:round/>
            </a:ln>
          </c:spPr>
          <c:marker>
            <c:symbol val="circle"/>
            <c:size val="5"/>
            <c:spPr>
              <a:solidFill>
                <a:srgbClr val="7cafdd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Cases!$B$2:$B$20</c:f>
              <c:numCache>
                <c:formatCode>General</c:formatCode>
                <c:ptCount val="19"/>
                <c:pt idx="0">
                  <c:v>43889.4166666667</c:v>
                </c:pt>
                <c:pt idx="1">
                  <c:v>43890.4166666667</c:v>
                </c:pt>
                <c:pt idx="2">
                  <c:v>43891.625</c:v>
                </c:pt>
                <c:pt idx="3">
                  <c:v>43892.625</c:v>
                </c:pt>
                <c:pt idx="4">
                  <c:v>43893.625</c:v>
                </c:pt>
                <c:pt idx="5">
                  <c:v>43894.625</c:v>
                </c:pt>
                <c:pt idx="6">
                  <c:v>43895.625</c:v>
                </c:pt>
                <c:pt idx="7">
                  <c:v>43896.625</c:v>
                </c:pt>
                <c:pt idx="8">
                  <c:v>43897.625</c:v>
                </c:pt>
                <c:pt idx="9">
                  <c:v>43898.625</c:v>
                </c:pt>
                <c:pt idx="10">
                  <c:v>43899.625</c:v>
                </c:pt>
                <c:pt idx="11">
                  <c:v>43900.625</c:v>
                </c:pt>
                <c:pt idx="12">
                  <c:v>43901.625</c:v>
                </c:pt>
                <c:pt idx="13">
                  <c:v>43902.625</c:v>
                </c:pt>
                <c:pt idx="14">
                  <c:v>43903.625</c:v>
                </c:pt>
                <c:pt idx="15">
                  <c:v>43904.625</c:v>
                </c:pt>
                <c:pt idx="16">
                  <c:v>43905.625</c:v>
                </c:pt>
                <c:pt idx="17">
                  <c:v>43906.625</c:v>
                </c:pt>
                <c:pt idx="18">
                  <c:v>43907.625</c:v>
                </c:pt>
              </c:numCache>
            </c:numRef>
          </c:xVal>
          <c:yVal>
            <c:numRef>
              <c:f>Cases!$S$2:$S$20</c:f>
              <c:numCache>
                <c:formatCode>General</c:formatCode>
                <c:ptCount val="19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10</c:v>
                </c:pt>
                <c:pt idx="13">
                  <c:v>14</c:v>
                </c:pt>
                <c:pt idx="14">
                  <c:v>29</c:v>
                </c:pt>
                <c:pt idx="15">
                  <c:v>46</c:v>
                </c:pt>
                <c:pt idx="16">
                  <c:v>51</c:v>
                </c:pt>
                <c:pt idx="17">
                  <c:v>55</c:v>
                </c:pt>
                <c:pt idx="18">
                  <c:v>51</c:v>
                </c:pt>
              </c:numCache>
            </c:numRef>
          </c:yVal>
          <c:smooth val="0"/>
        </c:ser>
        <c:axId val="36198824"/>
        <c:axId val="10877793"/>
      </c:scatterChart>
      <c:valAx>
        <c:axId val="3619882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877793"/>
        <c:crossesAt val="1"/>
        <c:crossBetween val="midCat"/>
        <c:majorUnit val="2"/>
      </c:valAx>
      <c:valAx>
        <c:axId val="10877793"/>
        <c:scaling>
          <c:logBase val="10"/>
          <c:orientation val="minMax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595959"/>
                    </a:solidFill>
                    <a:latin typeface="Calibri"/>
                  </a:rPr>
                  <a:t>Anzahl offiziell gemeldeter Infektionen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19882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GB" sz="1400" spc="-1" strike="noStrike">
                <a:solidFill>
                  <a:srgbClr val="595959"/>
                </a:solidFill>
                <a:latin typeface="Calibri"/>
              </a:rPr>
              <a:t>cases absolute vs. % of population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'Cases Rel'!$B$2:$D$2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Cases!$D$1:$S$1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Rel'!$D$2:$S$2</c:f>
              <c:numCache>
                <c:formatCode>General</c:formatCode>
                <c:ptCount val="16"/>
                <c:pt idx="0">
                  <c:v>1000000</c:v>
                </c:pt>
              </c:numCache>
            </c:numRef>
          </c:val>
        </c:ser>
        <c:ser>
          <c:idx val="1"/>
          <c:order val="1"/>
          <c:tx>
            <c:strRef>
              <c:f>'Cases Rel'!$B$3:$C$3</c:f>
              <c:strCache>
                <c:ptCount val="1"/>
                <c:pt idx="0">
                  <c:v>17.03.2020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Cases!$D$1:$S$1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Rel'!$D$3:$S$3</c:f>
              <c:numCache>
                <c:formatCode>General</c:formatCode>
                <c:ptCount val="16"/>
              </c:numCache>
            </c:numRef>
          </c:val>
        </c:ser>
        <c:gapWidth val="20"/>
        <c:overlap val="0"/>
        <c:axId val="60426870"/>
        <c:axId val="94170926"/>
      </c:barChart>
      <c:catAx>
        <c:axId val="6042687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170926"/>
        <c:auto val="1"/>
        <c:lblAlgn val="ctr"/>
        <c:lblOffset val="100"/>
        <c:noMultiLvlLbl val="0"/>
      </c:catAx>
      <c:valAx>
        <c:axId val="94170926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ed7d31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ed7d31"/>
                    </a:solidFill>
                    <a:latin typeface="Calibri"/>
                  </a:rPr>
                  <a:t>% of populaion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ed7d31"/>
                </a:solidFill>
                <a:latin typeface="Calibri"/>
              </a:defRPr>
            </a:pPr>
          </a:p>
        </c:txPr>
        <c:crossAx val="60426870"/>
        <c:crosses val="max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Infektionen gesamt und pro 1 Millionen Einwohner, 17.03.2020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'Cases Rel'!$C$4</c:f>
              <c:strCache>
                <c:ptCount val="1"/>
                <c:pt idx="0">
                  <c:v>cases today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'Cases Rel'!$A$5:$A$20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Rel'!$C$5:$C$20</c:f>
              <c:numCache>
                <c:formatCode>General</c:formatCode>
                <c:ptCount val="16"/>
                <c:pt idx="0">
                  <c:v>1479</c:v>
                </c:pt>
                <c:pt idx="1">
                  <c:v>1109</c:v>
                </c:pt>
                <c:pt idx="2">
                  <c:v>345</c:v>
                </c:pt>
                <c:pt idx="3">
                  <c:v>73</c:v>
                </c:pt>
                <c:pt idx="4">
                  <c:v>57</c:v>
                </c:pt>
                <c:pt idx="5">
                  <c:v>310</c:v>
                </c:pt>
                <c:pt idx="6">
                  <c:v>373</c:v>
                </c:pt>
                <c:pt idx="7">
                  <c:v>45</c:v>
                </c:pt>
                <c:pt idx="8">
                  <c:v>325</c:v>
                </c:pt>
                <c:pt idx="9">
                  <c:v>2105</c:v>
                </c:pt>
                <c:pt idx="10">
                  <c:v>442</c:v>
                </c:pt>
                <c:pt idx="11">
                  <c:v>75</c:v>
                </c:pt>
                <c:pt idx="12">
                  <c:v>182</c:v>
                </c:pt>
                <c:pt idx="13">
                  <c:v>58</c:v>
                </c:pt>
                <c:pt idx="14">
                  <c:v>127</c:v>
                </c:pt>
                <c:pt idx="15">
                  <c:v>51</c:v>
                </c:pt>
              </c:numCache>
            </c:numRef>
          </c:val>
        </c:ser>
        <c:ser>
          <c:idx val="1"/>
          <c:order val="1"/>
          <c:tx>
            <c:strRef>
              <c:f>'Cases Rel'!$D$4</c:f>
              <c:strCache>
                <c:ptCount val="1"/>
                <c:pt idx="0">
                  <c:v>per pop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'Cases Rel'!$A$5:$A$20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Rel'!$D$5:$D$20</c:f>
              <c:numCache>
                <c:formatCode>General</c:formatCode>
                <c:ptCount val="16"/>
                <c:pt idx="0">
                  <c:v>133.610370838791</c:v>
                </c:pt>
                <c:pt idx="1">
                  <c:v>84.8073290662017</c:v>
                </c:pt>
                <c:pt idx="2">
                  <c:v>94.6553994732221</c:v>
                </c:pt>
                <c:pt idx="3">
                  <c:v>29.0616664676142</c:v>
                </c:pt>
                <c:pt idx="4">
                  <c:v>83.4553440702782</c:v>
                </c:pt>
                <c:pt idx="5">
                  <c:v>168.368455355203</c:v>
                </c:pt>
                <c:pt idx="6">
                  <c:v>59.5295094002362</c:v>
                </c:pt>
                <c:pt idx="7">
                  <c:v>27.9555196620488</c:v>
                </c:pt>
                <c:pt idx="8">
                  <c:v>40.7145720585288</c:v>
                </c:pt>
                <c:pt idx="9">
                  <c:v>117.383327663988</c:v>
                </c:pt>
                <c:pt idx="10">
                  <c:v>108.206032119076</c:v>
                </c:pt>
                <c:pt idx="11">
                  <c:v>75.7193336698637</c:v>
                </c:pt>
                <c:pt idx="12">
                  <c:v>44.630814880208</c:v>
                </c:pt>
                <c:pt idx="13">
                  <c:v>26.2645473893946</c:v>
                </c:pt>
                <c:pt idx="14">
                  <c:v>43.8429937515103</c:v>
                </c:pt>
                <c:pt idx="15">
                  <c:v>23.7973029723298</c:v>
                </c:pt>
              </c:numCache>
            </c:numRef>
          </c:val>
        </c:ser>
        <c:gapWidth val="20"/>
        <c:overlap val="0"/>
        <c:axId val="62169623"/>
        <c:axId val="53654794"/>
      </c:barChart>
      <c:lineChart>
        <c:grouping val="standard"/>
        <c:varyColors val="0"/>
        <c:ser>
          <c:idx val="2"/>
          <c:order val="2"/>
          <c:tx>
            <c:strRef>
              <c:f>'Cases Rel'!$E$4</c:f>
              <c:strCache>
                <c:ptCount val="1"/>
                <c:pt idx="0">
                  <c:v>DE mittel per pop</c:v>
                </c:pt>
              </c:strCache>
            </c:strRef>
          </c:tx>
          <c:spPr>
            <a:solidFill>
              <a:srgbClr val="ed7d31"/>
            </a:solidFill>
            <a:ln cap="rnd" w="12600">
              <a:solidFill>
                <a:srgbClr val="ed7d31"/>
              </a:solidFill>
              <a:prstDash val="dash"/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'Cases Rel'!$A$5:$A$20</c:f>
              <c:strCache>
                <c:ptCount val="16"/>
                <c:pt idx="0">
                  <c:v>Baden-
Württemberg</c:v>
                </c:pt>
                <c:pt idx="1">
                  <c:v>Bayern</c:v>
                </c:pt>
                <c:pt idx="2">
                  <c:v>Berlin</c:v>
                </c:pt>
                <c:pt idx="3">
                  <c:v>Brandenburg</c:v>
                </c:pt>
                <c:pt idx="4">
                  <c:v>Bremen</c:v>
                </c:pt>
                <c:pt idx="5">
                  <c:v>Hamburg</c:v>
                </c:pt>
                <c:pt idx="6">
                  <c:v>Hessen</c:v>
                </c:pt>
                <c:pt idx="7">
                  <c:v>Mecklenburg-
Vorpommern</c:v>
                </c:pt>
                <c:pt idx="8">
                  <c:v>Niedersachsen</c:v>
                </c:pt>
                <c:pt idx="9">
                  <c:v>Nordrhein-
Westfalen</c:v>
                </c:pt>
                <c:pt idx="10">
                  <c:v>Rheinland-
Pfalz</c:v>
                </c:pt>
                <c:pt idx="11">
                  <c:v>Saarland</c:v>
                </c:pt>
                <c:pt idx="12">
                  <c:v>Sachsen</c:v>
                </c:pt>
                <c:pt idx="13">
                  <c:v>Sachsen-
Anhalt</c:v>
                </c:pt>
                <c:pt idx="14">
                  <c:v>Schleswig-
Holstein</c:v>
                </c:pt>
                <c:pt idx="15">
                  <c:v>Thüringen</c:v>
                </c:pt>
              </c:strCache>
            </c:strRef>
          </c:cat>
          <c:val>
            <c:numRef>
              <c:f>'Cases Rel'!$E$5:$E$20</c:f>
              <c:numCache>
                <c:formatCode>General</c:formatCode>
                <c:ptCount val="16"/>
                <c:pt idx="0">
                  <c:v>86.196927939561</c:v>
                </c:pt>
                <c:pt idx="1">
                  <c:v>86.196927939561</c:v>
                </c:pt>
                <c:pt idx="2">
                  <c:v>86.196927939561</c:v>
                </c:pt>
                <c:pt idx="3">
                  <c:v>86.196927939561</c:v>
                </c:pt>
                <c:pt idx="4">
                  <c:v>86.196927939561</c:v>
                </c:pt>
                <c:pt idx="5">
                  <c:v>86.196927939561</c:v>
                </c:pt>
                <c:pt idx="6">
                  <c:v>86.196927939561</c:v>
                </c:pt>
                <c:pt idx="7">
                  <c:v>86.196927939561</c:v>
                </c:pt>
                <c:pt idx="8">
                  <c:v>86.196927939561</c:v>
                </c:pt>
                <c:pt idx="9">
                  <c:v>86.196927939561</c:v>
                </c:pt>
                <c:pt idx="10">
                  <c:v>86.196927939561</c:v>
                </c:pt>
                <c:pt idx="11">
                  <c:v>86.196927939561</c:v>
                </c:pt>
                <c:pt idx="12">
                  <c:v>86.196927939561</c:v>
                </c:pt>
                <c:pt idx="13">
                  <c:v>86.196927939561</c:v>
                </c:pt>
                <c:pt idx="14">
                  <c:v>86.196927939561</c:v>
                </c:pt>
                <c:pt idx="15">
                  <c:v>86.196927939561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169623"/>
        <c:axId val="53654794"/>
      </c:lineChart>
      <c:catAx>
        <c:axId val="6216962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3654794"/>
        <c:auto val="1"/>
        <c:lblAlgn val="ctr"/>
        <c:lblOffset val="100"/>
        <c:noMultiLvlLbl val="0"/>
      </c:catAx>
      <c:valAx>
        <c:axId val="53654794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n-GB" sz="1000" spc="-1" strike="noStrike">
                    <a:solidFill>
                      <a:srgbClr val="ed7d31"/>
                    </a:solidFill>
                    <a:latin typeface="Calibri"/>
                  </a:defRPr>
                </a:pPr>
                <a:r>
                  <a:rPr b="0" lang="en-GB" sz="1000" spc="-1" strike="noStrike">
                    <a:solidFill>
                      <a:srgbClr val="ed7d31"/>
                    </a:solidFill>
                    <a:latin typeface="Calibri"/>
                  </a:rPr>
                  <a:t>Infektionen pro 1 Millionen Einwohner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ed7d31"/>
                </a:solidFill>
                <a:latin typeface="Calibri"/>
              </a:defRPr>
            </a:pPr>
          </a:p>
        </c:txPr>
        <c:crossAx val="62169623"/>
        <c:crosses val="max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20160</xdr:colOff>
      <xdr:row>23</xdr:row>
      <xdr:rowOff>110160</xdr:rowOff>
    </xdr:from>
    <xdr:to>
      <xdr:col>12</xdr:col>
      <xdr:colOff>56880</xdr:colOff>
      <xdr:row>59</xdr:row>
      <xdr:rowOff>174600</xdr:rowOff>
    </xdr:to>
    <xdr:graphicFrame>
      <xdr:nvGraphicFramePr>
        <xdr:cNvPr id="0" name="Chart 1"/>
        <xdr:cNvGraphicFramePr/>
      </xdr:nvGraphicFramePr>
      <xdr:xfrm>
        <a:off x="20160" y="5469480"/>
        <a:ext cx="7270560" cy="737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216000</xdr:colOff>
      <xdr:row>23</xdr:row>
      <xdr:rowOff>114480</xdr:rowOff>
    </xdr:from>
    <xdr:to>
      <xdr:col>20</xdr:col>
      <xdr:colOff>307080</xdr:colOff>
      <xdr:row>39</xdr:row>
      <xdr:rowOff>185400</xdr:rowOff>
    </xdr:to>
    <xdr:graphicFrame>
      <xdr:nvGraphicFramePr>
        <xdr:cNvPr id="1" name="Chart 1"/>
        <xdr:cNvGraphicFramePr/>
      </xdr:nvGraphicFramePr>
      <xdr:xfrm>
        <a:off x="4987080" y="6197760"/>
        <a:ext cx="6750000" cy="332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19080</xdr:colOff>
      <xdr:row>4</xdr:row>
      <xdr:rowOff>6480</xdr:rowOff>
    </xdr:from>
    <xdr:to>
      <xdr:col>21</xdr:col>
      <xdr:colOff>271800</xdr:colOff>
      <xdr:row>18</xdr:row>
      <xdr:rowOff>338400</xdr:rowOff>
    </xdr:to>
    <xdr:graphicFrame>
      <xdr:nvGraphicFramePr>
        <xdr:cNvPr id="2" name="Chart 2"/>
        <xdr:cNvGraphicFramePr/>
      </xdr:nvGraphicFramePr>
      <xdr:xfrm>
        <a:off x="5229000" y="857160"/>
        <a:ext cx="7296120" cy="431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2" displayName="Table2" ref="A1:T45" headerRowCount="1" totalsRowCount="0" totalsRowShown="0">
  <autoFilter ref="A1:T45"/>
  <tableColumns count="20">
    <tableColumn id="1" name="Num"/>
    <tableColumn id="2" name="Datum"/>
    <tableColumn id="3" name="Typ"/>
    <tableColumn id="4" name="Baden-Württemberg"/>
    <tableColumn id="5" name="Bayern"/>
    <tableColumn id="6" name="Berlin"/>
    <tableColumn id="7" name="Brandenburg"/>
    <tableColumn id="8" name="Bremen"/>
    <tableColumn id="9" name="Hamburg"/>
    <tableColumn id="10" name="Hessen"/>
    <tableColumn id="11" name="Mecklenburg-Vorpommern"/>
    <tableColumn id="12" name="Niedersachsen"/>
    <tableColumn id="13" name="Nordrhein-Westfalen"/>
    <tableColumn id="14" name="Rheinland-Pfalz"/>
    <tableColumn id="15" name="Saarland"/>
    <tableColumn id="16" name="Sachsen"/>
    <tableColumn id="17" name="Sachsen-Anhalt"/>
    <tableColumn id="18" name="Schleswig-Holstein"/>
    <tableColumn id="19" name="Thüringen"/>
    <tableColumn id="20" name="Gesamt"/>
  </tableColumns>
</table>
</file>

<file path=xl/tables/table2.xml><?xml version="1.0" encoding="utf-8"?>
<table xmlns="http://schemas.openxmlformats.org/spreadsheetml/2006/main" id="2" name="Table5" displayName="Table5" ref="A1:W20" headerRowCount="1" totalsRowCount="0" totalsRowShown="0">
  <autoFilter ref="A1:W20"/>
  <tableColumns count="23">
    <tableColumn id="1" name="#"/>
    <tableColumn id="2" name="Date"/>
    <tableColumn id="3" name="Type"/>
    <tableColumn id="4" name="Baden-&#10;Württemberg"/>
    <tableColumn id="5" name="Bayern"/>
    <tableColumn id="6" name="Berlin"/>
    <tableColumn id="7" name="Brandenburg"/>
    <tableColumn id="8" name="Bremen"/>
    <tableColumn id="9" name="Hamburg"/>
    <tableColumn id="10" name="Hessen"/>
    <tableColumn id="11" name="Mecklenburg-&#10;Vorpommern"/>
    <tableColumn id="12" name="Niedersachsen"/>
    <tableColumn id="13" name="Nordrhein-&#10;Westfalen"/>
    <tableColumn id="14" name="Rheinland-&#10;Pfalz"/>
    <tableColumn id="15" name="Saarland"/>
    <tableColumn id="16" name="Sachsen"/>
    <tableColumn id="17" name="Sachsen-&#10;Anhalt"/>
    <tableColumn id="18" name="Schleswig-&#10;Holstein"/>
    <tableColumn id="19" name="Thüringen"/>
    <tableColumn id="20" name="Deutschland"/>
    <tableColumn id="21" name="Delta"/>
    <tableColumn id="22" name="Delta (%)"/>
    <tableColumn id="23" name="Model: Verdopplung&#10;alle 3 Tage"/>
  </tableColumns>
</table>
</file>

<file path=xl/tables/table3.xml><?xml version="1.0" encoding="utf-8"?>
<table xmlns="http://schemas.openxmlformats.org/spreadsheetml/2006/main" id="3" name="Table7" displayName="Table7" ref="A1:S20" headerRowCount="1" totalsRowCount="0" totalsRowShown="0">
  <autoFilter ref="A1:S20"/>
  <tableColumns count="19">
    <tableColumn id="1" name="#"/>
    <tableColumn id="2" name="Date"/>
    <tableColumn id="3" name="Baden-&#10;Württemberg"/>
    <tableColumn id="4" name="Bayern"/>
    <tableColumn id="5" name="Berlin"/>
    <tableColumn id="6" name="Brandenburg"/>
    <tableColumn id="7" name="Bremen"/>
    <tableColumn id="8" name="Hamburg"/>
    <tableColumn id="9" name="Hessen"/>
    <tableColumn id="10" name="Mecklenburg-&#10;Vorpommern"/>
    <tableColumn id="11" name="Niedersachsen"/>
    <tableColumn id="12" name="Nordrhein-&#10;Westfalen"/>
    <tableColumn id="13" name="Rheinland-&#10;Pfalz"/>
    <tableColumn id="14" name="Saarland"/>
    <tableColumn id="15" name="Sachsen"/>
    <tableColumn id="16" name="Sachsen-&#10;Anhalt"/>
    <tableColumn id="17" name="Schleswig-&#10;Holstein"/>
    <tableColumn id="18" name="Thüringen"/>
    <tableColumn id="19" name="Deutschlan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ntorb/COVID-19-Coronavirus-German-Regions" TargetMode="External"/><Relationship Id="rId2" Type="http://schemas.openxmlformats.org/officeDocument/2006/relationships/hyperlink" Target="https://www.rki.de/DE/Content/InfAZ/N/Neuartiges_Coronavirus/Fallzahlen.html" TargetMode="External"/><Relationship Id="rId3" Type="http://schemas.openxmlformats.org/officeDocument/2006/relationships/hyperlink" Target="https://web.archive.org/" TargetMode="External"/><Relationship Id="rId4" Type="http://schemas.openxmlformats.org/officeDocument/2006/relationships/hyperlink" Target="https://medium.com/@tomaspueyo/coronavirus-act-today-or-people-will-die-f4d3d9cd99ca" TargetMode="External"/><Relationship Id="rId5" Type="http://schemas.openxmlformats.org/officeDocument/2006/relationships/hyperlink" Target="https://github.com/CSSEGISandData/COVID-19/blob/master/csse_covid_19_data/csse_covid_19_time_series/time_series_19-covid-Confirmed.csv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destatis.de/DE/Presse/Pressemitteilungen/2019/06/PD19_244_12411.html" TargetMode="External"/><Relationship Id="rId2" Type="http://schemas.openxmlformats.org/officeDocument/2006/relationships/hyperlink" Target="https://de.wikipedia.org/wiki/Liste_der_deutschen_Bundesl&#228;nder_nach_Fl&#228;che" TargetMode="External"/><Relationship Id="rId3" Type="http://schemas.openxmlformats.org/officeDocument/2006/relationships/hyperlink" Target="https://de.wikipedia.org/wiki/Liste_der_deutschen_Bundesl&#228;nder_nach_Bev&#246;lkerungsdich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9.17"/>
    <col collapsed="false" customWidth="true" hidden="false" outlineLevel="0" max="2" min="2" style="1" width="125.33"/>
    <col collapsed="false" customWidth="false" hidden="false" outlineLevel="0" max="1024" min="3" style="1" width="10.83"/>
  </cols>
  <sheetData>
    <row r="1" customFormat="false" ht="16" hidden="false" customHeight="false" outlineLevel="0" collapsed="false">
      <c r="A1" s="1" t="s">
        <v>0</v>
      </c>
      <c r="B1" s="2" t="s">
        <v>1</v>
      </c>
    </row>
    <row r="3" customFormat="false" ht="16" hidden="false" customHeight="false" outlineLevel="0" collapsed="false">
      <c r="A3" s="3" t="s">
        <v>2</v>
      </c>
      <c r="B3" s="2" t="s">
        <v>3</v>
      </c>
    </row>
    <row r="4" customFormat="false" ht="16" hidden="false" customHeight="false" outlineLevel="0" collapsed="false">
      <c r="A4" s="3" t="s">
        <v>4</v>
      </c>
      <c r="B4" s="2" t="s">
        <v>5</v>
      </c>
    </row>
    <row r="6" customFormat="false" ht="16" hidden="false" customHeight="false" outlineLevel="0" collapsed="false">
      <c r="A6" s="1" t="s">
        <v>6</v>
      </c>
      <c r="B6" s="2" t="s">
        <v>7</v>
      </c>
    </row>
    <row r="8" customFormat="false" ht="16" hidden="false" customHeight="false" outlineLevel="0" collapsed="false">
      <c r="A8" s="1" t="s">
        <v>8</v>
      </c>
      <c r="B8" s="2" t="s">
        <v>9</v>
      </c>
    </row>
  </sheetData>
  <hyperlinks>
    <hyperlink ref="B1" r:id="rId1" display="https://github.com/entorb/COVID-19-Coronavirus-German-Regions"/>
    <hyperlink ref="B3" r:id="rId2" display="https://www.rki.de/DE/Content/InfAZ/N/Neuartiges_Coronavirus/Fallzahlen.html"/>
    <hyperlink ref="B4" r:id="rId3" display="https://web.archive.org/"/>
    <hyperlink ref="B6" r:id="rId4" display="https://medium.com/@tomaspueyo/coronavirus-act-today-or-people-will-die-f4d3d9cd99ca"/>
    <hyperlink ref="B8" r:id="rId5" display="https://github.com/CSSEGISandData/COVID-19/blob/master/csse_covid_19_data/csse_covid_19_time_series/time_series_19-covid-Confirmed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T1" activeCellId="0" sqref="T1"/>
    </sheetView>
  </sheetViews>
  <sheetFormatPr defaultColWidth="10.6328125" defaultRowHeight="16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20.5"/>
    <col collapsed="false" customWidth="true" hidden="false" outlineLevel="0" max="4" min="3" style="0" width="29.33"/>
    <col collapsed="false" customWidth="true" hidden="false" outlineLevel="0" max="5" min="5" style="0" width="42.51"/>
    <col collapsed="false" customWidth="true" hidden="false" outlineLevel="0" max="6" min="6" style="0" width="19.16"/>
    <col collapsed="false" customWidth="true" hidden="false" outlineLevel="0" max="10" min="10" style="0" width="13.16"/>
    <col collapsed="false" customWidth="true" hidden="false" outlineLevel="0" max="14" min="14" style="0" width="13.16"/>
    <col collapsed="false" customWidth="true" hidden="false" outlineLevel="0" max="19" min="19" style="0" width="23.51"/>
    <col collapsed="false" customWidth="true" hidden="false" outlineLevel="0" max="20" min="20" style="0" width="13.16"/>
  </cols>
  <sheetData>
    <row r="1" customFormat="false" ht="16" hidden="false" customHeight="false" outlineLevel="0" collapsed="false">
      <c r="F1" s="4" t="n">
        <v>43904.625</v>
      </c>
      <c r="G1" s="5"/>
      <c r="H1" s="5"/>
      <c r="I1" s="5"/>
      <c r="J1" s="4" t="n">
        <v>43905.625</v>
      </c>
      <c r="N1" s="4" t="n">
        <v>43906.625</v>
      </c>
      <c r="T1" s="4" t="n">
        <v>43907.625</v>
      </c>
      <c r="U1" s="0" t="s">
        <v>10</v>
      </c>
    </row>
    <row r="2" customFormat="false" ht="134" hidden="false" customHeight="false" outlineLevel="0" collapsed="false">
      <c r="A2" s="4" t="n">
        <v>43902.625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15</v>
      </c>
      <c r="O2" s="6" t="s">
        <v>16</v>
      </c>
      <c r="P2" s="6" t="s">
        <v>17</v>
      </c>
      <c r="Q2" s="6" t="s">
        <v>18</v>
      </c>
      <c r="S2" s="7"/>
      <c r="T2" s="6" t="s">
        <v>15</v>
      </c>
      <c r="U2" s="6" t="s">
        <v>16</v>
      </c>
      <c r="V2" s="7"/>
    </row>
    <row r="3" customFormat="false" ht="16" hidden="false" customHeight="false" outlineLevel="0" collapsed="false">
      <c r="A3" s="5" t="s">
        <v>11</v>
      </c>
      <c r="B3" s="5"/>
      <c r="C3" s="5" t="s">
        <v>19</v>
      </c>
      <c r="D3" s="5" t="s">
        <v>19</v>
      </c>
      <c r="E3" s="5"/>
      <c r="F3" s="8"/>
      <c r="G3" s="8"/>
      <c r="H3" s="8"/>
      <c r="I3" s="8"/>
      <c r="S3" s="0" t="s">
        <v>20</v>
      </c>
      <c r="T3" s="9" t="n">
        <v>1479</v>
      </c>
      <c r="U3" s="0" t="n">
        <v>2</v>
      </c>
    </row>
    <row r="4" customFormat="false" ht="16" hidden="false" customHeight="false" outlineLevel="0" collapsed="false">
      <c r="A4" s="5" t="s">
        <v>20</v>
      </c>
      <c r="B4" s="5" t="s">
        <v>20</v>
      </c>
      <c r="C4" s="5" t="s">
        <v>21</v>
      </c>
      <c r="D4" s="5" t="s">
        <v>22</v>
      </c>
      <c r="E4" s="5"/>
      <c r="F4" s="8" t="n">
        <v>569</v>
      </c>
      <c r="G4" s="8" t="n">
        <v>2</v>
      </c>
      <c r="H4" s="8" t="n">
        <v>506</v>
      </c>
      <c r="I4" s="8" t="n">
        <v>2</v>
      </c>
      <c r="J4" s="0" t="n">
        <v>827</v>
      </c>
      <c r="K4" s="0" t="n">
        <v>3</v>
      </c>
      <c r="L4" s="0" t="n">
        <v>524</v>
      </c>
      <c r="M4" s="0" t="n">
        <v>2</v>
      </c>
      <c r="N4" s="9" t="n">
        <v>1105</v>
      </c>
      <c r="O4" s="0" t="n">
        <v>3</v>
      </c>
      <c r="P4" s="9" t="n">
        <v>1062</v>
      </c>
      <c r="Q4" s="0" t="n">
        <v>3</v>
      </c>
      <c r="S4" s="0" t="s">
        <v>23</v>
      </c>
      <c r="T4" s="9" t="n">
        <v>1109</v>
      </c>
      <c r="U4" s="0" t="n">
        <v>4</v>
      </c>
    </row>
    <row r="5" customFormat="false" ht="16" hidden="false" customHeight="false" outlineLevel="0" collapsed="false">
      <c r="A5" s="5" t="s">
        <v>23</v>
      </c>
      <c r="B5" s="5" t="s">
        <v>23</v>
      </c>
      <c r="C5" s="5" t="s">
        <v>24</v>
      </c>
      <c r="D5" s="5" t="s">
        <v>25</v>
      </c>
      <c r="E5" s="5"/>
      <c r="F5" s="8" t="n">
        <v>681</v>
      </c>
      <c r="G5" s="8" t="n">
        <v>1</v>
      </c>
      <c r="H5" s="8" t="n">
        <v>605</v>
      </c>
      <c r="I5" s="8" t="n">
        <v>1</v>
      </c>
      <c r="J5" s="0" t="n">
        <v>886</v>
      </c>
      <c r="K5" s="0" t="n">
        <v>4</v>
      </c>
      <c r="L5" s="0" t="n">
        <v>804</v>
      </c>
      <c r="M5" s="0" t="n">
        <v>1</v>
      </c>
      <c r="N5" s="9" t="n">
        <v>1067</v>
      </c>
      <c r="O5" s="0" t="n">
        <v>5</v>
      </c>
      <c r="P5" s="0" t="n">
        <v>965</v>
      </c>
      <c r="Q5" s="0" t="n">
        <v>4</v>
      </c>
      <c r="S5" s="0" t="s">
        <v>26</v>
      </c>
      <c r="T5" s="0" t="n">
        <v>345</v>
      </c>
      <c r="U5" s="0" t="n">
        <v>0</v>
      </c>
    </row>
    <row r="6" customFormat="false" ht="16" hidden="false" customHeight="false" outlineLevel="0" collapsed="false">
      <c r="A6" s="5" t="s">
        <v>26</v>
      </c>
      <c r="B6" s="5" t="s">
        <v>26</v>
      </c>
      <c r="C6" s="5" t="n">
        <v>216</v>
      </c>
      <c r="D6" s="5" t="n">
        <v>216</v>
      </c>
      <c r="E6" s="5"/>
      <c r="F6" s="8" t="n">
        <v>216</v>
      </c>
      <c r="G6" s="8"/>
      <c r="H6" s="8" t="n">
        <v>216</v>
      </c>
      <c r="I6" s="8"/>
      <c r="J6" s="0" t="n">
        <v>265</v>
      </c>
      <c r="L6" s="0" t="n">
        <v>265</v>
      </c>
      <c r="N6" s="0" t="n">
        <v>300</v>
      </c>
      <c r="P6" s="0" t="n">
        <v>300</v>
      </c>
      <c r="S6" s="0" t="s">
        <v>27</v>
      </c>
      <c r="T6" s="0" t="n">
        <v>73</v>
      </c>
      <c r="U6" s="0" t="n">
        <v>0</v>
      </c>
    </row>
    <row r="7" customFormat="false" ht="16" hidden="false" customHeight="false" outlineLevel="0" collapsed="false">
      <c r="A7" s="5" t="s">
        <v>27</v>
      </c>
      <c r="B7" s="5" t="s">
        <v>27</v>
      </c>
      <c r="C7" s="5" t="n">
        <v>61</v>
      </c>
      <c r="D7" s="5" t="n">
        <v>57</v>
      </c>
      <c r="E7" s="5"/>
      <c r="F7" s="8" t="n">
        <v>61</v>
      </c>
      <c r="G7" s="8"/>
      <c r="H7" s="8" t="n">
        <v>57</v>
      </c>
      <c r="I7" s="8"/>
      <c r="J7" s="0" t="n">
        <v>84</v>
      </c>
      <c r="L7" s="0" t="n">
        <v>56</v>
      </c>
      <c r="N7" s="0" t="n">
        <v>94</v>
      </c>
      <c r="P7" s="0" t="n">
        <v>65</v>
      </c>
      <c r="S7" s="0" t="s">
        <v>28</v>
      </c>
      <c r="T7" s="0" t="n">
        <v>57</v>
      </c>
      <c r="U7" s="0" t="n">
        <v>0</v>
      </c>
    </row>
    <row r="8" customFormat="false" ht="16" hidden="false" customHeight="false" outlineLevel="0" collapsed="false">
      <c r="A8" s="5" t="s">
        <v>28</v>
      </c>
      <c r="B8" s="5" t="s">
        <v>28</v>
      </c>
      <c r="C8" s="5" t="n">
        <v>50</v>
      </c>
      <c r="D8" s="5" t="n">
        <v>50</v>
      </c>
      <c r="E8" s="5"/>
      <c r="F8" s="8" t="n">
        <v>50</v>
      </c>
      <c r="G8" s="8"/>
      <c r="H8" s="8" t="n">
        <v>50</v>
      </c>
      <c r="I8" s="8"/>
      <c r="J8" s="0" t="n">
        <v>53</v>
      </c>
      <c r="L8" s="0" t="n">
        <v>53</v>
      </c>
      <c r="N8" s="0" t="n">
        <v>56</v>
      </c>
      <c r="P8" s="0" t="n">
        <v>56</v>
      </c>
      <c r="S8" s="0" t="s">
        <v>29</v>
      </c>
      <c r="T8" s="0" t="n">
        <v>310</v>
      </c>
      <c r="U8" s="0" t="n">
        <v>0</v>
      </c>
    </row>
    <row r="9" customFormat="false" ht="16" hidden="false" customHeight="false" outlineLevel="0" collapsed="false">
      <c r="A9" s="5" t="s">
        <v>29</v>
      </c>
      <c r="B9" s="5" t="s">
        <v>29</v>
      </c>
      <c r="C9" s="5" t="n">
        <v>158</v>
      </c>
      <c r="D9" s="5" t="n">
        <v>119</v>
      </c>
      <c r="E9" s="5"/>
      <c r="F9" s="8" t="n">
        <v>158</v>
      </c>
      <c r="G9" s="8"/>
      <c r="H9" s="8" t="n">
        <v>119</v>
      </c>
      <c r="I9" s="8"/>
      <c r="J9" s="0" t="n">
        <v>162</v>
      </c>
      <c r="L9" s="0" t="n">
        <v>162</v>
      </c>
      <c r="N9" s="0" t="n">
        <v>260</v>
      </c>
      <c r="P9" s="0" t="n">
        <v>255</v>
      </c>
      <c r="S9" s="0" t="s">
        <v>30</v>
      </c>
      <c r="T9" s="0" t="n">
        <v>373</v>
      </c>
      <c r="U9" s="0" t="n">
        <v>0</v>
      </c>
    </row>
    <row r="10" customFormat="false" ht="16" hidden="false" customHeight="false" outlineLevel="0" collapsed="false">
      <c r="A10" s="5" t="s">
        <v>30</v>
      </c>
      <c r="B10" s="5" t="s">
        <v>30</v>
      </c>
      <c r="C10" s="5" t="n">
        <v>203</v>
      </c>
      <c r="D10" s="5" t="n">
        <v>141</v>
      </c>
      <c r="E10" s="5"/>
      <c r="F10" s="8" t="n">
        <v>203</v>
      </c>
      <c r="G10" s="8"/>
      <c r="H10" s="8" t="n">
        <v>141</v>
      </c>
      <c r="I10" s="8"/>
      <c r="J10" s="0" t="n">
        <v>286</v>
      </c>
      <c r="L10" s="0" t="n">
        <v>207</v>
      </c>
      <c r="N10" s="0" t="n">
        <v>342</v>
      </c>
      <c r="P10" s="0" t="n">
        <v>241</v>
      </c>
      <c r="S10" s="0" t="s">
        <v>31</v>
      </c>
      <c r="T10" s="0" t="n">
        <v>45</v>
      </c>
      <c r="U10" s="0" t="n">
        <v>0</v>
      </c>
    </row>
    <row r="11" customFormat="false" ht="16" hidden="false" customHeight="false" outlineLevel="0" collapsed="false">
      <c r="A11" s="5" t="s">
        <v>31</v>
      </c>
      <c r="B11" s="5" t="s">
        <v>31</v>
      </c>
      <c r="C11" s="5" t="n">
        <v>45</v>
      </c>
      <c r="D11" s="5" t="n">
        <v>23</v>
      </c>
      <c r="E11" s="5"/>
      <c r="F11" s="8" t="n">
        <v>45</v>
      </c>
      <c r="G11" s="8"/>
      <c r="H11" s="8" t="n">
        <v>23</v>
      </c>
      <c r="I11" s="8"/>
      <c r="J11" s="0" t="n">
        <v>50</v>
      </c>
      <c r="L11" s="0" t="n">
        <v>33</v>
      </c>
      <c r="N11" s="0" t="n">
        <v>51</v>
      </c>
      <c r="P11" s="0" t="n">
        <v>36</v>
      </c>
      <c r="S11" s="0" t="s">
        <v>32</v>
      </c>
      <c r="T11" s="0" t="n">
        <v>325</v>
      </c>
      <c r="U11" s="0" t="n">
        <v>0</v>
      </c>
    </row>
    <row r="12" customFormat="false" ht="16" hidden="false" customHeight="false" outlineLevel="0" collapsed="false">
      <c r="A12" s="5" t="s">
        <v>32</v>
      </c>
      <c r="B12" s="5" t="s">
        <v>32</v>
      </c>
      <c r="C12" s="5" t="n">
        <v>253</v>
      </c>
      <c r="D12" s="5" t="n">
        <v>187</v>
      </c>
      <c r="E12" s="5"/>
      <c r="F12" s="8" t="n">
        <v>253</v>
      </c>
      <c r="G12" s="8"/>
      <c r="H12" s="8" t="n">
        <v>187</v>
      </c>
      <c r="I12" s="8"/>
      <c r="J12" s="0" t="n">
        <v>287</v>
      </c>
      <c r="L12" s="0" t="n">
        <v>238</v>
      </c>
      <c r="N12" s="0" t="n">
        <v>391</v>
      </c>
      <c r="P12" s="0" t="n">
        <v>272</v>
      </c>
      <c r="S12" s="0" t="s">
        <v>33</v>
      </c>
      <c r="T12" s="9" t="n">
        <v>2105</v>
      </c>
      <c r="U12" s="0" t="n">
        <v>6</v>
      </c>
    </row>
    <row r="13" customFormat="false" ht="16" hidden="false" customHeight="false" outlineLevel="0" collapsed="false">
      <c r="A13" s="5" t="s">
        <v>33</v>
      </c>
      <c r="B13" s="5" t="s">
        <v>33</v>
      </c>
      <c r="C13" s="5" t="s">
        <v>34</v>
      </c>
      <c r="D13" s="5" t="s">
        <v>34</v>
      </c>
      <c r="E13" s="5" t="s">
        <v>35</v>
      </c>
      <c r="F13" s="8" t="n">
        <v>1154</v>
      </c>
      <c r="G13" s="8" t="n">
        <v>5</v>
      </c>
      <c r="H13" s="8" t="n">
        <v>1154</v>
      </c>
      <c r="I13" s="8" t="n">
        <v>5</v>
      </c>
      <c r="J13" s="9" t="n">
        <v>1407</v>
      </c>
      <c r="K13" s="0" t="n">
        <v>5</v>
      </c>
      <c r="L13" s="9" t="n">
        <v>1407</v>
      </c>
      <c r="M13" s="0" t="n">
        <v>5</v>
      </c>
      <c r="N13" s="9" t="n">
        <v>1541</v>
      </c>
      <c r="O13" s="0" t="n">
        <v>5</v>
      </c>
      <c r="P13" s="9" t="n">
        <v>1541</v>
      </c>
      <c r="Q13" s="0" t="n">
        <v>5</v>
      </c>
      <c r="S13" s="0" t="s">
        <v>36</v>
      </c>
      <c r="T13" s="0" t="n">
        <v>442</v>
      </c>
      <c r="U13" s="0" t="n">
        <v>0</v>
      </c>
    </row>
    <row r="14" customFormat="false" ht="16" hidden="false" customHeight="false" outlineLevel="0" collapsed="false">
      <c r="A14" s="5" t="s">
        <v>36</v>
      </c>
      <c r="B14" s="5" t="s">
        <v>36</v>
      </c>
      <c r="C14" s="5" t="n">
        <v>121</v>
      </c>
      <c r="D14" s="5" t="n">
        <v>121</v>
      </c>
      <c r="E14" s="5"/>
      <c r="F14" s="8" t="n">
        <v>121</v>
      </c>
      <c r="G14" s="8"/>
      <c r="H14" s="8" t="n">
        <v>121</v>
      </c>
      <c r="I14" s="8"/>
      <c r="J14" s="0" t="n">
        <v>168</v>
      </c>
      <c r="L14" s="0" t="n">
        <v>168</v>
      </c>
      <c r="N14" s="0" t="n">
        <v>325</v>
      </c>
      <c r="P14" s="0" t="n">
        <v>325</v>
      </c>
      <c r="S14" s="0" t="s">
        <v>37</v>
      </c>
      <c r="T14" s="0" t="n">
        <v>75</v>
      </c>
      <c r="U14" s="0" t="n">
        <v>0</v>
      </c>
    </row>
    <row r="15" customFormat="false" ht="16" hidden="false" customHeight="false" outlineLevel="0" collapsed="false">
      <c r="A15" s="5" t="s">
        <v>37</v>
      </c>
      <c r="B15" s="5" t="s">
        <v>37</v>
      </c>
      <c r="C15" s="5" t="n">
        <v>40</v>
      </c>
      <c r="D15" s="5" t="n">
        <v>31</v>
      </c>
      <c r="E15" s="5"/>
      <c r="F15" s="8" t="n">
        <v>40</v>
      </c>
      <c r="G15" s="8"/>
      <c r="H15" s="8" t="n">
        <v>31</v>
      </c>
      <c r="I15" s="8"/>
      <c r="J15" s="0" t="n">
        <v>32</v>
      </c>
      <c r="L15" s="0" t="n">
        <v>32</v>
      </c>
      <c r="N15" s="0" t="n">
        <v>85</v>
      </c>
      <c r="P15" s="0" t="n">
        <v>32</v>
      </c>
      <c r="S15" s="0" t="s">
        <v>38</v>
      </c>
      <c r="T15" s="0" t="n">
        <v>182</v>
      </c>
      <c r="U15" s="0" t="n">
        <v>0</v>
      </c>
    </row>
    <row r="16" customFormat="false" ht="16" hidden="false" customHeight="false" outlineLevel="0" collapsed="false">
      <c r="A16" s="5" t="s">
        <v>38</v>
      </c>
      <c r="B16" s="5" t="s">
        <v>38</v>
      </c>
      <c r="C16" s="5" t="n">
        <v>93</v>
      </c>
      <c r="D16" s="5" t="n">
        <v>86</v>
      </c>
      <c r="E16" s="5"/>
      <c r="F16" s="8" t="n">
        <v>93</v>
      </c>
      <c r="G16" s="8"/>
      <c r="H16" s="8" t="n">
        <v>86</v>
      </c>
      <c r="I16" s="8"/>
      <c r="J16" s="0" t="n">
        <v>130</v>
      </c>
      <c r="L16" s="0" t="n">
        <v>91</v>
      </c>
      <c r="N16" s="0" t="n">
        <v>140</v>
      </c>
      <c r="P16" s="0" t="n">
        <v>103</v>
      </c>
      <c r="S16" s="0" t="s">
        <v>39</v>
      </c>
      <c r="T16" s="0" t="n">
        <v>58</v>
      </c>
      <c r="U16" s="0" t="n">
        <v>0</v>
      </c>
    </row>
    <row r="17" customFormat="false" ht="16" hidden="false" customHeight="false" outlineLevel="0" collapsed="false">
      <c r="A17" s="5" t="s">
        <v>39</v>
      </c>
      <c r="B17" s="5" t="s">
        <v>39</v>
      </c>
      <c r="C17" s="5" t="n">
        <v>45</v>
      </c>
      <c r="D17" s="5" t="n">
        <v>40</v>
      </c>
      <c r="E17" s="5"/>
      <c r="F17" s="8" t="n">
        <v>45</v>
      </c>
      <c r="G17" s="8"/>
      <c r="H17" s="8" t="n">
        <v>40</v>
      </c>
      <c r="I17" s="8"/>
      <c r="J17" s="0" t="n">
        <v>47</v>
      </c>
      <c r="L17" s="0" t="n">
        <v>40</v>
      </c>
      <c r="N17" s="0" t="n">
        <v>77</v>
      </c>
      <c r="P17" s="0" t="n">
        <v>40</v>
      </c>
      <c r="S17" s="0" t="s">
        <v>40</v>
      </c>
      <c r="T17" s="0" t="n">
        <v>127</v>
      </c>
      <c r="U17" s="0" t="n">
        <v>0</v>
      </c>
    </row>
    <row r="18" customFormat="false" ht="16" hidden="false" customHeight="false" outlineLevel="0" collapsed="false">
      <c r="A18" s="5" t="s">
        <v>40</v>
      </c>
      <c r="B18" s="5" t="s">
        <v>40</v>
      </c>
      <c r="C18" s="5" t="n">
        <v>60</v>
      </c>
      <c r="D18" s="5" t="n">
        <v>54</v>
      </c>
      <c r="E18" s="5"/>
      <c r="F18" s="8" t="n">
        <v>60</v>
      </c>
      <c r="G18" s="8"/>
      <c r="H18" s="8" t="n">
        <v>54</v>
      </c>
      <c r="I18" s="8"/>
      <c r="J18" s="0" t="n">
        <v>103</v>
      </c>
      <c r="L18" s="0" t="n">
        <v>79</v>
      </c>
      <c r="N18" s="0" t="n">
        <v>123</v>
      </c>
      <c r="P18" s="0" t="n">
        <v>104</v>
      </c>
      <c r="S18" s="0" t="s">
        <v>41</v>
      </c>
      <c r="T18" s="0" t="n">
        <v>51</v>
      </c>
      <c r="U18" s="0" t="n">
        <v>0</v>
      </c>
    </row>
    <row r="19" customFormat="false" ht="16" hidden="false" customHeight="false" outlineLevel="0" collapsed="false">
      <c r="A19" s="5" t="s">
        <v>41</v>
      </c>
      <c r="B19" s="5" t="s">
        <v>41</v>
      </c>
      <c r="C19" s="5" t="n">
        <v>46</v>
      </c>
      <c r="D19" s="5" t="n">
        <v>31</v>
      </c>
      <c r="E19" s="5"/>
      <c r="F19" s="8" t="n">
        <v>46</v>
      </c>
      <c r="G19" s="8"/>
      <c r="H19" s="8" t="n">
        <v>31</v>
      </c>
      <c r="I19" s="8"/>
      <c r="J19" s="0" t="n">
        <v>51</v>
      </c>
      <c r="L19" s="0" t="n">
        <v>36</v>
      </c>
      <c r="N19" s="0" t="n">
        <v>55</v>
      </c>
      <c r="P19" s="0" t="n">
        <v>36</v>
      </c>
      <c r="S19" s="7" t="s">
        <v>42</v>
      </c>
      <c r="T19" s="10" t="n">
        <v>7156</v>
      </c>
      <c r="U19" s="7" t="n">
        <v>12</v>
      </c>
    </row>
    <row r="20" customFormat="false" ht="16" hidden="false" customHeight="false" outlineLevel="0" collapsed="false">
      <c r="A20" s="5" t="s">
        <v>42</v>
      </c>
      <c r="B20" s="5" t="s">
        <v>42</v>
      </c>
      <c r="C20" s="5" t="s">
        <v>43</v>
      </c>
      <c r="D20" s="5" t="s">
        <v>44</v>
      </c>
      <c r="E20" s="5"/>
      <c r="F20" s="8" t="n">
        <v>3795</v>
      </c>
      <c r="G20" s="8" t="n">
        <v>8</v>
      </c>
      <c r="H20" s="8" t="n">
        <v>3421</v>
      </c>
      <c r="I20" s="8" t="n">
        <v>8</v>
      </c>
      <c r="J20" s="9" t="n">
        <v>4838</v>
      </c>
      <c r="K20" s="0" t="n">
        <v>12</v>
      </c>
      <c r="L20" s="9" t="n">
        <v>4195</v>
      </c>
      <c r="M20" s="0" t="n">
        <v>8</v>
      </c>
      <c r="N20" s="9" t="n">
        <v>6012</v>
      </c>
      <c r="O20" s="0" t="n">
        <v>13</v>
      </c>
      <c r="P20" s="9" t="n">
        <v>5433</v>
      </c>
      <c r="Q20" s="0" t="n">
        <v>12</v>
      </c>
      <c r="T2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AF1" activePane="topRight" state="frozen"/>
      <selection pane="topLeft" activeCell="A1" activeCellId="0" sqref="A1"/>
      <selection pane="topRight" activeCell="AR1" activeCellId="0" sqref="AR1"/>
    </sheetView>
  </sheetViews>
  <sheetFormatPr defaultColWidth="10.8203125" defaultRowHeight="16" zeroHeight="false" outlineLevelRow="0" outlineLevelCol="0"/>
  <cols>
    <col collapsed="false" customWidth="true" hidden="false" outlineLevel="0" max="1" min="1" style="5" width="27.84"/>
    <col collapsed="false" customWidth="true" hidden="false" outlineLevel="0" max="9" min="2" style="5" width="13.16"/>
    <col collapsed="false" customWidth="true" hidden="false" outlineLevel="0" max="10" min="10" style="5" width="3.67"/>
    <col collapsed="false" customWidth="true" hidden="false" outlineLevel="0" max="11" min="11" style="5" width="13.16"/>
    <col collapsed="false" customWidth="true" hidden="false" outlineLevel="0" max="12" min="12" style="5" width="3.67"/>
    <col collapsed="false" customWidth="true" hidden="false" outlineLevel="0" max="13" min="13" style="5" width="13.16"/>
    <col collapsed="false" customWidth="true" hidden="false" outlineLevel="0" max="14" min="14" style="5" width="3.67"/>
    <col collapsed="false" customWidth="true" hidden="false" outlineLevel="0" max="15" min="15" style="5" width="13.16"/>
    <col collapsed="false" customWidth="true" hidden="false" outlineLevel="0" max="17" min="16" style="5" width="3.67"/>
    <col collapsed="false" customWidth="true" hidden="false" outlineLevel="0" max="18" min="18" style="5" width="13.16"/>
    <col collapsed="false" customWidth="true" hidden="false" outlineLevel="0" max="20" min="19" style="5" width="3.67"/>
    <col collapsed="false" customWidth="true" hidden="false" outlineLevel="0" max="24" min="21" style="5" width="13.16"/>
    <col collapsed="false" customWidth="false" hidden="false" outlineLevel="0" max="27" min="25" style="5" width="10.83"/>
    <col collapsed="false" customWidth="true" hidden="false" outlineLevel="0" max="28" min="28" style="5" width="13.16"/>
    <col collapsed="false" customWidth="false" hidden="false" outlineLevel="0" max="31" min="29" style="5" width="10.83"/>
    <col collapsed="false" customWidth="true" hidden="false" outlineLevel="0" max="32" min="32" style="5" width="13.16"/>
    <col collapsed="false" customWidth="false" hidden="false" outlineLevel="0" max="35" min="33" style="5" width="10.83"/>
    <col collapsed="false" customWidth="true" hidden="false" outlineLevel="0" max="36" min="36" style="5" width="13.16"/>
    <col collapsed="false" customWidth="false" hidden="false" outlineLevel="0" max="39" min="37" style="5" width="10.83"/>
    <col collapsed="false" customWidth="true" hidden="false" outlineLevel="0" max="40" min="40" style="5" width="13.16"/>
    <col collapsed="false" customWidth="false" hidden="false" outlineLevel="0" max="43" min="41" style="5" width="10.83"/>
    <col collapsed="false" customWidth="true" hidden="false" outlineLevel="0" max="44" min="44" style="5" width="13.16"/>
    <col collapsed="false" customWidth="false" hidden="false" outlineLevel="0" max="1024" min="45" style="5" width="10.83"/>
  </cols>
  <sheetData>
    <row r="1" s="4" customFormat="true" ht="16" hidden="false" customHeight="false" outlineLevel="0" collapsed="false">
      <c r="A1" s="4" t="s">
        <v>45</v>
      </c>
      <c r="B1" s="4" t="n">
        <v>43889.4166666667</v>
      </c>
      <c r="C1" s="4" t="n">
        <v>43890.4166666667</v>
      </c>
      <c r="D1" s="4" t="n">
        <v>43891.625</v>
      </c>
      <c r="E1" s="4" t="n">
        <v>43892.625</v>
      </c>
      <c r="F1" s="4" t="n">
        <v>43893.625</v>
      </c>
      <c r="G1" s="4" t="n">
        <v>43894.625</v>
      </c>
      <c r="H1" s="4" t="n">
        <v>43895.625</v>
      </c>
      <c r="I1" s="4" t="n">
        <v>43896.625</v>
      </c>
      <c r="K1" s="4" t="n">
        <v>43897.625</v>
      </c>
      <c r="M1" s="4" t="n">
        <v>43898.625</v>
      </c>
      <c r="O1" s="4" t="n">
        <v>43899.625</v>
      </c>
      <c r="R1" s="4" t="n">
        <v>43900.625</v>
      </c>
      <c r="U1" s="4" t="n">
        <v>43901.625</v>
      </c>
      <c r="X1" s="4" t="n">
        <v>43902.625</v>
      </c>
      <c r="AB1" s="4" t="n">
        <v>43903.625</v>
      </c>
      <c r="AF1" s="4" t="n">
        <v>43904.625</v>
      </c>
      <c r="AJ1" s="4" t="n">
        <v>43905.625</v>
      </c>
      <c r="AN1" s="4" t="n">
        <v>43906.625</v>
      </c>
      <c r="AR1" s="4" t="n">
        <v>43907.625</v>
      </c>
      <c r="AS1" s="4" t="s">
        <v>10</v>
      </c>
    </row>
    <row r="2" s="11" customFormat="true" ht="134" hidden="false" customHeight="false" outlineLevel="0" collapsed="false">
      <c r="A2" s="6" t="s">
        <v>11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46</v>
      </c>
      <c r="K2" s="6" t="s">
        <v>15</v>
      </c>
      <c r="L2" s="6" t="s">
        <v>46</v>
      </c>
      <c r="M2" s="6" t="s">
        <v>15</v>
      </c>
      <c r="N2" s="6" t="s">
        <v>46</v>
      </c>
      <c r="O2" s="6" t="s">
        <v>15</v>
      </c>
      <c r="P2" s="6" t="s">
        <v>16</v>
      </c>
      <c r="Q2" s="6" t="s">
        <v>46</v>
      </c>
      <c r="R2" s="6" t="s">
        <v>15</v>
      </c>
      <c r="S2" s="6" t="s">
        <v>16</v>
      </c>
      <c r="T2" s="6" t="s">
        <v>46</v>
      </c>
      <c r="U2" s="6" t="s">
        <v>15</v>
      </c>
      <c r="V2" s="6" t="s">
        <v>16</v>
      </c>
      <c r="W2" s="6" t="s">
        <v>46</v>
      </c>
      <c r="X2" s="6" t="s">
        <v>15</v>
      </c>
      <c r="Y2" s="6" t="s">
        <v>16</v>
      </c>
      <c r="Z2" s="6" t="s">
        <v>17</v>
      </c>
      <c r="AA2" s="6" t="s">
        <v>18</v>
      </c>
      <c r="AB2" s="6" t="s">
        <v>15</v>
      </c>
      <c r="AC2" s="6" t="s">
        <v>16</v>
      </c>
      <c r="AD2" s="6" t="s">
        <v>17</v>
      </c>
      <c r="AE2" s="6" t="s">
        <v>18</v>
      </c>
      <c r="AF2" s="6" t="s">
        <v>15</v>
      </c>
      <c r="AG2" s="6" t="s">
        <v>16</v>
      </c>
      <c r="AH2" s="6" t="s">
        <v>17</v>
      </c>
      <c r="AI2" s="6" t="s">
        <v>18</v>
      </c>
      <c r="AJ2" s="6" t="s">
        <v>15</v>
      </c>
      <c r="AK2" s="6" t="s">
        <v>16</v>
      </c>
      <c r="AL2" s="6" t="s">
        <v>17</v>
      </c>
      <c r="AM2" s="6" t="s">
        <v>18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15</v>
      </c>
      <c r="AS2" s="6" t="s">
        <v>16</v>
      </c>
    </row>
    <row r="3" customFormat="false" ht="16" hidden="false" customHeight="false" outlineLevel="0" collapsed="false">
      <c r="A3" s="8" t="s">
        <v>20</v>
      </c>
      <c r="B3" s="8" t="n">
        <v>10</v>
      </c>
      <c r="C3" s="8" t="n">
        <v>14</v>
      </c>
      <c r="D3" s="8" t="n">
        <v>15</v>
      </c>
      <c r="E3" s="8" t="n">
        <v>20</v>
      </c>
      <c r="F3" s="8" t="n">
        <v>28</v>
      </c>
      <c r="G3" s="8" t="n">
        <v>50</v>
      </c>
      <c r="H3" s="8" t="n">
        <v>73</v>
      </c>
      <c r="I3" s="8" t="n">
        <v>96</v>
      </c>
      <c r="J3" s="8"/>
      <c r="K3" s="8" t="n">
        <v>170</v>
      </c>
      <c r="L3" s="8"/>
      <c r="M3" s="8" t="n">
        <v>182</v>
      </c>
      <c r="N3" s="8"/>
      <c r="O3" s="8" t="n">
        <v>204</v>
      </c>
      <c r="P3" s="8" t="n">
        <v>0</v>
      </c>
      <c r="Q3" s="8"/>
      <c r="R3" s="8" t="n">
        <v>237</v>
      </c>
      <c r="S3" s="8" t="n">
        <v>0</v>
      </c>
      <c r="T3" s="8"/>
      <c r="U3" s="8" t="n">
        <v>277</v>
      </c>
      <c r="V3" s="8"/>
      <c r="W3" s="8"/>
      <c r="X3" s="8" t="n">
        <v>454</v>
      </c>
      <c r="Y3" s="8" t="n">
        <v>1</v>
      </c>
      <c r="Z3" s="8" t="n">
        <v>331</v>
      </c>
      <c r="AA3" s="8" t="n">
        <v>1</v>
      </c>
      <c r="AB3" s="8" t="n">
        <v>454</v>
      </c>
      <c r="AC3" s="8" t="n">
        <v>1</v>
      </c>
      <c r="AD3" s="8" t="n">
        <v>401</v>
      </c>
      <c r="AE3" s="8" t="n">
        <v>1</v>
      </c>
      <c r="AF3" s="8" t="n">
        <v>569</v>
      </c>
      <c r="AG3" s="8" t="n">
        <v>2</v>
      </c>
      <c r="AH3" s="8" t="n">
        <v>506</v>
      </c>
      <c r="AI3" s="8" t="n">
        <v>2</v>
      </c>
      <c r="AJ3" s="8" t="n">
        <v>827</v>
      </c>
      <c r="AK3" s="8" t="n">
        <v>3</v>
      </c>
      <c r="AL3" s="8" t="n">
        <v>524</v>
      </c>
      <c r="AM3" s="8" t="n">
        <v>2</v>
      </c>
      <c r="AN3" s="8" t="n">
        <v>1105</v>
      </c>
      <c r="AO3" s="8" t="n">
        <v>3</v>
      </c>
      <c r="AP3" s="8" t="n">
        <v>1062</v>
      </c>
      <c r="AQ3" s="8" t="n">
        <v>3</v>
      </c>
      <c r="AR3" s="8" t="n">
        <v>1479</v>
      </c>
      <c r="AS3" s="8" t="n">
        <v>2</v>
      </c>
    </row>
    <row r="4" customFormat="false" ht="16" hidden="false" customHeight="false" outlineLevel="0" collapsed="false">
      <c r="A4" s="8" t="s">
        <v>23</v>
      </c>
      <c r="B4" s="8" t="n">
        <v>15</v>
      </c>
      <c r="C4" s="8" t="n">
        <v>15</v>
      </c>
      <c r="D4" s="8" t="n">
        <v>23</v>
      </c>
      <c r="E4" s="8" t="n">
        <v>26</v>
      </c>
      <c r="F4" s="8" t="n">
        <v>37</v>
      </c>
      <c r="G4" s="8" t="n">
        <v>48</v>
      </c>
      <c r="H4" s="8" t="n">
        <v>70</v>
      </c>
      <c r="I4" s="8" t="n">
        <v>117</v>
      </c>
      <c r="J4" s="8"/>
      <c r="K4" s="8" t="n">
        <v>134</v>
      </c>
      <c r="L4" s="8"/>
      <c r="M4" s="8" t="n">
        <v>172</v>
      </c>
      <c r="N4" s="8"/>
      <c r="O4" s="8" t="n">
        <v>256</v>
      </c>
      <c r="P4" s="8" t="n">
        <v>0</v>
      </c>
      <c r="Q4" s="8"/>
      <c r="R4" s="8" t="n">
        <v>314</v>
      </c>
      <c r="S4" s="8" t="n">
        <v>0</v>
      </c>
      <c r="T4" s="8"/>
      <c r="U4" s="8" t="n">
        <v>366</v>
      </c>
      <c r="V4" s="8"/>
      <c r="W4" s="8"/>
      <c r="X4" s="8" t="n">
        <v>500</v>
      </c>
      <c r="Y4" s="8" t="n">
        <v>1</v>
      </c>
      <c r="Z4" s="8" t="n">
        <v>317</v>
      </c>
      <c r="AA4" s="8"/>
      <c r="AB4" s="8" t="n">
        <v>558</v>
      </c>
      <c r="AC4" s="8" t="n">
        <v>1</v>
      </c>
      <c r="AD4" s="8" t="n">
        <v>412</v>
      </c>
      <c r="AE4" s="8"/>
      <c r="AF4" s="8" t="n">
        <v>681</v>
      </c>
      <c r="AG4" s="8" t="n">
        <v>1</v>
      </c>
      <c r="AH4" s="8" t="n">
        <v>605</v>
      </c>
      <c r="AI4" s="8" t="n">
        <v>1</v>
      </c>
      <c r="AJ4" s="8" t="n">
        <v>886</v>
      </c>
      <c r="AK4" s="8" t="n">
        <v>4</v>
      </c>
      <c r="AL4" s="8" t="n">
        <v>804</v>
      </c>
      <c r="AM4" s="8" t="n">
        <v>1</v>
      </c>
      <c r="AN4" s="8" t="n">
        <v>1067</v>
      </c>
      <c r="AO4" s="8" t="n">
        <v>5</v>
      </c>
      <c r="AP4" s="8" t="n">
        <v>965</v>
      </c>
      <c r="AQ4" s="8" t="n">
        <v>4</v>
      </c>
      <c r="AR4" s="8" t="n">
        <v>1109</v>
      </c>
      <c r="AS4" s="8" t="n">
        <v>4</v>
      </c>
    </row>
    <row r="5" customFormat="false" ht="16" hidden="false" customHeight="false" outlineLevel="0" collapsed="false">
      <c r="A5" s="8" t="s">
        <v>26</v>
      </c>
      <c r="B5" s="8"/>
      <c r="C5" s="8"/>
      <c r="D5" s="8"/>
      <c r="E5" s="8" t="n">
        <v>1</v>
      </c>
      <c r="F5" s="8" t="n">
        <v>3</v>
      </c>
      <c r="G5" s="8" t="n">
        <v>7</v>
      </c>
      <c r="H5" s="8" t="n">
        <v>13</v>
      </c>
      <c r="I5" s="8" t="n">
        <v>19</v>
      </c>
      <c r="J5" s="8"/>
      <c r="K5" s="8" t="n">
        <v>28</v>
      </c>
      <c r="L5" s="8"/>
      <c r="M5" s="8" t="n">
        <v>40</v>
      </c>
      <c r="N5" s="8"/>
      <c r="O5" s="8" t="n">
        <v>48</v>
      </c>
      <c r="P5" s="8" t="n">
        <v>0</v>
      </c>
      <c r="Q5" s="8"/>
      <c r="R5" s="8" t="n">
        <v>48</v>
      </c>
      <c r="S5" s="8" t="n">
        <v>0</v>
      </c>
      <c r="T5" s="8"/>
      <c r="U5" s="8" t="n">
        <v>90</v>
      </c>
      <c r="V5" s="8"/>
      <c r="W5" s="8"/>
      <c r="X5" s="8" t="n">
        <v>137</v>
      </c>
      <c r="Y5" s="8"/>
      <c r="Z5" s="8" t="n">
        <v>137</v>
      </c>
      <c r="AA5" s="8"/>
      <c r="AB5" s="8" t="n">
        <v>174</v>
      </c>
      <c r="AC5" s="8"/>
      <c r="AD5" s="8" t="n">
        <v>174</v>
      </c>
      <c r="AE5" s="8"/>
      <c r="AF5" s="8" t="n">
        <v>216</v>
      </c>
      <c r="AG5" s="8"/>
      <c r="AH5" s="8" t="n">
        <v>216</v>
      </c>
      <c r="AI5" s="8"/>
      <c r="AJ5" s="8" t="n">
        <v>265</v>
      </c>
      <c r="AK5" s="8"/>
      <c r="AL5" s="8" t="n">
        <v>265</v>
      </c>
      <c r="AM5" s="8"/>
      <c r="AN5" s="8" t="n">
        <v>300</v>
      </c>
      <c r="AO5" s="8"/>
      <c r="AP5" s="8" t="n">
        <v>300</v>
      </c>
      <c r="AQ5" s="8"/>
      <c r="AR5" s="8" t="n">
        <v>345</v>
      </c>
      <c r="AS5" s="8" t="n">
        <v>0</v>
      </c>
    </row>
    <row r="6" customFormat="false" ht="16" hidden="false" customHeight="false" outlineLevel="0" collapsed="false">
      <c r="A6" s="8" t="s">
        <v>27</v>
      </c>
      <c r="B6" s="8"/>
      <c r="C6" s="8"/>
      <c r="D6" s="8"/>
      <c r="E6" s="8"/>
      <c r="F6" s="8" t="n">
        <v>1</v>
      </c>
      <c r="G6" s="8" t="n">
        <v>1</v>
      </c>
      <c r="H6" s="8" t="n">
        <v>1</v>
      </c>
      <c r="I6" s="8" t="n">
        <v>2</v>
      </c>
      <c r="J6" s="8"/>
      <c r="K6" s="8" t="n">
        <v>2</v>
      </c>
      <c r="L6" s="8"/>
      <c r="M6" s="8" t="n">
        <v>4</v>
      </c>
      <c r="N6" s="8"/>
      <c r="O6" s="8" t="n">
        <v>6</v>
      </c>
      <c r="P6" s="8" t="n">
        <v>0</v>
      </c>
      <c r="Q6" s="8"/>
      <c r="R6" s="8" t="n">
        <v>9</v>
      </c>
      <c r="S6" s="8" t="n">
        <v>0</v>
      </c>
      <c r="T6" s="8"/>
      <c r="U6" s="8" t="n">
        <v>24</v>
      </c>
      <c r="V6" s="8"/>
      <c r="W6" s="8"/>
      <c r="X6" s="8" t="n">
        <v>30</v>
      </c>
      <c r="Y6" s="8"/>
      <c r="Z6" s="8" t="n">
        <v>23</v>
      </c>
      <c r="AA6" s="8"/>
      <c r="AB6" s="8" t="n">
        <v>44</v>
      </c>
      <c r="AC6" s="8"/>
      <c r="AD6" s="8" t="n">
        <v>44</v>
      </c>
      <c r="AE6" s="8"/>
      <c r="AF6" s="8" t="n">
        <v>61</v>
      </c>
      <c r="AG6" s="8"/>
      <c r="AH6" s="8" t="n">
        <v>57</v>
      </c>
      <c r="AI6" s="8"/>
      <c r="AJ6" s="8" t="n">
        <v>84</v>
      </c>
      <c r="AK6" s="8"/>
      <c r="AL6" s="8" t="n">
        <v>56</v>
      </c>
      <c r="AM6" s="8"/>
      <c r="AN6" s="8" t="n">
        <v>94</v>
      </c>
      <c r="AO6" s="8"/>
      <c r="AP6" s="8" t="n">
        <v>65</v>
      </c>
      <c r="AQ6" s="8"/>
      <c r="AR6" s="8" t="n">
        <v>73</v>
      </c>
      <c r="AS6" s="8" t="n">
        <v>0</v>
      </c>
    </row>
    <row r="7" customFormat="false" ht="16" hidden="false" customHeight="false" outlineLevel="0" collapsed="false">
      <c r="A7" s="8" t="s">
        <v>28</v>
      </c>
      <c r="B7" s="8"/>
      <c r="C7" s="8"/>
      <c r="D7" s="8" t="n">
        <v>1</v>
      </c>
      <c r="E7" s="8" t="n">
        <v>1</v>
      </c>
      <c r="F7" s="8" t="n">
        <v>2</v>
      </c>
      <c r="G7" s="8" t="n">
        <v>3</v>
      </c>
      <c r="H7" s="8" t="n">
        <v>3</v>
      </c>
      <c r="I7" s="8" t="n">
        <v>4</v>
      </c>
      <c r="J7" s="8"/>
      <c r="K7" s="8" t="n">
        <v>4</v>
      </c>
      <c r="L7" s="8"/>
      <c r="M7" s="8" t="n">
        <v>4</v>
      </c>
      <c r="N7" s="8"/>
      <c r="O7" s="8" t="n">
        <v>4</v>
      </c>
      <c r="P7" s="8" t="n">
        <v>0</v>
      </c>
      <c r="Q7" s="8"/>
      <c r="R7" s="8" t="n">
        <v>4</v>
      </c>
      <c r="S7" s="8" t="n">
        <v>0</v>
      </c>
      <c r="T7" s="8"/>
      <c r="U7" s="8" t="n">
        <v>21</v>
      </c>
      <c r="V7" s="8"/>
      <c r="W7" s="8"/>
      <c r="X7" s="8" t="n">
        <v>38</v>
      </c>
      <c r="Y7" s="8"/>
      <c r="Z7" s="8" t="n">
        <v>35</v>
      </c>
      <c r="AA7" s="8"/>
      <c r="AB7" s="8" t="n">
        <v>42</v>
      </c>
      <c r="AC7" s="8"/>
      <c r="AD7" s="8" t="n">
        <v>42</v>
      </c>
      <c r="AE7" s="8"/>
      <c r="AF7" s="8" t="n">
        <v>50</v>
      </c>
      <c r="AG7" s="8"/>
      <c r="AH7" s="8" t="n">
        <v>50</v>
      </c>
      <c r="AI7" s="8"/>
      <c r="AJ7" s="8" t="n">
        <v>53</v>
      </c>
      <c r="AK7" s="8"/>
      <c r="AL7" s="8" t="n">
        <v>53</v>
      </c>
      <c r="AM7" s="8"/>
      <c r="AN7" s="8" t="n">
        <v>56</v>
      </c>
      <c r="AO7" s="8"/>
      <c r="AP7" s="8" t="n">
        <v>56</v>
      </c>
      <c r="AQ7" s="8"/>
      <c r="AR7" s="8" t="n">
        <v>57</v>
      </c>
      <c r="AS7" s="8" t="n">
        <v>0</v>
      </c>
    </row>
    <row r="8" customFormat="false" ht="16" hidden="false" customHeight="false" outlineLevel="0" collapsed="false">
      <c r="A8" s="8" t="s">
        <v>29</v>
      </c>
      <c r="B8" s="8"/>
      <c r="C8" s="8"/>
      <c r="D8" s="8" t="n">
        <v>1</v>
      </c>
      <c r="E8" s="8" t="n">
        <v>2</v>
      </c>
      <c r="F8" s="8" t="n">
        <v>2</v>
      </c>
      <c r="G8" s="8" t="n">
        <v>3</v>
      </c>
      <c r="H8" s="8" t="n">
        <v>5</v>
      </c>
      <c r="I8" s="8" t="n">
        <v>11</v>
      </c>
      <c r="J8" s="8"/>
      <c r="K8" s="8" t="n">
        <v>13</v>
      </c>
      <c r="L8" s="8"/>
      <c r="M8" s="8" t="n">
        <v>13</v>
      </c>
      <c r="N8" s="8"/>
      <c r="O8" s="8" t="n">
        <v>17</v>
      </c>
      <c r="P8" s="8" t="n">
        <v>0</v>
      </c>
      <c r="Q8" s="8"/>
      <c r="R8" s="8" t="n">
        <v>29</v>
      </c>
      <c r="S8" s="8" t="n">
        <v>0</v>
      </c>
      <c r="T8" s="8"/>
      <c r="U8" s="8" t="n">
        <v>48</v>
      </c>
      <c r="V8" s="8"/>
      <c r="W8" s="8"/>
      <c r="X8" s="8" t="n">
        <v>88</v>
      </c>
      <c r="Y8" s="8"/>
      <c r="Z8" s="8" t="n">
        <v>60</v>
      </c>
      <c r="AA8" s="8"/>
      <c r="AB8" s="8" t="n">
        <v>99</v>
      </c>
      <c r="AC8" s="8"/>
      <c r="AD8" s="8" t="n">
        <v>99</v>
      </c>
      <c r="AE8" s="8"/>
      <c r="AF8" s="8" t="n">
        <v>158</v>
      </c>
      <c r="AG8" s="8"/>
      <c r="AH8" s="8" t="n">
        <v>119</v>
      </c>
      <c r="AI8" s="8"/>
      <c r="AJ8" s="8" t="n">
        <v>162</v>
      </c>
      <c r="AK8" s="8"/>
      <c r="AL8" s="8" t="n">
        <v>162</v>
      </c>
      <c r="AM8" s="8"/>
      <c r="AN8" s="8" t="n">
        <v>260</v>
      </c>
      <c r="AO8" s="8"/>
      <c r="AP8" s="8" t="n">
        <v>255</v>
      </c>
      <c r="AQ8" s="8"/>
      <c r="AR8" s="8" t="n">
        <v>310</v>
      </c>
      <c r="AS8" s="8" t="n">
        <v>0</v>
      </c>
    </row>
    <row r="9" customFormat="false" ht="16" hidden="false" customHeight="false" outlineLevel="0" collapsed="false">
      <c r="A9" s="8" t="s">
        <v>30</v>
      </c>
      <c r="B9" s="8"/>
      <c r="C9" s="8" t="n">
        <v>3</v>
      </c>
      <c r="D9" s="8" t="n">
        <v>8</v>
      </c>
      <c r="E9" s="8" t="n">
        <v>10</v>
      </c>
      <c r="F9" s="8" t="n">
        <v>12</v>
      </c>
      <c r="G9" s="8" t="n">
        <v>12</v>
      </c>
      <c r="H9" s="8" t="n">
        <v>14</v>
      </c>
      <c r="I9" s="8" t="n">
        <v>16</v>
      </c>
      <c r="J9" s="8"/>
      <c r="K9" s="8" t="n">
        <v>17</v>
      </c>
      <c r="L9" s="8"/>
      <c r="M9" s="8" t="n">
        <v>19</v>
      </c>
      <c r="N9" s="8"/>
      <c r="O9" s="8" t="n">
        <v>26</v>
      </c>
      <c r="P9" s="8" t="n">
        <v>0</v>
      </c>
      <c r="Q9" s="8"/>
      <c r="R9" s="8" t="n">
        <v>35</v>
      </c>
      <c r="S9" s="8" t="n">
        <v>0</v>
      </c>
      <c r="T9" s="8"/>
      <c r="U9" s="8" t="n">
        <v>48</v>
      </c>
      <c r="V9" s="8"/>
      <c r="W9" s="8"/>
      <c r="X9" s="8" t="n">
        <v>99</v>
      </c>
      <c r="Y9" s="8"/>
      <c r="Z9" s="8" t="n">
        <v>59</v>
      </c>
      <c r="AA9" s="8"/>
      <c r="AB9" s="8" t="n">
        <v>148</v>
      </c>
      <c r="AC9" s="8"/>
      <c r="AD9" s="8" t="n">
        <v>94</v>
      </c>
      <c r="AE9" s="8"/>
      <c r="AF9" s="8" t="n">
        <v>203</v>
      </c>
      <c r="AG9" s="8"/>
      <c r="AH9" s="8" t="n">
        <v>141</v>
      </c>
      <c r="AI9" s="8"/>
      <c r="AJ9" s="8" t="n">
        <v>286</v>
      </c>
      <c r="AK9" s="8"/>
      <c r="AL9" s="8" t="n">
        <v>207</v>
      </c>
      <c r="AM9" s="8"/>
      <c r="AN9" s="8" t="n">
        <v>342</v>
      </c>
      <c r="AO9" s="8"/>
      <c r="AP9" s="8" t="n">
        <v>241</v>
      </c>
      <c r="AQ9" s="8"/>
      <c r="AR9" s="8" t="n">
        <v>373</v>
      </c>
      <c r="AS9" s="8" t="n">
        <v>0</v>
      </c>
    </row>
    <row r="10" customFormat="false" ht="16" hidden="false" customHeight="false" outlineLevel="0" collapsed="false">
      <c r="A10" s="8" t="s">
        <v>31</v>
      </c>
      <c r="B10" s="8"/>
      <c r="C10" s="8"/>
      <c r="D10" s="8"/>
      <c r="E10" s="8"/>
      <c r="F10" s="8"/>
      <c r="G10" s="8" t="n">
        <v>4</v>
      </c>
      <c r="H10" s="8" t="n">
        <v>4</v>
      </c>
      <c r="I10" s="8" t="n">
        <v>5</v>
      </c>
      <c r="J10" s="8"/>
      <c r="K10" s="8" t="n">
        <v>5</v>
      </c>
      <c r="L10" s="8"/>
      <c r="M10" s="8" t="n">
        <v>8</v>
      </c>
      <c r="N10" s="8"/>
      <c r="O10" s="8" t="n">
        <v>10</v>
      </c>
      <c r="P10" s="8" t="n">
        <v>0</v>
      </c>
      <c r="Q10" s="8"/>
      <c r="R10" s="8" t="n">
        <v>13</v>
      </c>
      <c r="S10" s="8" t="n">
        <v>0</v>
      </c>
      <c r="T10" s="8"/>
      <c r="U10" s="8" t="n">
        <v>17</v>
      </c>
      <c r="V10" s="8"/>
      <c r="W10" s="8"/>
      <c r="X10" s="8" t="n">
        <v>23</v>
      </c>
      <c r="Y10" s="8"/>
      <c r="Z10" s="8" t="n">
        <v>16</v>
      </c>
      <c r="AA10" s="8"/>
      <c r="AB10" s="8" t="n">
        <v>33</v>
      </c>
      <c r="AC10" s="8"/>
      <c r="AD10" s="8" t="n">
        <v>21</v>
      </c>
      <c r="AE10" s="8"/>
      <c r="AF10" s="8" t="n">
        <v>45</v>
      </c>
      <c r="AG10" s="8"/>
      <c r="AH10" s="8" t="n">
        <v>23</v>
      </c>
      <c r="AI10" s="8"/>
      <c r="AJ10" s="8" t="n">
        <v>50</v>
      </c>
      <c r="AK10" s="8"/>
      <c r="AL10" s="8" t="n">
        <v>33</v>
      </c>
      <c r="AM10" s="8"/>
      <c r="AN10" s="8" t="n">
        <v>51</v>
      </c>
      <c r="AO10" s="8"/>
      <c r="AP10" s="8" t="n">
        <v>36</v>
      </c>
      <c r="AQ10" s="8"/>
      <c r="AR10" s="8" t="n">
        <v>45</v>
      </c>
      <c r="AS10" s="8" t="n">
        <v>0</v>
      </c>
    </row>
    <row r="11" customFormat="false" ht="16" hidden="false" customHeight="false" outlineLevel="0" collapsed="false">
      <c r="A11" s="8" t="s">
        <v>32</v>
      </c>
      <c r="B11" s="8"/>
      <c r="C11" s="8"/>
      <c r="D11" s="8" t="n">
        <v>1</v>
      </c>
      <c r="E11" s="8" t="n">
        <v>1</v>
      </c>
      <c r="F11" s="8" t="n">
        <v>2</v>
      </c>
      <c r="G11" s="8" t="n">
        <v>7</v>
      </c>
      <c r="H11" s="8" t="n">
        <v>18</v>
      </c>
      <c r="I11" s="8" t="n">
        <v>18</v>
      </c>
      <c r="J11" s="8"/>
      <c r="K11" s="8" t="n">
        <v>19</v>
      </c>
      <c r="L11" s="8"/>
      <c r="M11" s="8" t="n">
        <v>21</v>
      </c>
      <c r="N11" s="8"/>
      <c r="O11" s="8" t="n">
        <v>38</v>
      </c>
      <c r="P11" s="8" t="n">
        <v>0</v>
      </c>
      <c r="Q11" s="8"/>
      <c r="R11" s="8" t="n">
        <v>49</v>
      </c>
      <c r="S11" s="8" t="n">
        <v>0</v>
      </c>
      <c r="T11" s="8"/>
      <c r="U11" s="8" t="n">
        <v>75</v>
      </c>
      <c r="V11" s="8"/>
      <c r="W11" s="8"/>
      <c r="X11" s="8" t="n">
        <v>129</v>
      </c>
      <c r="Y11" s="8"/>
      <c r="Z11" s="8" t="n">
        <v>81</v>
      </c>
      <c r="AA11" s="8"/>
      <c r="AB11" s="8" t="n">
        <v>230</v>
      </c>
      <c r="AC11" s="8"/>
      <c r="AD11" s="8" t="n">
        <v>134</v>
      </c>
      <c r="AE11" s="8"/>
      <c r="AF11" s="8" t="n">
        <v>253</v>
      </c>
      <c r="AG11" s="8"/>
      <c r="AH11" s="8" t="n">
        <v>187</v>
      </c>
      <c r="AI11" s="8"/>
      <c r="AJ11" s="8" t="n">
        <v>287</v>
      </c>
      <c r="AK11" s="8"/>
      <c r="AL11" s="8" t="n">
        <v>238</v>
      </c>
      <c r="AM11" s="8"/>
      <c r="AN11" s="8" t="n">
        <v>391</v>
      </c>
      <c r="AO11" s="8"/>
      <c r="AP11" s="8" t="n">
        <v>272</v>
      </c>
      <c r="AQ11" s="8"/>
      <c r="AR11" s="8" t="n">
        <v>325</v>
      </c>
      <c r="AS11" s="8" t="n">
        <v>0</v>
      </c>
    </row>
    <row r="12" customFormat="false" ht="16" hidden="false" customHeight="false" outlineLevel="0" collapsed="false">
      <c r="A12" s="8" t="s">
        <v>33</v>
      </c>
      <c r="B12" s="8" t="n">
        <v>25</v>
      </c>
      <c r="C12" s="8" t="n">
        <v>30</v>
      </c>
      <c r="D12" s="8" t="n">
        <v>74</v>
      </c>
      <c r="E12" s="8" t="n">
        <v>90</v>
      </c>
      <c r="F12" s="8" t="n">
        <v>103</v>
      </c>
      <c r="G12" s="8" t="n">
        <v>115</v>
      </c>
      <c r="H12" s="8" t="n">
        <v>181</v>
      </c>
      <c r="I12" s="8" t="n">
        <v>329</v>
      </c>
      <c r="J12" s="8" t="n">
        <v>1</v>
      </c>
      <c r="K12" s="8" t="n">
        <v>373</v>
      </c>
      <c r="L12" s="8" t="n">
        <v>1</v>
      </c>
      <c r="M12" s="8" t="n">
        <v>398</v>
      </c>
      <c r="N12" s="8" t="n">
        <v>1</v>
      </c>
      <c r="O12" s="8" t="n">
        <v>484</v>
      </c>
      <c r="P12" s="8" t="n">
        <v>2</v>
      </c>
      <c r="Q12" s="8" t="n">
        <v>1</v>
      </c>
      <c r="R12" s="8" t="n">
        <v>484</v>
      </c>
      <c r="S12" s="8" t="n">
        <v>2</v>
      </c>
      <c r="T12" s="8" t="n">
        <v>1</v>
      </c>
      <c r="U12" s="8" t="n">
        <v>484</v>
      </c>
      <c r="V12" s="8" t="n">
        <v>3</v>
      </c>
      <c r="W12" s="8" t="n">
        <v>1</v>
      </c>
      <c r="X12" s="8" t="n">
        <v>688</v>
      </c>
      <c r="Y12" s="8" t="n">
        <v>3</v>
      </c>
      <c r="Z12" s="8" t="n">
        <v>688</v>
      </c>
      <c r="AA12" s="8" t="n">
        <v>2</v>
      </c>
      <c r="AB12" s="8" t="n">
        <v>936</v>
      </c>
      <c r="AC12" s="8" t="n">
        <v>3</v>
      </c>
      <c r="AD12" s="8" t="n">
        <v>887</v>
      </c>
      <c r="AE12" s="8" t="n">
        <v>3</v>
      </c>
      <c r="AF12" s="8" t="n">
        <v>1154</v>
      </c>
      <c r="AG12" s="8" t="n">
        <v>5</v>
      </c>
      <c r="AH12" s="8" t="n">
        <v>1154</v>
      </c>
      <c r="AI12" s="8" t="n">
        <v>5</v>
      </c>
      <c r="AJ12" s="8" t="n">
        <v>1407</v>
      </c>
      <c r="AK12" s="8" t="n">
        <v>5</v>
      </c>
      <c r="AL12" s="8" t="n">
        <v>1407</v>
      </c>
      <c r="AM12" s="8" t="n">
        <v>5</v>
      </c>
      <c r="AN12" s="8" t="n">
        <v>1541</v>
      </c>
      <c r="AO12" s="8" t="n">
        <v>5</v>
      </c>
      <c r="AP12" s="8" t="n">
        <v>1541</v>
      </c>
      <c r="AQ12" s="8" t="n">
        <v>5</v>
      </c>
      <c r="AR12" s="8" t="n">
        <v>2105</v>
      </c>
      <c r="AS12" s="8" t="n">
        <v>6</v>
      </c>
    </row>
    <row r="13" customFormat="false" ht="16" hidden="false" customHeight="false" outlineLevel="0" collapsed="false">
      <c r="A13" s="8" t="s">
        <v>36</v>
      </c>
      <c r="B13" s="8" t="n">
        <v>2</v>
      </c>
      <c r="C13" s="8" t="n">
        <v>1</v>
      </c>
      <c r="D13" s="8" t="n">
        <v>2</v>
      </c>
      <c r="E13" s="8" t="n">
        <v>2</v>
      </c>
      <c r="F13" s="8" t="n">
        <v>2</v>
      </c>
      <c r="G13" s="8" t="n">
        <v>7</v>
      </c>
      <c r="H13" s="8" t="n">
        <v>8</v>
      </c>
      <c r="I13" s="8" t="n">
        <v>10</v>
      </c>
      <c r="J13" s="8"/>
      <c r="K13" s="8" t="n">
        <v>13</v>
      </c>
      <c r="L13" s="8"/>
      <c r="M13" s="8" t="n">
        <v>19</v>
      </c>
      <c r="N13" s="8"/>
      <c r="O13" s="8" t="n">
        <v>17</v>
      </c>
      <c r="P13" s="8" t="n">
        <v>0</v>
      </c>
      <c r="Q13" s="8"/>
      <c r="R13" s="8" t="n">
        <v>25</v>
      </c>
      <c r="S13" s="8" t="n">
        <v>0</v>
      </c>
      <c r="T13" s="8"/>
      <c r="U13" s="8" t="n">
        <v>25</v>
      </c>
      <c r="V13" s="8"/>
      <c r="W13" s="8"/>
      <c r="X13" s="8" t="n">
        <v>52</v>
      </c>
      <c r="Y13" s="8"/>
      <c r="Z13" s="8" t="n">
        <v>52</v>
      </c>
      <c r="AA13" s="8"/>
      <c r="AB13" s="8" t="n">
        <v>102</v>
      </c>
      <c r="AC13" s="8"/>
      <c r="AD13" s="8" t="n">
        <v>102</v>
      </c>
      <c r="AE13" s="8"/>
      <c r="AF13" s="8" t="n">
        <v>121</v>
      </c>
      <c r="AG13" s="8"/>
      <c r="AH13" s="8" t="n">
        <v>121</v>
      </c>
      <c r="AI13" s="8"/>
      <c r="AJ13" s="8" t="n">
        <v>168</v>
      </c>
      <c r="AK13" s="8"/>
      <c r="AL13" s="8" t="n">
        <v>168</v>
      </c>
      <c r="AM13" s="8"/>
      <c r="AN13" s="8" t="n">
        <v>325</v>
      </c>
      <c r="AO13" s="8"/>
      <c r="AP13" s="8" t="n">
        <v>325</v>
      </c>
      <c r="AQ13" s="8"/>
      <c r="AR13" s="8" t="n">
        <v>442</v>
      </c>
      <c r="AS13" s="8" t="n">
        <v>0</v>
      </c>
    </row>
    <row r="14" customFormat="false" ht="16" hidden="false" customHeight="false" outlineLevel="0" collapsed="false">
      <c r="A14" s="8" t="s">
        <v>37</v>
      </c>
      <c r="B14" s="8"/>
      <c r="C14" s="8"/>
      <c r="D14" s="8"/>
      <c r="E14" s="8"/>
      <c r="F14" s="8"/>
      <c r="G14" s="8" t="n">
        <v>1</v>
      </c>
      <c r="H14" s="8" t="n">
        <v>1</v>
      </c>
      <c r="I14" s="8" t="n">
        <v>2</v>
      </c>
      <c r="J14" s="8"/>
      <c r="K14" s="8" t="n">
        <v>3</v>
      </c>
      <c r="L14" s="8"/>
      <c r="M14" s="8" t="n">
        <v>4</v>
      </c>
      <c r="N14" s="8"/>
      <c r="O14" s="8" t="n">
        <v>6</v>
      </c>
      <c r="P14" s="8" t="n">
        <v>0</v>
      </c>
      <c r="Q14" s="8"/>
      <c r="R14" s="8" t="n">
        <v>7</v>
      </c>
      <c r="S14" s="8" t="n">
        <v>0</v>
      </c>
      <c r="T14" s="8"/>
      <c r="U14" s="8" t="n">
        <v>14</v>
      </c>
      <c r="V14" s="8"/>
      <c r="W14" s="8"/>
      <c r="X14" s="8" t="n">
        <v>14</v>
      </c>
      <c r="Y14" s="8"/>
      <c r="Z14" s="8" t="n">
        <v>8</v>
      </c>
      <c r="AA14" s="8"/>
      <c r="AB14" s="8" t="n">
        <v>40</v>
      </c>
      <c r="AC14" s="8"/>
      <c r="AD14" s="8" t="n">
        <v>30</v>
      </c>
      <c r="AE14" s="8"/>
      <c r="AF14" s="8" t="n">
        <v>40</v>
      </c>
      <c r="AG14" s="8"/>
      <c r="AH14" s="8" t="n">
        <v>31</v>
      </c>
      <c r="AI14" s="8"/>
      <c r="AJ14" s="8" t="n">
        <v>32</v>
      </c>
      <c r="AK14" s="8"/>
      <c r="AL14" s="8" t="n">
        <v>32</v>
      </c>
      <c r="AM14" s="8"/>
      <c r="AN14" s="8" t="n">
        <v>85</v>
      </c>
      <c r="AO14" s="8"/>
      <c r="AP14" s="8" t="n">
        <v>32</v>
      </c>
      <c r="AQ14" s="8"/>
      <c r="AR14" s="8" t="n">
        <v>75</v>
      </c>
      <c r="AS14" s="8" t="n">
        <v>0</v>
      </c>
    </row>
    <row r="15" customFormat="false" ht="16" hidden="false" customHeight="false" outlineLevel="0" collapsed="false">
      <c r="A15" s="8" t="s">
        <v>38</v>
      </c>
      <c r="B15" s="8"/>
      <c r="C15" s="8"/>
      <c r="D15" s="8"/>
      <c r="E15" s="8"/>
      <c r="F15" s="8" t="n">
        <v>1</v>
      </c>
      <c r="G15" s="8" t="n">
        <v>1</v>
      </c>
      <c r="H15" s="8" t="n">
        <v>1</v>
      </c>
      <c r="I15" s="8"/>
      <c r="J15" s="8"/>
      <c r="K15" s="8" t="n">
        <v>4</v>
      </c>
      <c r="L15" s="8"/>
      <c r="M15" s="8" t="n">
        <v>7</v>
      </c>
      <c r="N15" s="8"/>
      <c r="O15" s="8" t="n">
        <v>12</v>
      </c>
      <c r="P15" s="8" t="n">
        <v>0</v>
      </c>
      <c r="Q15" s="8"/>
      <c r="R15" s="8" t="n">
        <v>22</v>
      </c>
      <c r="S15" s="8" t="n">
        <v>0</v>
      </c>
      <c r="T15" s="8"/>
      <c r="U15" s="8" t="n">
        <v>26</v>
      </c>
      <c r="V15" s="8"/>
      <c r="W15" s="8"/>
      <c r="X15" s="8" t="n">
        <v>45</v>
      </c>
      <c r="Y15" s="8"/>
      <c r="Z15" s="8" t="n">
        <v>30</v>
      </c>
      <c r="AA15" s="8"/>
      <c r="AB15" s="8" t="n">
        <v>83</v>
      </c>
      <c r="AC15" s="8"/>
      <c r="AD15" s="8" t="n">
        <v>46</v>
      </c>
      <c r="AE15" s="8"/>
      <c r="AF15" s="8" t="n">
        <v>93</v>
      </c>
      <c r="AG15" s="8"/>
      <c r="AH15" s="8" t="n">
        <v>86</v>
      </c>
      <c r="AI15" s="8"/>
      <c r="AJ15" s="8" t="n">
        <v>130</v>
      </c>
      <c r="AK15" s="8"/>
      <c r="AL15" s="8" t="n">
        <v>91</v>
      </c>
      <c r="AM15" s="8"/>
      <c r="AN15" s="8" t="n">
        <v>140</v>
      </c>
      <c r="AO15" s="8"/>
      <c r="AP15" s="8" t="n">
        <v>103</v>
      </c>
      <c r="AQ15" s="8"/>
      <c r="AR15" s="8" t="n">
        <v>182</v>
      </c>
      <c r="AS15" s="8" t="n">
        <v>0</v>
      </c>
    </row>
    <row r="16" customFormat="false" ht="16" hidden="false" customHeight="false" outlineLevel="0" collapsed="false">
      <c r="A16" s="8" t="s">
        <v>39</v>
      </c>
      <c r="B16" s="8"/>
      <c r="C16" s="8"/>
      <c r="D16" s="8"/>
      <c r="E16" s="8"/>
      <c r="F16" s="8"/>
      <c r="G16" s="8"/>
      <c r="H16" s="8"/>
      <c r="I16" s="8" t="n">
        <v>2</v>
      </c>
      <c r="J16" s="8"/>
      <c r="K16" s="8" t="n">
        <v>8</v>
      </c>
      <c r="L16" s="8"/>
      <c r="M16" s="8"/>
      <c r="N16" s="8"/>
      <c r="O16" s="8"/>
      <c r="P16" s="8"/>
      <c r="Q16" s="8"/>
      <c r="R16" s="8" t="n">
        <v>7</v>
      </c>
      <c r="S16" s="8"/>
      <c r="T16" s="8"/>
      <c r="U16" s="8" t="n">
        <v>15</v>
      </c>
      <c r="V16" s="8"/>
      <c r="W16" s="8"/>
      <c r="X16" s="8" t="n">
        <v>27</v>
      </c>
      <c r="Y16" s="8"/>
      <c r="Z16" s="8" t="n">
        <v>14</v>
      </c>
      <c r="AA16" s="8"/>
      <c r="AB16" s="8" t="n">
        <v>42</v>
      </c>
      <c r="AC16" s="8"/>
      <c r="AD16" s="8" t="n">
        <v>29</v>
      </c>
      <c r="AE16" s="8"/>
      <c r="AF16" s="8" t="n">
        <v>45</v>
      </c>
      <c r="AG16" s="8"/>
      <c r="AH16" s="8" t="n">
        <v>40</v>
      </c>
      <c r="AI16" s="8"/>
      <c r="AJ16" s="8" t="n">
        <v>47</v>
      </c>
      <c r="AK16" s="8"/>
      <c r="AL16" s="8" t="n">
        <v>40</v>
      </c>
      <c r="AM16" s="8"/>
      <c r="AN16" s="8" t="n">
        <v>77</v>
      </c>
      <c r="AO16" s="8"/>
      <c r="AP16" s="8" t="n">
        <v>40</v>
      </c>
      <c r="AQ16" s="8"/>
      <c r="AR16" s="8" t="n">
        <v>58</v>
      </c>
      <c r="AS16" s="8" t="n">
        <v>0</v>
      </c>
    </row>
    <row r="17" customFormat="false" ht="16" hidden="false" customHeight="false" outlineLevel="0" collapsed="false">
      <c r="A17" s="8" t="s">
        <v>40</v>
      </c>
      <c r="B17" s="8" t="n">
        <v>1</v>
      </c>
      <c r="C17" s="8" t="n">
        <v>1</v>
      </c>
      <c r="D17" s="8" t="n">
        <v>2</v>
      </c>
      <c r="E17" s="8" t="n">
        <v>2</v>
      </c>
      <c r="F17" s="8" t="n">
        <v>2</v>
      </c>
      <c r="G17" s="8" t="n">
        <v>2</v>
      </c>
      <c r="H17" s="8" t="n">
        <v>7</v>
      </c>
      <c r="I17" s="8" t="n">
        <v>7</v>
      </c>
      <c r="J17" s="8"/>
      <c r="K17" s="8"/>
      <c r="L17" s="8"/>
      <c r="M17" s="8" t="n">
        <v>9</v>
      </c>
      <c r="N17" s="8"/>
      <c r="O17" s="8" t="n">
        <v>9</v>
      </c>
      <c r="P17" s="8" t="n">
        <v>0</v>
      </c>
      <c r="Q17" s="8"/>
      <c r="R17" s="8" t="n">
        <v>9</v>
      </c>
      <c r="S17" s="8" t="n">
        <v>0</v>
      </c>
      <c r="T17" s="8"/>
      <c r="U17" s="8" t="n">
        <v>27</v>
      </c>
      <c r="V17" s="8"/>
      <c r="W17" s="8"/>
      <c r="X17" s="8" t="n">
        <v>31</v>
      </c>
      <c r="Y17" s="8"/>
      <c r="Z17" s="8" t="n">
        <v>29</v>
      </c>
      <c r="AA17" s="8"/>
      <c r="AB17" s="8" t="n">
        <v>48</v>
      </c>
      <c r="AC17" s="8"/>
      <c r="AD17" s="8" t="n">
        <v>45</v>
      </c>
      <c r="AE17" s="8"/>
      <c r="AF17" s="8" t="n">
        <v>60</v>
      </c>
      <c r="AG17" s="8"/>
      <c r="AH17" s="8" t="n">
        <v>54</v>
      </c>
      <c r="AI17" s="8"/>
      <c r="AJ17" s="8" t="n">
        <v>103</v>
      </c>
      <c r="AK17" s="8"/>
      <c r="AL17" s="8" t="n">
        <v>79</v>
      </c>
      <c r="AM17" s="8"/>
      <c r="AN17" s="8" t="n">
        <v>123</v>
      </c>
      <c r="AO17" s="8"/>
      <c r="AP17" s="8" t="n">
        <v>104</v>
      </c>
      <c r="AQ17" s="8"/>
      <c r="AR17" s="8" t="n">
        <v>127</v>
      </c>
      <c r="AS17" s="8" t="n">
        <v>0</v>
      </c>
    </row>
    <row r="18" customFormat="false" ht="16" hidden="false" customHeight="false" outlineLevel="0" collapsed="false">
      <c r="A18" s="8" t="s">
        <v>41</v>
      </c>
      <c r="B18" s="8"/>
      <c r="C18" s="8"/>
      <c r="D18" s="8"/>
      <c r="E18" s="8"/>
      <c r="F18" s="8" t="n">
        <v>1</v>
      </c>
      <c r="G18" s="8" t="n">
        <v>1</v>
      </c>
      <c r="H18" s="8" t="n">
        <v>1</v>
      </c>
      <c r="I18" s="8" t="n">
        <v>1</v>
      </c>
      <c r="J18" s="8"/>
      <c r="K18" s="8" t="n">
        <v>2</v>
      </c>
      <c r="L18" s="8"/>
      <c r="M18" s="8" t="n">
        <v>2</v>
      </c>
      <c r="N18" s="8"/>
      <c r="O18" s="8" t="n">
        <v>2</v>
      </c>
      <c r="P18" s="8" t="n">
        <v>0</v>
      </c>
      <c r="Q18" s="8"/>
      <c r="R18" s="8" t="n">
        <v>4</v>
      </c>
      <c r="S18" s="8" t="n">
        <v>0</v>
      </c>
      <c r="T18" s="8"/>
      <c r="U18" s="8" t="n">
        <v>10</v>
      </c>
      <c r="V18" s="8"/>
      <c r="W18" s="8"/>
      <c r="X18" s="8" t="n">
        <v>14</v>
      </c>
      <c r="Y18" s="8"/>
      <c r="Z18" s="8" t="n">
        <v>12</v>
      </c>
      <c r="AA18" s="8"/>
      <c r="AB18" s="8" t="n">
        <v>29</v>
      </c>
      <c r="AC18" s="8"/>
      <c r="AD18" s="8" t="n">
        <v>16</v>
      </c>
      <c r="AE18" s="8"/>
      <c r="AF18" s="8" t="n">
        <v>46</v>
      </c>
      <c r="AG18" s="8"/>
      <c r="AH18" s="8" t="n">
        <v>31</v>
      </c>
      <c r="AI18" s="8"/>
      <c r="AJ18" s="8" t="n">
        <v>51</v>
      </c>
      <c r="AK18" s="8"/>
      <c r="AL18" s="8" t="n">
        <v>36</v>
      </c>
      <c r="AM18" s="8"/>
      <c r="AN18" s="8" t="n">
        <v>55</v>
      </c>
      <c r="AO18" s="8"/>
      <c r="AP18" s="8" t="n">
        <v>36</v>
      </c>
      <c r="AQ18" s="8"/>
      <c r="AR18" s="8" t="n">
        <v>51</v>
      </c>
      <c r="AS18" s="8" t="n">
        <v>0</v>
      </c>
    </row>
    <row r="19" customFormat="false" ht="16" hidden="false" customHeight="false" outlineLevel="0" collapsed="false">
      <c r="A19" s="8" t="s">
        <v>42</v>
      </c>
      <c r="B19" s="8" t="n">
        <v>53</v>
      </c>
      <c r="C19" s="8" t="n">
        <v>66</v>
      </c>
      <c r="D19" s="8" t="n">
        <v>129</v>
      </c>
      <c r="E19" s="8" t="n">
        <v>157</v>
      </c>
      <c r="F19" s="8" t="n">
        <v>196</v>
      </c>
      <c r="G19" s="8" t="n">
        <v>262</v>
      </c>
      <c r="H19" s="8" t="n">
        <v>400</v>
      </c>
      <c r="I19" s="8" t="n">
        <v>639</v>
      </c>
      <c r="J19" s="8"/>
      <c r="K19" s="8" t="n">
        <v>795</v>
      </c>
      <c r="L19" s="8"/>
      <c r="M19" s="8" t="n">
        <v>902</v>
      </c>
      <c r="N19" s="8"/>
      <c r="O19" s="8" t="n">
        <v>1139</v>
      </c>
      <c r="P19" s="8" t="n">
        <v>2</v>
      </c>
      <c r="Q19" s="8"/>
      <c r="R19" s="8" t="n">
        <f aca="false">SUM(R3:R18)</f>
        <v>1296</v>
      </c>
      <c r="S19" s="8" t="n">
        <f aca="false">SUM(S3:S18)</f>
        <v>2</v>
      </c>
      <c r="T19" s="8"/>
      <c r="U19" s="8" t="n">
        <v>1567</v>
      </c>
      <c r="V19" s="8"/>
      <c r="W19" s="8"/>
      <c r="X19" s="8" t="n">
        <v>2369</v>
      </c>
      <c r="Y19" s="8" t="n">
        <v>5</v>
      </c>
      <c r="Z19" s="8" t="n">
        <v>1892</v>
      </c>
      <c r="AA19" s="8" t="n">
        <v>3</v>
      </c>
      <c r="AB19" s="8" t="n">
        <v>3062</v>
      </c>
      <c r="AC19" s="8" t="n">
        <v>5</v>
      </c>
      <c r="AD19" s="8" t="n">
        <v>2576</v>
      </c>
      <c r="AE19" s="8" t="n">
        <v>4</v>
      </c>
      <c r="AF19" s="8" t="n">
        <v>3795</v>
      </c>
      <c r="AG19" s="8" t="n">
        <v>8</v>
      </c>
      <c r="AH19" s="8" t="n">
        <v>3421</v>
      </c>
      <c r="AI19" s="8" t="n">
        <v>8</v>
      </c>
      <c r="AJ19" s="8" t="n">
        <v>4838</v>
      </c>
      <c r="AK19" s="8" t="n">
        <v>12</v>
      </c>
      <c r="AL19" s="8" t="n">
        <v>4195</v>
      </c>
      <c r="AM19" s="8" t="n">
        <v>8</v>
      </c>
      <c r="AN19" s="8" t="n">
        <v>6012</v>
      </c>
      <c r="AO19" s="8" t="n">
        <v>13</v>
      </c>
      <c r="AP19" s="8" t="n">
        <v>5433</v>
      </c>
      <c r="AQ19" s="8" t="n">
        <v>12</v>
      </c>
      <c r="AR19" s="8" t="n">
        <v>7156</v>
      </c>
      <c r="AS19" s="8" t="n">
        <v>12</v>
      </c>
    </row>
    <row r="23" customFormat="false" ht="16" hidden="false" customHeight="false" outlineLevel="0" collapsed="false">
      <c r="A23" s="3"/>
      <c r="B23" s="12"/>
      <c r="C23" s="12"/>
      <c r="D23" s="12"/>
      <c r="E23" s="12"/>
      <c r="F23" s="12"/>
      <c r="G23" s="12"/>
      <c r="H23" s="12"/>
      <c r="K23" s="12"/>
      <c r="M23" s="12"/>
      <c r="N23" s="12"/>
      <c r="O23" s="12"/>
      <c r="P23" s="12"/>
      <c r="Q23" s="12"/>
      <c r="R23" s="12"/>
      <c r="S23" s="12"/>
      <c r="T23" s="12"/>
    </row>
    <row r="24" customFormat="false" ht="16" hidden="false" customHeight="false" outlineLevel="0" collapsed="false">
      <c r="A24" s="3"/>
      <c r="B24" s="12"/>
      <c r="C24" s="12"/>
      <c r="D24" s="12"/>
      <c r="E24" s="12"/>
      <c r="F24" s="12"/>
      <c r="G24" s="12"/>
      <c r="H24" s="12"/>
      <c r="K24" s="12"/>
      <c r="M24" s="12"/>
      <c r="N24" s="12"/>
      <c r="O24" s="12"/>
      <c r="P24" s="12"/>
      <c r="Q24" s="12"/>
      <c r="R24" s="12"/>
      <c r="S24" s="12"/>
      <c r="T24" s="12"/>
    </row>
    <row r="44" customFormat="false" ht="16" hidden="false" customHeight="false" outlineLevel="0" collapsed="false">
      <c r="R44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5"/>
  <sheetViews>
    <sheetView showFormulas="false" showGridLines="true" showRowColHeaders="true" showZeros="true" rightToLeft="false" tabSelected="false" showOutlineSymbols="true" defaultGridColor="true" view="normal" topLeftCell="D31" colorId="64" zoomScale="125" zoomScaleNormal="125" zoomScalePageLayoutView="100" workbookViewId="0">
      <selection pane="topLeft" activeCell="T44" activeCellId="0" sqref="T44"/>
    </sheetView>
  </sheetViews>
  <sheetFormatPr defaultColWidth="10.6328125" defaultRowHeight="16" zeroHeight="false" outlineLevelRow="0" outlineLevelCol="0"/>
  <cols>
    <col collapsed="false" customWidth="true" hidden="false" outlineLevel="0" max="2" min="2" style="4" width="13.67"/>
    <col collapsed="false" customWidth="true" hidden="false" outlineLevel="0" max="3" min="3" style="0" width="16.84"/>
    <col collapsed="false" customWidth="true" hidden="false" outlineLevel="0" max="21" min="4" style="0" width="8.67"/>
  </cols>
  <sheetData>
    <row r="1" s="16" customFormat="true" ht="142" hidden="false" customHeight="false" outlineLevel="0" collapsed="false">
      <c r="A1" s="14" t="s">
        <v>47</v>
      </c>
      <c r="B1" s="14" t="s">
        <v>45</v>
      </c>
      <c r="C1" s="15" t="s">
        <v>48</v>
      </c>
      <c r="D1" s="15" t="s">
        <v>20</v>
      </c>
      <c r="E1" s="15" t="s">
        <v>23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30</v>
      </c>
      <c r="K1" s="15" t="s">
        <v>31</v>
      </c>
      <c r="L1" s="15" t="s">
        <v>32</v>
      </c>
      <c r="M1" s="15" t="s">
        <v>33</v>
      </c>
      <c r="N1" s="15" t="s">
        <v>36</v>
      </c>
      <c r="O1" s="15" t="s">
        <v>37</v>
      </c>
      <c r="P1" s="15" t="s">
        <v>38</v>
      </c>
      <c r="Q1" s="15" t="s">
        <v>39</v>
      </c>
      <c r="R1" s="15" t="s">
        <v>40</v>
      </c>
      <c r="S1" s="15" t="s">
        <v>41</v>
      </c>
      <c r="T1" s="15" t="s">
        <v>42</v>
      </c>
    </row>
    <row r="2" customFormat="false" ht="16" hidden="false" customHeight="false" outlineLevel="0" collapsed="false">
      <c r="A2" s="17" t="n">
        <v>0</v>
      </c>
      <c r="B2" s="4" t="n">
        <v>43889.4166666667</v>
      </c>
      <c r="C2" s="18" t="s">
        <v>15</v>
      </c>
      <c r="D2" s="18" t="n">
        <v>10</v>
      </c>
      <c r="E2" s="18" t="n">
        <v>15</v>
      </c>
      <c r="F2" s="18"/>
      <c r="G2" s="18"/>
      <c r="H2" s="18"/>
      <c r="I2" s="18"/>
      <c r="J2" s="18"/>
      <c r="K2" s="18"/>
      <c r="L2" s="18"/>
      <c r="M2" s="18" t="n">
        <v>25</v>
      </c>
      <c r="N2" s="18" t="n">
        <v>2</v>
      </c>
      <c r="O2" s="18"/>
      <c r="P2" s="18"/>
      <c r="Q2" s="18"/>
      <c r="R2" s="18" t="n">
        <v>1</v>
      </c>
      <c r="S2" s="18"/>
      <c r="T2" s="18" t="n">
        <v>53</v>
      </c>
    </row>
    <row r="3" customFormat="false" ht="16" hidden="false" customHeight="false" outlineLevel="0" collapsed="false">
      <c r="A3" s="17" t="n">
        <v>1</v>
      </c>
      <c r="B3" s="4" t="n">
        <v>43890.4166666667</v>
      </c>
      <c r="C3" s="19" t="s">
        <v>15</v>
      </c>
      <c r="D3" s="19" t="n">
        <v>14</v>
      </c>
      <c r="E3" s="19" t="n">
        <v>15</v>
      </c>
      <c r="F3" s="19"/>
      <c r="G3" s="19"/>
      <c r="H3" s="19"/>
      <c r="I3" s="19"/>
      <c r="J3" s="19" t="n">
        <v>3</v>
      </c>
      <c r="K3" s="19"/>
      <c r="L3" s="19"/>
      <c r="M3" s="19" t="n">
        <v>30</v>
      </c>
      <c r="N3" s="19" t="n">
        <v>1</v>
      </c>
      <c r="O3" s="19"/>
      <c r="P3" s="19"/>
      <c r="Q3" s="19"/>
      <c r="R3" s="19" t="n">
        <v>1</v>
      </c>
      <c r="S3" s="19"/>
      <c r="T3" s="19" t="n">
        <v>66</v>
      </c>
    </row>
    <row r="4" customFormat="false" ht="16" hidden="false" customHeight="false" outlineLevel="0" collapsed="false">
      <c r="A4" s="17" t="n">
        <v>2</v>
      </c>
      <c r="B4" s="4" t="n">
        <v>43891.625</v>
      </c>
      <c r="C4" s="18" t="s">
        <v>15</v>
      </c>
      <c r="D4" s="18" t="n">
        <v>15</v>
      </c>
      <c r="E4" s="18" t="n">
        <v>23</v>
      </c>
      <c r="F4" s="18"/>
      <c r="G4" s="18"/>
      <c r="H4" s="18" t="n">
        <v>1</v>
      </c>
      <c r="I4" s="18" t="n">
        <v>1</v>
      </c>
      <c r="J4" s="18" t="n">
        <v>8</v>
      </c>
      <c r="K4" s="18"/>
      <c r="L4" s="18" t="n">
        <v>1</v>
      </c>
      <c r="M4" s="18" t="n">
        <v>74</v>
      </c>
      <c r="N4" s="18" t="n">
        <v>2</v>
      </c>
      <c r="O4" s="18"/>
      <c r="P4" s="18"/>
      <c r="Q4" s="18"/>
      <c r="R4" s="18" t="n">
        <v>2</v>
      </c>
      <c r="S4" s="18"/>
      <c r="T4" s="18" t="n">
        <v>129</v>
      </c>
    </row>
    <row r="5" customFormat="false" ht="16" hidden="false" customHeight="false" outlineLevel="0" collapsed="false">
      <c r="A5" s="17" t="n">
        <v>3</v>
      </c>
      <c r="B5" s="4" t="n">
        <v>43892.625</v>
      </c>
      <c r="C5" s="19" t="s">
        <v>15</v>
      </c>
      <c r="D5" s="19" t="n">
        <v>20</v>
      </c>
      <c r="E5" s="19" t="n">
        <v>26</v>
      </c>
      <c r="F5" s="19" t="n">
        <v>1</v>
      </c>
      <c r="G5" s="19"/>
      <c r="H5" s="19" t="n">
        <v>1</v>
      </c>
      <c r="I5" s="19" t="n">
        <v>2</v>
      </c>
      <c r="J5" s="19" t="n">
        <v>10</v>
      </c>
      <c r="K5" s="19"/>
      <c r="L5" s="19" t="n">
        <v>1</v>
      </c>
      <c r="M5" s="19" t="n">
        <v>90</v>
      </c>
      <c r="N5" s="19" t="n">
        <v>2</v>
      </c>
      <c r="O5" s="19"/>
      <c r="P5" s="19"/>
      <c r="Q5" s="19"/>
      <c r="R5" s="19" t="n">
        <v>2</v>
      </c>
      <c r="S5" s="19"/>
      <c r="T5" s="19" t="n">
        <v>157</v>
      </c>
    </row>
    <row r="6" customFormat="false" ht="16" hidden="false" customHeight="false" outlineLevel="0" collapsed="false">
      <c r="A6" s="17" t="n">
        <v>4</v>
      </c>
      <c r="B6" s="4" t="n">
        <v>43893.625</v>
      </c>
      <c r="C6" s="18" t="s">
        <v>15</v>
      </c>
      <c r="D6" s="18" t="n">
        <v>28</v>
      </c>
      <c r="E6" s="18" t="n">
        <v>37</v>
      </c>
      <c r="F6" s="18" t="n">
        <v>3</v>
      </c>
      <c r="G6" s="18" t="n">
        <v>1</v>
      </c>
      <c r="H6" s="18" t="n">
        <v>2</v>
      </c>
      <c r="I6" s="18" t="n">
        <v>2</v>
      </c>
      <c r="J6" s="18" t="n">
        <v>12</v>
      </c>
      <c r="K6" s="18"/>
      <c r="L6" s="18" t="n">
        <v>2</v>
      </c>
      <c r="M6" s="18" t="n">
        <v>103</v>
      </c>
      <c r="N6" s="18" t="n">
        <v>2</v>
      </c>
      <c r="O6" s="18"/>
      <c r="P6" s="18" t="n">
        <v>1</v>
      </c>
      <c r="Q6" s="18"/>
      <c r="R6" s="18" t="n">
        <v>2</v>
      </c>
      <c r="S6" s="18" t="n">
        <v>1</v>
      </c>
      <c r="T6" s="18" t="n">
        <v>196</v>
      </c>
    </row>
    <row r="7" customFormat="false" ht="16" hidden="false" customHeight="false" outlineLevel="0" collapsed="false">
      <c r="A7" s="17" t="n">
        <v>5</v>
      </c>
      <c r="B7" s="4" t="n">
        <v>43894.625</v>
      </c>
      <c r="C7" s="19" t="s">
        <v>15</v>
      </c>
      <c r="D7" s="19" t="n">
        <v>50</v>
      </c>
      <c r="E7" s="19" t="n">
        <v>48</v>
      </c>
      <c r="F7" s="19" t="n">
        <v>7</v>
      </c>
      <c r="G7" s="19" t="n">
        <v>1</v>
      </c>
      <c r="H7" s="19" t="n">
        <v>3</v>
      </c>
      <c r="I7" s="19" t="n">
        <v>3</v>
      </c>
      <c r="J7" s="19" t="n">
        <v>12</v>
      </c>
      <c r="K7" s="19" t="n">
        <v>4</v>
      </c>
      <c r="L7" s="19" t="n">
        <v>7</v>
      </c>
      <c r="M7" s="19" t="n">
        <v>115</v>
      </c>
      <c r="N7" s="19" t="n">
        <v>7</v>
      </c>
      <c r="O7" s="19" t="n">
        <v>1</v>
      </c>
      <c r="P7" s="19" t="n">
        <v>1</v>
      </c>
      <c r="Q7" s="19"/>
      <c r="R7" s="19" t="n">
        <v>2</v>
      </c>
      <c r="S7" s="19" t="n">
        <v>1</v>
      </c>
      <c r="T7" s="19" t="n">
        <v>262</v>
      </c>
    </row>
    <row r="8" customFormat="false" ht="16" hidden="false" customHeight="false" outlineLevel="0" collapsed="false">
      <c r="A8" s="17" t="n">
        <v>6</v>
      </c>
      <c r="B8" s="4" t="n">
        <v>43895.625</v>
      </c>
      <c r="C8" s="18" t="s">
        <v>15</v>
      </c>
      <c r="D8" s="18" t="n">
        <v>73</v>
      </c>
      <c r="E8" s="18" t="n">
        <v>70</v>
      </c>
      <c r="F8" s="18" t="n">
        <v>13</v>
      </c>
      <c r="G8" s="18" t="n">
        <v>1</v>
      </c>
      <c r="H8" s="18" t="n">
        <v>3</v>
      </c>
      <c r="I8" s="18" t="n">
        <v>5</v>
      </c>
      <c r="J8" s="18" t="n">
        <v>14</v>
      </c>
      <c r="K8" s="18" t="n">
        <v>4</v>
      </c>
      <c r="L8" s="18" t="n">
        <v>18</v>
      </c>
      <c r="M8" s="18" t="n">
        <v>181</v>
      </c>
      <c r="N8" s="18" t="n">
        <v>8</v>
      </c>
      <c r="O8" s="18" t="n">
        <v>1</v>
      </c>
      <c r="P8" s="18" t="n">
        <v>1</v>
      </c>
      <c r="Q8" s="18"/>
      <c r="R8" s="18" t="n">
        <v>7</v>
      </c>
      <c r="S8" s="18" t="n">
        <v>1</v>
      </c>
      <c r="T8" s="18" t="n">
        <v>400</v>
      </c>
    </row>
    <row r="9" customFormat="false" ht="16" hidden="false" customHeight="false" outlineLevel="0" collapsed="false">
      <c r="A9" s="17" t="n">
        <v>7</v>
      </c>
      <c r="B9" s="4" t="n">
        <v>43896.625</v>
      </c>
      <c r="C9" s="19" t="s">
        <v>15</v>
      </c>
      <c r="D9" s="8" t="n">
        <v>96</v>
      </c>
      <c r="E9" s="8" t="n">
        <v>117</v>
      </c>
      <c r="F9" s="8" t="n">
        <v>19</v>
      </c>
      <c r="G9" s="8" t="n">
        <v>2</v>
      </c>
      <c r="H9" s="8" t="n">
        <v>4</v>
      </c>
      <c r="I9" s="8" t="n">
        <v>11</v>
      </c>
      <c r="J9" s="8" t="n">
        <v>16</v>
      </c>
      <c r="K9" s="8" t="n">
        <v>5</v>
      </c>
      <c r="L9" s="8" t="n">
        <v>18</v>
      </c>
      <c r="M9" s="8" t="n">
        <v>329</v>
      </c>
      <c r="N9" s="8" t="n">
        <v>10</v>
      </c>
      <c r="O9" s="8" t="n">
        <v>2</v>
      </c>
      <c r="P9" s="8"/>
      <c r="Q9" s="8" t="n">
        <v>2</v>
      </c>
      <c r="R9" s="8" t="n">
        <v>7</v>
      </c>
      <c r="S9" s="8" t="n">
        <v>1</v>
      </c>
      <c r="T9" s="8" t="n">
        <v>639</v>
      </c>
    </row>
    <row r="10" customFormat="false" ht="16" hidden="false" customHeight="false" outlineLevel="0" collapsed="false">
      <c r="A10" s="17" t="n">
        <v>7</v>
      </c>
      <c r="B10" s="4" t="n">
        <v>43896.625</v>
      </c>
      <c r="C10" s="18" t="s">
        <v>46</v>
      </c>
      <c r="D10" s="18"/>
      <c r="E10" s="18"/>
      <c r="F10" s="18"/>
      <c r="G10" s="18"/>
      <c r="H10" s="18"/>
      <c r="I10" s="18"/>
      <c r="J10" s="18"/>
      <c r="K10" s="18"/>
      <c r="L10" s="18"/>
      <c r="M10" s="18" t="n">
        <v>1</v>
      </c>
      <c r="N10" s="18"/>
      <c r="O10" s="18"/>
      <c r="P10" s="18"/>
      <c r="Q10" s="18"/>
      <c r="R10" s="18"/>
      <c r="S10" s="18"/>
      <c r="T10" s="18"/>
    </row>
    <row r="11" customFormat="false" ht="16" hidden="false" customHeight="false" outlineLevel="0" collapsed="false">
      <c r="A11" s="17" t="n">
        <v>8</v>
      </c>
      <c r="B11" s="4" t="n">
        <v>43897.625</v>
      </c>
      <c r="C11" s="19" t="s">
        <v>15</v>
      </c>
      <c r="D11" s="19" t="n">
        <v>170</v>
      </c>
      <c r="E11" s="19" t="n">
        <v>134</v>
      </c>
      <c r="F11" s="19" t="n">
        <v>28</v>
      </c>
      <c r="G11" s="19" t="n">
        <v>2</v>
      </c>
      <c r="H11" s="19" t="n">
        <v>4</v>
      </c>
      <c r="I11" s="19" t="n">
        <v>13</v>
      </c>
      <c r="J11" s="19" t="n">
        <v>17</v>
      </c>
      <c r="K11" s="19" t="n">
        <v>5</v>
      </c>
      <c r="L11" s="19" t="n">
        <v>19</v>
      </c>
      <c r="M11" s="19" t="n">
        <v>373</v>
      </c>
      <c r="N11" s="19" t="n">
        <v>13</v>
      </c>
      <c r="O11" s="19" t="n">
        <v>3</v>
      </c>
      <c r="P11" s="19" t="n">
        <v>4</v>
      </c>
      <c r="Q11" s="19"/>
      <c r="R11" s="19" t="n">
        <v>8</v>
      </c>
      <c r="S11" s="19" t="n">
        <v>2</v>
      </c>
      <c r="T11" s="19" t="n">
        <v>795</v>
      </c>
    </row>
    <row r="12" customFormat="false" ht="16" hidden="false" customHeight="false" outlineLevel="0" collapsed="false">
      <c r="A12" s="17" t="n">
        <v>8</v>
      </c>
      <c r="B12" s="4" t="n">
        <v>43897.625</v>
      </c>
      <c r="C12" s="18" t="s">
        <v>46</v>
      </c>
      <c r="D12" s="18"/>
      <c r="E12" s="18"/>
      <c r="F12" s="18"/>
      <c r="G12" s="18"/>
      <c r="H12" s="18"/>
      <c r="I12" s="18"/>
      <c r="J12" s="18"/>
      <c r="K12" s="18"/>
      <c r="L12" s="18"/>
      <c r="M12" s="18" t="n">
        <v>1</v>
      </c>
      <c r="N12" s="18"/>
      <c r="O12" s="18"/>
      <c r="P12" s="18"/>
      <c r="Q12" s="18"/>
      <c r="R12" s="18"/>
      <c r="S12" s="18"/>
      <c r="T12" s="18"/>
    </row>
    <row r="13" customFormat="false" ht="16" hidden="false" customHeight="false" outlineLevel="0" collapsed="false">
      <c r="A13" s="17" t="n">
        <v>9</v>
      </c>
      <c r="B13" s="4" t="n">
        <v>43898.625</v>
      </c>
      <c r="C13" s="19" t="s">
        <v>15</v>
      </c>
      <c r="D13" s="19" t="n">
        <v>182</v>
      </c>
      <c r="E13" s="19" t="n">
        <v>172</v>
      </c>
      <c r="F13" s="19" t="n">
        <v>40</v>
      </c>
      <c r="G13" s="19" t="n">
        <v>4</v>
      </c>
      <c r="H13" s="19" t="n">
        <v>4</v>
      </c>
      <c r="I13" s="19" t="n">
        <v>13</v>
      </c>
      <c r="J13" s="19" t="n">
        <v>19</v>
      </c>
      <c r="K13" s="19" t="n">
        <v>8</v>
      </c>
      <c r="L13" s="19" t="n">
        <v>21</v>
      </c>
      <c r="M13" s="19" t="n">
        <v>398</v>
      </c>
      <c r="N13" s="19" t="n">
        <v>19</v>
      </c>
      <c r="O13" s="19" t="n">
        <v>4</v>
      </c>
      <c r="P13" s="19" t="n">
        <v>7</v>
      </c>
      <c r="Q13" s="19"/>
      <c r="R13" s="19" t="n">
        <v>9</v>
      </c>
      <c r="S13" s="19" t="n">
        <v>2</v>
      </c>
      <c r="T13" s="19" t="n">
        <v>902</v>
      </c>
    </row>
    <row r="14" customFormat="false" ht="16" hidden="false" customHeight="false" outlineLevel="0" collapsed="false">
      <c r="A14" s="17" t="n">
        <v>9</v>
      </c>
      <c r="B14" s="4" t="n">
        <v>43898.625</v>
      </c>
      <c r="C14" s="18" t="s">
        <v>46</v>
      </c>
      <c r="D14" s="18"/>
      <c r="E14" s="18"/>
      <c r="F14" s="18"/>
      <c r="G14" s="18"/>
      <c r="H14" s="18"/>
      <c r="I14" s="18"/>
      <c r="J14" s="18"/>
      <c r="K14" s="18"/>
      <c r="L14" s="18"/>
      <c r="M14" s="18" t="n">
        <v>1</v>
      </c>
      <c r="N14" s="18"/>
      <c r="O14" s="18"/>
      <c r="P14" s="18"/>
      <c r="Q14" s="18"/>
      <c r="R14" s="18"/>
      <c r="S14" s="18"/>
      <c r="T14" s="18"/>
    </row>
    <row r="15" customFormat="false" ht="16" hidden="false" customHeight="false" outlineLevel="0" collapsed="false">
      <c r="A15" s="17" t="n">
        <v>10</v>
      </c>
      <c r="B15" s="4" t="n">
        <v>43899.625</v>
      </c>
      <c r="C15" s="19" t="s">
        <v>15</v>
      </c>
      <c r="D15" s="19" t="n">
        <v>204</v>
      </c>
      <c r="E15" s="19" t="n">
        <v>256</v>
      </c>
      <c r="F15" s="19" t="n">
        <v>48</v>
      </c>
      <c r="G15" s="19" t="n">
        <v>6</v>
      </c>
      <c r="H15" s="19" t="n">
        <v>4</v>
      </c>
      <c r="I15" s="19" t="n">
        <v>17</v>
      </c>
      <c r="J15" s="19" t="n">
        <v>26</v>
      </c>
      <c r="K15" s="19" t="n">
        <v>10</v>
      </c>
      <c r="L15" s="19" t="n">
        <v>38</v>
      </c>
      <c r="M15" s="19" t="n">
        <v>484</v>
      </c>
      <c r="N15" s="19" t="n">
        <v>17</v>
      </c>
      <c r="O15" s="19" t="n">
        <v>6</v>
      </c>
      <c r="P15" s="19" t="n">
        <v>12</v>
      </c>
      <c r="Q15" s="19"/>
      <c r="R15" s="19" t="n">
        <v>9</v>
      </c>
      <c r="S15" s="19" t="n">
        <v>2</v>
      </c>
      <c r="T15" s="19" t="n">
        <v>1139</v>
      </c>
    </row>
    <row r="16" customFormat="false" ht="16" hidden="false" customHeight="false" outlineLevel="0" collapsed="false">
      <c r="A16" s="17" t="n">
        <v>10</v>
      </c>
      <c r="B16" s="4" t="n">
        <v>43899.625</v>
      </c>
      <c r="C16" s="18" t="s">
        <v>16</v>
      </c>
      <c r="D16" s="18"/>
      <c r="E16" s="18"/>
      <c r="F16" s="18"/>
      <c r="G16" s="18"/>
      <c r="H16" s="18"/>
      <c r="I16" s="18"/>
      <c r="J16" s="18"/>
      <c r="K16" s="18"/>
      <c r="L16" s="18"/>
      <c r="M16" s="18" t="n">
        <v>2</v>
      </c>
      <c r="N16" s="18"/>
      <c r="O16" s="18"/>
      <c r="P16" s="18"/>
      <c r="Q16" s="18"/>
      <c r="R16" s="18"/>
      <c r="S16" s="18"/>
      <c r="T16" s="18" t="n">
        <v>2</v>
      </c>
    </row>
    <row r="17" customFormat="false" ht="16" hidden="false" customHeight="false" outlineLevel="0" collapsed="false">
      <c r="A17" s="17" t="n">
        <v>10</v>
      </c>
      <c r="B17" s="4" t="n">
        <v>43899.625</v>
      </c>
      <c r="C17" s="19" t="s">
        <v>46</v>
      </c>
      <c r="D17" s="19"/>
      <c r="E17" s="19"/>
      <c r="F17" s="19"/>
      <c r="G17" s="19"/>
      <c r="H17" s="19"/>
      <c r="I17" s="19"/>
      <c r="J17" s="19"/>
      <c r="K17" s="19"/>
      <c r="L17" s="19"/>
      <c r="M17" s="19" t="n">
        <v>1</v>
      </c>
      <c r="N17" s="19"/>
      <c r="O17" s="19"/>
      <c r="P17" s="19"/>
      <c r="Q17" s="19"/>
      <c r="R17" s="19"/>
      <c r="S17" s="19"/>
      <c r="T17" s="19"/>
    </row>
    <row r="18" s="22" customFormat="true" ht="16" hidden="false" customHeight="false" outlineLevel="0" collapsed="false">
      <c r="A18" s="20" t="n">
        <v>11</v>
      </c>
      <c r="B18" s="4" t="n">
        <v>43900.625</v>
      </c>
      <c r="C18" s="21" t="s">
        <v>15</v>
      </c>
      <c r="D18" s="21" t="n">
        <v>237</v>
      </c>
      <c r="E18" s="21" t="n">
        <v>314</v>
      </c>
      <c r="F18" s="21" t="n">
        <v>48</v>
      </c>
      <c r="G18" s="21" t="n">
        <v>9</v>
      </c>
      <c r="H18" s="21" t="n">
        <v>4</v>
      </c>
      <c r="I18" s="21" t="n">
        <v>29</v>
      </c>
      <c r="J18" s="21" t="n">
        <v>35</v>
      </c>
      <c r="K18" s="21" t="n">
        <v>13</v>
      </c>
      <c r="L18" s="21" t="n">
        <v>49</v>
      </c>
      <c r="M18" s="21" t="n">
        <v>484</v>
      </c>
      <c r="N18" s="21" t="n">
        <v>25</v>
      </c>
      <c r="O18" s="21" t="n">
        <v>7</v>
      </c>
      <c r="P18" s="21" t="n">
        <v>22</v>
      </c>
      <c r="Q18" s="21" t="n">
        <v>7</v>
      </c>
      <c r="R18" s="21" t="n">
        <v>9</v>
      </c>
      <c r="S18" s="21" t="n">
        <v>4</v>
      </c>
      <c r="T18" s="20" t="n">
        <v>1296</v>
      </c>
    </row>
    <row r="19" customFormat="false" ht="16" hidden="false" customHeight="false" outlineLevel="0" collapsed="false">
      <c r="A19" s="17" t="n">
        <v>11</v>
      </c>
      <c r="B19" s="4" t="n">
        <v>43900.625</v>
      </c>
      <c r="C19" s="19" t="s">
        <v>16</v>
      </c>
      <c r="D19" s="19"/>
      <c r="E19" s="19"/>
      <c r="F19" s="19"/>
      <c r="G19" s="19"/>
      <c r="H19" s="19"/>
      <c r="I19" s="19"/>
      <c r="J19" s="19"/>
      <c r="K19" s="19"/>
      <c r="L19" s="19"/>
      <c r="M19" s="19" t="n">
        <v>2</v>
      </c>
      <c r="N19" s="19"/>
      <c r="O19" s="19"/>
      <c r="P19" s="19"/>
      <c r="Q19" s="19"/>
      <c r="R19" s="19"/>
      <c r="S19" s="19"/>
      <c r="T19" s="19" t="n">
        <f aca="false">SUM(D19:S19)</f>
        <v>2</v>
      </c>
    </row>
    <row r="20" customFormat="false" ht="16" hidden="false" customHeight="false" outlineLevel="0" collapsed="false">
      <c r="A20" s="17" t="n">
        <v>11</v>
      </c>
      <c r="B20" s="4" t="n">
        <v>43900.625</v>
      </c>
      <c r="C20" s="18" t="s">
        <v>46</v>
      </c>
      <c r="D20" s="18"/>
      <c r="E20" s="18"/>
      <c r="F20" s="18"/>
      <c r="G20" s="18"/>
      <c r="H20" s="18"/>
      <c r="I20" s="18"/>
      <c r="J20" s="18"/>
      <c r="K20" s="18"/>
      <c r="L20" s="18"/>
      <c r="M20" s="18" t="n">
        <v>1</v>
      </c>
      <c r="N20" s="18"/>
      <c r="O20" s="18"/>
      <c r="P20" s="18"/>
      <c r="Q20" s="18"/>
      <c r="R20" s="18"/>
      <c r="S20" s="18"/>
      <c r="T20" s="18"/>
    </row>
    <row r="21" customFormat="false" ht="16" hidden="false" customHeight="false" outlineLevel="0" collapsed="false">
      <c r="A21" s="17" t="n">
        <v>12</v>
      </c>
      <c r="B21" s="4" t="n">
        <v>43901.625</v>
      </c>
      <c r="C21" s="19" t="s">
        <v>15</v>
      </c>
      <c r="D21" s="19" t="n">
        <v>277</v>
      </c>
      <c r="E21" s="19" t="n">
        <v>366</v>
      </c>
      <c r="F21" s="19" t="n">
        <v>90</v>
      </c>
      <c r="G21" s="19" t="n">
        <v>24</v>
      </c>
      <c r="H21" s="19" t="n">
        <v>21</v>
      </c>
      <c r="I21" s="19" t="n">
        <v>48</v>
      </c>
      <c r="J21" s="19" t="n">
        <v>48</v>
      </c>
      <c r="K21" s="19" t="n">
        <v>17</v>
      </c>
      <c r="L21" s="19" t="n">
        <v>75</v>
      </c>
      <c r="M21" s="19" t="n">
        <v>484</v>
      </c>
      <c r="N21" s="19" t="n">
        <v>25</v>
      </c>
      <c r="O21" s="19" t="n">
        <v>14</v>
      </c>
      <c r="P21" s="19" t="n">
        <v>26</v>
      </c>
      <c r="Q21" s="19" t="n">
        <v>15</v>
      </c>
      <c r="R21" s="19" t="n">
        <v>27</v>
      </c>
      <c r="S21" s="19" t="n">
        <v>10</v>
      </c>
      <c r="T21" s="19" t="n">
        <v>1567</v>
      </c>
    </row>
    <row r="22" customFormat="false" ht="16" hidden="false" customHeight="false" outlineLevel="0" collapsed="false">
      <c r="A22" s="17" t="n">
        <v>12</v>
      </c>
      <c r="B22" s="4" t="n">
        <v>43901.625</v>
      </c>
      <c r="C22" s="18" t="s">
        <v>16</v>
      </c>
      <c r="D22" s="18"/>
      <c r="E22" s="18"/>
      <c r="F22" s="18"/>
      <c r="G22" s="18"/>
      <c r="H22" s="18"/>
      <c r="I22" s="18"/>
      <c r="J22" s="18"/>
      <c r="K22" s="18"/>
      <c r="L22" s="18"/>
      <c r="M22" s="18" t="n">
        <v>3</v>
      </c>
      <c r="N22" s="18"/>
      <c r="O22" s="18"/>
      <c r="P22" s="18"/>
      <c r="Q22" s="18"/>
      <c r="R22" s="18"/>
      <c r="S22" s="18"/>
      <c r="T22" s="18" t="n">
        <v>3</v>
      </c>
    </row>
    <row r="23" customFormat="false" ht="16" hidden="false" customHeight="false" outlineLevel="0" collapsed="false">
      <c r="A23" s="17" t="n">
        <v>12</v>
      </c>
      <c r="B23" s="4" t="n">
        <v>43901.625</v>
      </c>
      <c r="C23" s="23" t="s">
        <v>46</v>
      </c>
      <c r="D23" s="23"/>
      <c r="E23" s="23"/>
      <c r="F23" s="23"/>
      <c r="G23" s="23"/>
      <c r="H23" s="23"/>
      <c r="I23" s="23"/>
      <c r="J23" s="23"/>
      <c r="K23" s="23"/>
      <c r="L23" s="23"/>
      <c r="M23" s="23" t="n">
        <v>1</v>
      </c>
      <c r="N23" s="23"/>
      <c r="O23" s="23"/>
      <c r="P23" s="23"/>
      <c r="Q23" s="23"/>
      <c r="R23" s="23"/>
      <c r="S23" s="23"/>
      <c r="T23" s="23"/>
    </row>
    <row r="24" customFormat="false" ht="16" hidden="false" customHeight="false" outlineLevel="0" collapsed="false">
      <c r="A24" s="17" t="n">
        <v>13</v>
      </c>
      <c r="B24" s="4" t="n">
        <v>43902.625</v>
      </c>
      <c r="C24" s="19" t="s">
        <v>15</v>
      </c>
      <c r="D24" s="19" t="n">
        <v>454</v>
      </c>
      <c r="E24" s="19" t="n">
        <v>500</v>
      </c>
      <c r="F24" s="19" t="n">
        <v>137</v>
      </c>
      <c r="G24" s="19" t="n">
        <v>30</v>
      </c>
      <c r="H24" s="19" t="n">
        <v>38</v>
      </c>
      <c r="I24" s="19" t="n">
        <v>88</v>
      </c>
      <c r="J24" s="19" t="n">
        <v>99</v>
      </c>
      <c r="K24" s="19" t="n">
        <v>23</v>
      </c>
      <c r="L24" s="19" t="n">
        <v>129</v>
      </c>
      <c r="M24" s="19" t="n">
        <v>688</v>
      </c>
      <c r="N24" s="19" t="n">
        <v>52</v>
      </c>
      <c r="O24" s="19" t="n">
        <v>14</v>
      </c>
      <c r="P24" s="19" t="n">
        <v>45</v>
      </c>
      <c r="Q24" s="19" t="n">
        <v>27</v>
      </c>
      <c r="R24" s="19" t="n">
        <v>31</v>
      </c>
      <c r="S24" s="19" t="n">
        <v>14</v>
      </c>
      <c r="T24" s="19" t="n">
        <v>2369</v>
      </c>
    </row>
    <row r="25" customFormat="false" ht="16" hidden="false" customHeight="false" outlineLevel="0" collapsed="false">
      <c r="A25" s="17" t="n">
        <v>13</v>
      </c>
      <c r="B25" s="4" t="n">
        <v>43902.625</v>
      </c>
      <c r="C25" s="24" t="s">
        <v>16</v>
      </c>
      <c r="D25" s="24" t="n">
        <v>1</v>
      </c>
      <c r="E25" s="24" t="n">
        <v>1</v>
      </c>
      <c r="F25" s="24"/>
      <c r="G25" s="24"/>
      <c r="H25" s="24"/>
      <c r="I25" s="24"/>
      <c r="J25" s="24"/>
      <c r="K25" s="24"/>
      <c r="L25" s="24"/>
      <c r="M25" s="24" t="n">
        <v>3</v>
      </c>
      <c r="N25" s="24"/>
      <c r="O25" s="24"/>
      <c r="P25" s="24"/>
      <c r="Q25" s="24"/>
      <c r="R25" s="24"/>
      <c r="S25" s="24"/>
      <c r="T25" s="24" t="n">
        <v>5</v>
      </c>
    </row>
    <row r="26" customFormat="false" ht="16" hidden="false" customHeight="false" outlineLevel="0" collapsed="false">
      <c r="A26" s="17" t="n">
        <v>13</v>
      </c>
      <c r="B26" s="4" t="n">
        <v>43902.625</v>
      </c>
      <c r="C26" s="24" t="s">
        <v>17</v>
      </c>
      <c r="D26" s="24" t="n">
        <v>331</v>
      </c>
      <c r="E26" s="24" t="n">
        <v>317</v>
      </c>
      <c r="F26" s="24" t="n">
        <v>137</v>
      </c>
      <c r="G26" s="24" t="n">
        <v>23</v>
      </c>
      <c r="H26" s="24" t="n">
        <v>35</v>
      </c>
      <c r="I26" s="24" t="n">
        <v>60</v>
      </c>
      <c r="J26" s="24" t="n">
        <v>59</v>
      </c>
      <c r="K26" s="24" t="n">
        <v>16</v>
      </c>
      <c r="L26" s="24" t="n">
        <v>81</v>
      </c>
      <c r="M26" s="24" t="n">
        <v>688</v>
      </c>
      <c r="N26" s="24" t="n">
        <v>52</v>
      </c>
      <c r="O26" s="24" t="n">
        <v>8</v>
      </c>
      <c r="P26" s="24" t="n">
        <v>30</v>
      </c>
      <c r="Q26" s="24" t="n">
        <v>14</v>
      </c>
      <c r="R26" s="24" t="n">
        <v>29</v>
      </c>
      <c r="S26" s="24" t="n">
        <v>12</v>
      </c>
      <c r="T26" s="24" t="n">
        <v>1892</v>
      </c>
    </row>
    <row r="27" customFormat="false" ht="16" hidden="false" customHeight="false" outlineLevel="0" collapsed="false">
      <c r="A27" s="17" t="n">
        <v>13</v>
      </c>
      <c r="B27" s="4" t="n">
        <v>43902.625</v>
      </c>
      <c r="C27" s="24" t="s">
        <v>18</v>
      </c>
      <c r="D27" s="24" t="n">
        <v>1</v>
      </c>
      <c r="E27" s="24"/>
      <c r="F27" s="24"/>
      <c r="G27" s="24"/>
      <c r="H27" s="24"/>
      <c r="I27" s="24"/>
      <c r="J27" s="24"/>
      <c r="K27" s="24"/>
      <c r="L27" s="24"/>
      <c r="M27" s="24" t="n">
        <v>2</v>
      </c>
      <c r="N27" s="24"/>
      <c r="O27" s="24"/>
      <c r="P27" s="24"/>
      <c r="Q27" s="24"/>
      <c r="R27" s="24"/>
      <c r="S27" s="24"/>
      <c r="T27" s="24" t="n">
        <v>3</v>
      </c>
    </row>
    <row r="28" customFormat="false" ht="16" hidden="false" customHeight="false" outlineLevel="0" collapsed="false">
      <c r="A28" s="17" t="n">
        <v>14</v>
      </c>
      <c r="B28" s="4" t="n">
        <v>43903.625</v>
      </c>
      <c r="C28" s="19" t="s">
        <v>15</v>
      </c>
      <c r="D28" s="8" t="n">
        <v>454</v>
      </c>
      <c r="E28" s="8" t="n">
        <v>558</v>
      </c>
      <c r="F28" s="8" t="n">
        <v>174</v>
      </c>
      <c r="G28" s="8" t="n">
        <v>44</v>
      </c>
      <c r="H28" s="8" t="n">
        <v>42</v>
      </c>
      <c r="I28" s="8" t="n">
        <v>99</v>
      </c>
      <c r="J28" s="8" t="n">
        <v>148</v>
      </c>
      <c r="K28" s="8" t="n">
        <v>33</v>
      </c>
      <c r="L28" s="8" t="n">
        <v>230</v>
      </c>
      <c r="M28" s="8" t="n">
        <v>936</v>
      </c>
      <c r="N28" s="8" t="n">
        <v>102</v>
      </c>
      <c r="O28" s="8" t="n">
        <v>40</v>
      </c>
      <c r="P28" s="8" t="n">
        <v>83</v>
      </c>
      <c r="Q28" s="8" t="n">
        <v>42</v>
      </c>
      <c r="R28" s="8" t="n">
        <v>48</v>
      </c>
      <c r="S28" s="8" t="n">
        <v>29</v>
      </c>
      <c r="T28" s="8" t="n">
        <v>3062</v>
      </c>
    </row>
    <row r="29" customFormat="false" ht="16" hidden="false" customHeight="false" outlineLevel="0" collapsed="false">
      <c r="A29" s="17" t="n">
        <v>14</v>
      </c>
      <c r="B29" s="4" t="n">
        <v>43903.625</v>
      </c>
      <c r="C29" s="24" t="s">
        <v>16</v>
      </c>
      <c r="D29" s="8" t="n">
        <v>1</v>
      </c>
      <c r="E29" s="8" t="n">
        <v>1</v>
      </c>
      <c r="F29" s="8"/>
      <c r="G29" s="8"/>
      <c r="H29" s="8"/>
      <c r="I29" s="8"/>
      <c r="J29" s="8"/>
      <c r="K29" s="8"/>
      <c r="L29" s="8"/>
      <c r="M29" s="8" t="n">
        <v>3</v>
      </c>
      <c r="N29" s="8"/>
      <c r="O29" s="8"/>
      <c r="P29" s="8"/>
      <c r="Q29" s="8"/>
      <c r="R29" s="8"/>
      <c r="S29" s="8"/>
      <c r="T29" s="8" t="n">
        <v>5</v>
      </c>
    </row>
    <row r="30" customFormat="false" ht="16" hidden="false" customHeight="false" outlineLevel="0" collapsed="false">
      <c r="A30" s="17" t="n">
        <v>14</v>
      </c>
      <c r="B30" s="4" t="n">
        <v>43903.625</v>
      </c>
      <c r="C30" s="24" t="s">
        <v>17</v>
      </c>
      <c r="D30" s="8" t="n">
        <v>401</v>
      </c>
      <c r="E30" s="8" t="n">
        <v>412</v>
      </c>
      <c r="F30" s="8" t="n">
        <v>174</v>
      </c>
      <c r="G30" s="8" t="n">
        <v>44</v>
      </c>
      <c r="H30" s="8" t="n">
        <v>42</v>
      </c>
      <c r="I30" s="8" t="n">
        <v>99</v>
      </c>
      <c r="J30" s="8" t="n">
        <v>94</v>
      </c>
      <c r="K30" s="8" t="n">
        <v>21</v>
      </c>
      <c r="L30" s="8" t="n">
        <v>134</v>
      </c>
      <c r="M30" s="8" t="n">
        <v>887</v>
      </c>
      <c r="N30" s="8" t="n">
        <v>102</v>
      </c>
      <c r="O30" s="8" t="n">
        <v>30</v>
      </c>
      <c r="P30" s="8" t="n">
        <v>46</v>
      </c>
      <c r="Q30" s="8" t="n">
        <v>29</v>
      </c>
      <c r="R30" s="8" t="n">
        <v>45</v>
      </c>
      <c r="S30" s="8" t="n">
        <v>16</v>
      </c>
      <c r="T30" s="8" t="n">
        <v>2576</v>
      </c>
    </row>
    <row r="31" customFormat="false" ht="16" hidden="false" customHeight="false" outlineLevel="0" collapsed="false">
      <c r="A31" s="17" t="n">
        <v>14</v>
      </c>
      <c r="B31" s="4" t="n">
        <v>43903.625</v>
      </c>
      <c r="C31" s="24" t="s">
        <v>18</v>
      </c>
      <c r="D31" s="8" t="n">
        <v>1</v>
      </c>
      <c r="E31" s="8"/>
      <c r="F31" s="8"/>
      <c r="G31" s="8"/>
      <c r="H31" s="8"/>
      <c r="I31" s="8"/>
      <c r="J31" s="8"/>
      <c r="K31" s="8"/>
      <c r="L31" s="8"/>
      <c r="M31" s="8" t="n">
        <v>3</v>
      </c>
      <c r="N31" s="8"/>
      <c r="O31" s="8"/>
      <c r="P31" s="8"/>
      <c r="Q31" s="8"/>
      <c r="R31" s="8"/>
      <c r="S31" s="8"/>
      <c r="T31" s="8" t="n">
        <v>4</v>
      </c>
    </row>
    <row r="32" customFormat="false" ht="16" hidden="false" customHeight="false" outlineLevel="0" collapsed="false">
      <c r="A32" s="17" t="n">
        <v>15</v>
      </c>
      <c r="B32" s="4" t="n">
        <v>43904.625</v>
      </c>
      <c r="C32" s="19" t="s">
        <v>15</v>
      </c>
      <c r="D32" s="8" t="n">
        <v>569</v>
      </c>
      <c r="E32" s="8" t="n">
        <v>681</v>
      </c>
      <c r="F32" s="8" t="n">
        <v>216</v>
      </c>
      <c r="G32" s="8" t="n">
        <v>61</v>
      </c>
      <c r="H32" s="8" t="n">
        <v>50</v>
      </c>
      <c r="I32" s="8" t="n">
        <v>158</v>
      </c>
      <c r="J32" s="8" t="n">
        <v>203</v>
      </c>
      <c r="K32" s="8" t="n">
        <v>45</v>
      </c>
      <c r="L32" s="8" t="n">
        <v>253</v>
      </c>
      <c r="M32" s="8" t="n">
        <v>1154</v>
      </c>
      <c r="N32" s="8" t="n">
        <v>121</v>
      </c>
      <c r="O32" s="8" t="n">
        <v>40</v>
      </c>
      <c r="P32" s="8" t="n">
        <v>93</v>
      </c>
      <c r="Q32" s="8" t="n">
        <v>45</v>
      </c>
      <c r="R32" s="8" t="n">
        <v>60</v>
      </c>
      <c r="S32" s="8" t="n">
        <v>46</v>
      </c>
      <c r="T32" s="8" t="n">
        <v>3795</v>
      </c>
    </row>
    <row r="33" customFormat="false" ht="16" hidden="false" customHeight="false" outlineLevel="0" collapsed="false">
      <c r="A33" s="17" t="n">
        <v>15</v>
      </c>
      <c r="B33" s="4" t="n">
        <v>43904.625</v>
      </c>
      <c r="C33" s="24" t="s">
        <v>16</v>
      </c>
      <c r="D33" s="8" t="n">
        <v>2</v>
      </c>
      <c r="E33" s="8" t="n">
        <v>1</v>
      </c>
      <c r="F33" s="8"/>
      <c r="G33" s="8"/>
      <c r="H33" s="8"/>
      <c r="I33" s="8"/>
      <c r="J33" s="8"/>
      <c r="K33" s="8"/>
      <c r="L33" s="8"/>
      <c r="M33" s="8" t="n">
        <v>5</v>
      </c>
      <c r="N33" s="8"/>
      <c r="O33" s="8"/>
      <c r="P33" s="8"/>
      <c r="Q33" s="8"/>
      <c r="R33" s="8"/>
      <c r="S33" s="8"/>
      <c r="T33" s="8" t="n">
        <v>8</v>
      </c>
    </row>
    <row r="34" customFormat="false" ht="16" hidden="false" customHeight="false" outlineLevel="0" collapsed="false">
      <c r="A34" s="17" t="n">
        <v>15</v>
      </c>
      <c r="B34" s="4" t="n">
        <v>43904.625</v>
      </c>
      <c r="C34" s="24" t="s">
        <v>17</v>
      </c>
      <c r="D34" s="8" t="n">
        <v>506</v>
      </c>
      <c r="E34" s="8" t="n">
        <v>605</v>
      </c>
      <c r="F34" s="8" t="n">
        <v>216</v>
      </c>
      <c r="G34" s="8" t="n">
        <v>57</v>
      </c>
      <c r="H34" s="8" t="n">
        <v>50</v>
      </c>
      <c r="I34" s="8" t="n">
        <v>119</v>
      </c>
      <c r="J34" s="8" t="n">
        <v>141</v>
      </c>
      <c r="K34" s="8" t="n">
        <v>23</v>
      </c>
      <c r="L34" s="8" t="n">
        <v>187</v>
      </c>
      <c r="M34" s="8" t="n">
        <v>1154</v>
      </c>
      <c r="N34" s="8" t="n">
        <v>121</v>
      </c>
      <c r="O34" s="8" t="n">
        <v>31</v>
      </c>
      <c r="P34" s="8" t="n">
        <v>86</v>
      </c>
      <c r="Q34" s="8" t="n">
        <v>40</v>
      </c>
      <c r="R34" s="8" t="n">
        <v>54</v>
      </c>
      <c r="S34" s="8" t="n">
        <v>31</v>
      </c>
      <c r="T34" s="8" t="n">
        <v>3421</v>
      </c>
    </row>
    <row r="35" customFormat="false" ht="16" hidden="false" customHeight="false" outlineLevel="0" collapsed="false">
      <c r="A35" s="17" t="n">
        <v>15</v>
      </c>
      <c r="B35" s="4" t="n">
        <v>43904.625</v>
      </c>
      <c r="C35" s="24" t="s">
        <v>18</v>
      </c>
      <c r="D35" s="8" t="n">
        <v>2</v>
      </c>
      <c r="E35" s="8" t="n">
        <v>1</v>
      </c>
      <c r="F35" s="8"/>
      <c r="G35" s="8"/>
      <c r="H35" s="8"/>
      <c r="I35" s="8"/>
      <c r="J35" s="8"/>
      <c r="K35" s="8"/>
      <c r="L35" s="8"/>
      <c r="M35" s="8" t="n">
        <v>5</v>
      </c>
      <c r="N35" s="8"/>
      <c r="O35" s="8"/>
      <c r="P35" s="8"/>
      <c r="Q35" s="8"/>
      <c r="R35" s="8"/>
      <c r="S35" s="8"/>
      <c r="T35" s="8" t="n">
        <v>8</v>
      </c>
    </row>
    <row r="36" customFormat="false" ht="16" hidden="false" customHeight="false" outlineLevel="0" collapsed="false">
      <c r="A36" s="17" t="n">
        <v>16</v>
      </c>
      <c r="B36" s="4" t="n">
        <v>43905.625</v>
      </c>
      <c r="C36" s="19" t="s">
        <v>15</v>
      </c>
      <c r="D36" s="17" t="n">
        <v>827</v>
      </c>
      <c r="E36" s="17" t="n">
        <v>886</v>
      </c>
      <c r="F36" s="17" t="n">
        <v>265</v>
      </c>
      <c r="G36" s="17" t="n">
        <v>84</v>
      </c>
      <c r="H36" s="17" t="n">
        <v>53</v>
      </c>
      <c r="I36" s="17" t="n">
        <v>162</v>
      </c>
      <c r="J36" s="17" t="n">
        <v>286</v>
      </c>
      <c r="K36" s="17" t="n">
        <v>50</v>
      </c>
      <c r="L36" s="17" t="n">
        <v>287</v>
      </c>
      <c r="M36" s="17" t="n">
        <v>1407</v>
      </c>
      <c r="N36" s="17" t="n">
        <v>168</v>
      </c>
      <c r="O36" s="17" t="n">
        <v>32</v>
      </c>
      <c r="P36" s="17" t="n">
        <v>130</v>
      </c>
      <c r="Q36" s="17" t="n">
        <v>47</v>
      </c>
      <c r="R36" s="17" t="n">
        <v>103</v>
      </c>
      <c r="S36" s="17" t="n">
        <v>51</v>
      </c>
      <c r="T36" s="17" t="n">
        <v>4838</v>
      </c>
    </row>
    <row r="37" customFormat="false" ht="16" hidden="false" customHeight="false" outlineLevel="0" collapsed="false">
      <c r="A37" s="17" t="n">
        <v>16</v>
      </c>
      <c r="B37" s="4" t="n">
        <v>43905.625</v>
      </c>
      <c r="C37" s="24" t="s">
        <v>16</v>
      </c>
      <c r="D37" s="17" t="n">
        <v>3</v>
      </c>
      <c r="E37" s="17" t="n">
        <v>4</v>
      </c>
      <c r="F37" s="17"/>
      <c r="G37" s="17"/>
      <c r="H37" s="17"/>
      <c r="I37" s="17"/>
      <c r="J37" s="17"/>
      <c r="K37" s="17"/>
      <c r="L37" s="17"/>
      <c r="M37" s="17" t="n">
        <v>5</v>
      </c>
      <c r="N37" s="17"/>
      <c r="O37" s="17"/>
      <c r="P37" s="17"/>
      <c r="Q37" s="17"/>
      <c r="R37" s="17"/>
      <c r="S37" s="17"/>
      <c r="T37" s="17" t="n">
        <v>12</v>
      </c>
    </row>
    <row r="38" customFormat="false" ht="16" hidden="false" customHeight="false" outlineLevel="0" collapsed="false">
      <c r="A38" s="17" t="n">
        <v>16</v>
      </c>
      <c r="B38" s="4" t="n">
        <v>43905.625</v>
      </c>
      <c r="C38" s="24" t="s">
        <v>17</v>
      </c>
      <c r="D38" s="17" t="n">
        <v>524</v>
      </c>
      <c r="E38" s="17" t="n">
        <v>804</v>
      </c>
      <c r="F38" s="17" t="n">
        <v>265</v>
      </c>
      <c r="G38" s="17" t="n">
        <v>56</v>
      </c>
      <c r="H38" s="17" t="n">
        <v>53</v>
      </c>
      <c r="I38" s="17" t="n">
        <v>162</v>
      </c>
      <c r="J38" s="17" t="n">
        <v>207</v>
      </c>
      <c r="K38" s="17" t="n">
        <v>33</v>
      </c>
      <c r="L38" s="17" t="n">
        <v>238</v>
      </c>
      <c r="M38" s="17" t="n">
        <v>1407</v>
      </c>
      <c r="N38" s="17" t="n">
        <v>168</v>
      </c>
      <c r="O38" s="17" t="n">
        <v>32</v>
      </c>
      <c r="P38" s="17" t="n">
        <v>91</v>
      </c>
      <c r="Q38" s="17" t="n">
        <v>40</v>
      </c>
      <c r="R38" s="17" t="n">
        <v>79</v>
      </c>
      <c r="S38" s="17" t="n">
        <v>36</v>
      </c>
      <c r="T38" s="17" t="n">
        <v>4195</v>
      </c>
    </row>
    <row r="39" customFormat="false" ht="16" hidden="false" customHeight="false" outlineLevel="0" collapsed="false">
      <c r="A39" s="17" t="n">
        <v>16</v>
      </c>
      <c r="B39" s="4" t="n">
        <v>43905.625</v>
      </c>
      <c r="C39" s="24" t="s">
        <v>18</v>
      </c>
      <c r="D39" s="17" t="n">
        <v>2</v>
      </c>
      <c r="E39" s="17" t="n">
        <v>1</v>
      </c>
      <c r="F39" s="17"/>
      <c r="G39" s="17"/>
      <c r="H39" s="17"/>
      <c r="I39" s="17"/>
      <c r="J39" s="17"/>
      <c r="K39" s="17"/>
      <c r="L39" s="17"/>
      <c r="M39" s="17" t="n">
        <v>5</v>
      </c>
      <c r="N39" s="17"/>
      <c r="O39" s="17"/>
      <c r="P39" s="17"/>
      <c r="Q39" s="17"/>
      <c r="R39" s="17"/>
      <c r="S39" s="17"/>
      <c r="T39" s="17" t="n">
        <v>8</v>
      </c>
    </row>
    <row r="40" customFormat="false" ht="16" hidden="false" customHeight="false" outlineLevel="0" collapsed="false">
      <c r="A40" s="17" t="n">
        <v>17</v>
      </c>
      <c r="B40" s="4" t="n">
        <v>43906.625</v>
      </c>
      <c r="C40" s="19" t="s">
        <v>15</v>
      </c>
      <c r="D40" s="17" t="n">
        <v>1105</v>
      </c>
      <c r="E40" s="17" t="n">
        <v>1067</v>
      </c>
      <c r="F40" s="17" t="n">
        <v>300</v>
      </c>
      <c r="G40" s="17" t="n">
        <v>94</v>
      </c>
      <c r="H40" s="17" t="n">
        <v>56</v>
      </c>
      <c r="I40" s="17" t="n">
        <v>260</v>
      </c>
      <c r="J40" s="17" t="n">
        <v>342</v>
      </c>
      <c r="K40" s="17" t="n">
        <v>51</v>
      </c>
      <c r="L40" s="17" t="n">
        <v>391</v>
      </c>
      <c r="M40" s="17" t="n">
        <v>1541</v>
      </c>
      <c r="N40" s="17" t="n">
        <v>325</v>
      </c>
      <c r="O40" s="17" t="n">
        <v>85</v>
      </c>
      <c r="P40" s="17" t="n">
        <v>140</v>
      </c>
      <c r="Q40" s="17" t="n">
        <v>77</v>
      </c>
      <c r="R40" s="17" t="n">
        <v>123</v>
      </c>
      <c r="S40" s="17" t="n">
        <v>55</v>
      </c>
      <c r="T40" s="17" t="n">
        <v>6012</v>
      </c>
    </row>
    <row r="41" customFormat="false" ht="16" hidden="false" customHeight="false" outlineLevel="0" collapsed="false">
      <c r="A41" s="17" t="n">
        <v>17</v>
      </c>
      <c r="B41" s="4" t="n">
        <v>43906.625</v>
      </c>
      <c r="C41" s="24" t="s">
        <v>16</v>
      </c>
      <c r="D41" s="17" t="n">
        <v>3</v>
      </c>
      <c r="E41" s="17" t="n">
        <v>5</v>
      </c>
      <c r="F41" s="17"/>
      <c r="G41" s="17"/>
      <c r="H41" s="17"/>
      <c r="I41" s="17"/>
      <c r="J41" s="17"/>
      <c r="K41" s="17"/>
      <c r="L41" s="17"/>
      <c r="M41" s="17" t="n">
        <v>5</v>
      </c>
      <c r="N41" s="17"/>
      <c r="O41" s="17"/>
      <c r="P41" s="17"/>
      <c r="Q41" s="17"/>
      <c r="R41" s="17"/>
      <c r="S41" s="17"/>
      <c r="T41" s="17" t="n">
        <v>13</v>
      </c>
    </row>
    <row r="42" customFormat="false" ht="16" hidden="false" customHeight="false" outlineLevel="0" collapsed="false">
      <c r="A42" s="17" t="n">
        <v>17</v>
      </c>
      <c r="B42" s="4" t="n">
        <v>43906.625</v>
      </c>
      <c r="C42" s="24" t="s">
        <v>17</v>
      </c>
      <c r="D42" s="17" t="n">
        <v>1062</v>
      </c>
      <c r="E42" s="17" t="n">
        <v>965</v>
      </c>
      <c r="F42" s="17" t="n">
        <v>300</v>
      </c>
      <c r="G42" s="17" t="n">
        <v>65</v>
      </c>
      <c r="H42" s="17" t="n">
        <v>56</v>
      </c>
      <c r="I42" s="17" t="n">
        <v>255</v>
      </c>
      <c r="J42" s="17" t="n">
        <v>241</v>
      </c>
      <c r="K42" s="17" t="n">
        <v>36</v>
      </c>
      <c r="L42" s="17" t="n">
        <v>272</v>
      </c>
      <c r="M42" s="17" t="n">
        <v>1541</v>
      </c>
      <c r="N42" s="17" t="n">
        <v>325</v>
      </c>
      <c r="O42" s="17" t="n">
        <v>32</v>
      </c>
      <c r="P42" s="17" t="n">
        <v>103</v>
      </c>
      <c r="Q42" s="17" t="n">
        <v>40</v>
      </c>
      <c r="R42" s="17" t="n">
        <v>104</v>
      </c>
      <c r="S42" s="17" t="n">
        <v>36</v>
      </c>
      <c r="T42" s="17" t="n">
        <v>5433</v>
      </c>
    </row>
    <row r="43" customFormat="false" ht="16" hidden="false" customHeight="false" outlineLevel="0" collapsed="false">
      <c r="A43" s="17" t="n">
        <v>17</v>
      </c>
      <c r="B43" s="4" t="n">
        <v>43906.625</v>
      </c>
      <c r="C43" s="24" t="s">
        <v>18</v>
      </c>
      <c r="D43" s="17" t="n">
        <v>3</v>
      </c>
      <c r="E43" s="17" t="n">
        <v>4</v>
      </c>
      <c r="F43" s="17"/>
      <c r="G43" s="17"/>
      <c r="H43" s="17"/>
      <c r="I43" s="17"/>
      <c r="J43" s="17"/>
      <c r="K43" s="17"/>
      <c r="L43" s="17"/>
      <c r="M43" s="17" t="n">
        <v>5</v>
      </c>
      <c r="N43" s="17"/>
      <c r="O43" s="17"/>
      <c r="P43" s="17"/>
      <c r="Q43" s="17"/>
      <c r="R43" s="17"/>
      <c r="S43" s="17"/>
      <c r="T43" s="17" t="n">
        <v>12</v>
      </c>
    </row>
    <row r="44" customFormat="false" ht="16" hidden="false" customHeight="false" outlineLevel="0" collapsed="false">
      <c r="A44" s="17" t="n">
        <v>18</v>
      </c>
      <c r="B44" s="4" t="n">
        <v>43907.625</v>
      </c>
      <c r="C44" s="24" t="s">
        <v>17</v>
      </c>
      <c r="D44" s="8" t="n">
        <v>1479</v>
      </c>
      <c r="E44" s="8" t="n">
        <v>1109</v>
      </c>
      <c r="F44" s="8" t="n">
        <v>345</v>
      </c>
      <c r="G44" s="8" t="n">
        <v>73</v>
      </c>
      <c r="H44" s="8" t="n">
        <v>57</v>
      </c>
      <c r="I44" s="8" t="n">
        <v>310</v>
      </c>
      <c r="J44" s="8" t="n">
        <v>373</v>
      </c>
      <c r="K44" s="8" t="n">
        <v>45</v>
      </c>
      <c r="L44" s="8" t="n">
        <v>325</v>
      </c>
      <c r="M44" s="8" t="n">
        <v>2105</v>
      </c>
      <c r="N44" s="8" t="n">
        <v>442</v>
      </c>
      <c r="O44" s="8" t="n">
        <v>75</v>
      </c>
      <c r="P44" s="8" t="n">
        <v>182</v>
      </c>
      <c r="Q44" s="8" t="n">
        <v>58</v>
      </c>
      <c r="R44" s="8" t="n">
        <v>127</v>
      </c>
      <c r="S44" s="8" t="n">
        <v>51</v>
      </c>
      <c r="T44" s="8" t="n">
        <v>7156</v>
      </c>
    </row>
    <row r="45" customFormat="false" ht="16" hidden="false" customHeight="false" outlineLevel="0" collapsed="false">
      <c r="A45" s="17" t="n">
        <v>18</v>
      </c>
      <c r="B45" s="4" t="n">
        <v>43907.625</v>
      </c>
      <c r="C45" s="24" t="s">
        <v>18</v>
      </c>
      <c r="D45" s="8" t="n">
        <v>2</v>
      </c>
      <c r="E45" s="8" t="n">
        <v>4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6</v>
      </c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0</v>
      </c>
      <c r="T45" s="8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4" activePane="bottomLeft" state="frozen"/>
      <selection pane="topLeft" activeCell="A1" activeCellId="0" sqref="A1"/>
      <selection pane="bottomLeft" activeCell="O32" activeCellId="0" sqref="O32"/>
    </sheetView>
  </sheetViews>
  <sheetFormatPr defaultColWidth="10.6328125" defaultRowHeight="16" zeroHeight="false" outlineLevelRow="0" outlineLevelCol="0"/>
  <cols>
    <col collapsed="false" customWidth="true" hidden="false" outlineLevel="0" max="1" min="1" style="25" width="3.67"/>
    <col collapsed="false" customWidth="true" hidden="false" outlineLevel="0" max="2" min="2" style="22" width="13.83"/>
    <col collapsed="false" customWidth="true" hidden="false" outlineLevel="0" max="3" min="3" style="22" width="5"/>
    <col collapsed="false" customWidth="true" hidden="false" outlineLevel="0" max="4" min="4" style="0" width="12.5"/>
    <col collapsed="false" customWidth="true" hidden="false" outlineLevel="0" max="9" min="5" style="0" width="7.16"/>
    <col collapsed="false" customWidth="true" hidden="false" outlineLevel="0" max="10" min="10" style="0" width="8.33"/>
    <col collapsed="false" customWidth="true" hidden="false" outlineLevel="0" max="19" min="11" style="0" width="7.16"/>
    <col collapsed="false" customWidth="true" hidden="false" outlineLevel="0" max="20" min="20" style="17" width="8.5"/>
    <col collapsed="false" customWidth="true" hidden="false" outlineLevel="0" max="21" min="21" style="26" width="5.16"/>
    <col collapsed="false" customWidth="true" hidden="false" outlineLevel="0" max="22" min="22" style="27" width="4.67"/>
    <col collapsed="false" customWidth="true" hidden="false" outlineLevel="0" max="23" min="23" style="28" width="6.33"/>
    <col collapsed="false" customWidth="true" hidden="false" outlineLevel="0" max="24" min="24" style="29" width="6.33"/>
    <col collapsed="false" customWidth="true" hidden="false" outlineLevel="0" max="25" min="25" style="0" width="16.84"/>
    <col collapsed="false" customWidth="true" hidden="false" outlineLevel="0" max="26" min="26" style="0" width="120.17"/>
  </cols>
  <sheetData>
    <row r="1" s="38" customFormat="true" ht="70" hidden="false" customHeight="false" outlineLevel="0" collapsed="false">
      <c r="A1" s="11" t="s">
        <v>49</v>
      </c>
      <c r="B1" s="30" t="s">
        <v>50</v>
      </c>
      <c r="C1" s="30" t="s">
        <v>51</v>
      </c>
      <c r="D1" s="31" t="s">
        <v>52</v>
      </c>
      <c r="E1" s="32" t="s">
        <v>23</v>
      </c>
      <c r="F1" s="32" t="s">
        <v>26</v>
      </c>
      <c r="G1" s="32" t="s">
        <v>27</v>
      </c>
      <c r="H1" s="32" t="s">
        <v>28</v>
      </c>
      <c r="I1" s="32" t="s">
        <v>29</v>
      </c>
      <c r="J1" s="32" t="s">
        <v>30</v>
      </c>
      <c r="K1" s="31" t="s">
        <v>53</v>
      </c>
      <c r="L1" s="32" t="s">
        <v>32</v>
      </c>
      <c r="M1" s="31" t="s">
        <v>54</v>
      </c>
      <c r="N1" s="31" t="s">
        <v>55</v>
      </c>
      <c r="O1" s="32" t="s">
        <v>37</v>
      </c>
      <c r="P1" s="32" t="s">
        <v>38</v>
      </c>
      <c r="Q1" s="31" t="s">
        <v>56</v>
      </c>
      <c r="R1" s="31" t="s">
        <v>57</v>
      </c>
      <c r="S1" s="32" t="s">
        <v>41</v>
      </c>
      <c r="T1" s="33" t="s">
        <v>58</v>
      </c>
      <c r="U1" s="34" t="s">
        <v>59</v>
      </c>
      <c r="V1" s="35" t="s">
        <v>60</v>
      </c>
      <c r="W1" s="36" t="s">
        <v>61</v>
      </c>
      <c r="X1" s="37"/>
    </row>
    <row r="2" customFormat="false" ht="16" hidden="false" customHeight="false" outlineLevel="0" collapsed="false">
      <c r="A2" s="39" t="n">
        <f aca="false">A3-1</f>
        <v>-18</v>
      </c>
      <c r="B2" s="40" t="n">
        <v>43889.4166666667</v>
      </c>
      <c r="C2" s="41" t="s">
        <v>15</v>
      </c>
      <c r="D2" s="0" t="n">
        <v>10</v>
      </c>
      <c r="E2" s="0" t="n">
        <v>15</v>
      </c>
      <c r="M2" s="0" t="n">
        <v>25</v>
      </c>
      <c r="N2" s="0" t="n">
        <v>2</v>
      </c>
      <c r="R2" s="0" t="n">
        <v>1</v>
      </c>
      <c r="T2" s="42" t="n">
        <v>53</v>
      </c>
      <c r="U2" s="26" t="str">
        <f aca="false">IF(ISNUMBER(T1),T2-T1,"")</f>
        <v/>
      </c>
      <c r="V2" s="27" t="str">
        <f aca="false">IF(ISNUMBER(T1), ((T2-T1)/T1)/(B2-B1), "")</f>
        <v/>
      </c>
      <c r="Y2" s="0" t="s">
        <v>62</v>
      </c>
    </row>
    <row r="3" customFormat="false" ht="16" hidden="false" customHeight="false" outlineLevel="0" collapsed="false">
      <c r="A3" s="39" t="n">
        <f aca="false">A4-1</f>
        <v>-17</v>
      </c>
      <c r="B3" s="40" t="n">
        <v>43890.4166666667</v>
      </c>
      <c r="C3" s="41" t="s">
        <v>15</v>
      </c>
      <c r="D3" s="0" t="n">
        <v>14</v>
      </c>
      <c r="E3" s="0" t="n">
        <v>15</v>
      </c>
      <c r="J3" s="0" t="n">
        <v>3</v>
      </c>
      <c r="M3" s="0" t="n">
        <v>30</v>
      </c>
      <c r="N3" s="0" t="n">
        <v>1</v>
      </c>
      <c r="R3" s="0" t="n">
        <v>1</v>
      </c>
      <c r="T3" s="42" t="n">
        <v>66</v>
      </c>
      <c r="U3" s="26" t="n">
        <f aca="false">IF(ISNUMBER(T2),T3-T2,"")</f>
        <v>13</v>
      </c>
      <c r="V3" s="27" t="n">
        <f aca="false">IF(ISNUMBER(T2), ((T3-T2)/T2)/(B3-B2), "")</f>
        <v>0.245283018867925</v>
      </c>
      <c r="W3" s="28" t="n">
        <f aca="false">guide_start*EXP(Table5[[#This Row],['#]]*(LN(2)/guide_doubling))</f>
        <v>70.4374611956853</v>
      </c>
      <c r="Y3" s="0" t="s">
        <v>63</v>
      </c>
      <c r="Z3" s="43" t="n">
        <f aca="false">last_DE_Total*0.5</f>
        <v>3578</v>
      </c>
    </row>
    <row r="4" customFormat="false" ht="16" hidden="false" customHeight="false" outlineLevel="0" collapsed="false">
      <c r="A4" s="39" t="n">
        <f aca="false">A5-1</f>
        <v>-16</v>
      </c>
      <c r="B4" s="40" t="n">
        <v>43891.625</v>
      </c>
      <c r="C4" s="41" t="s">
        <v>15</v>
      </c>
      <c r="D4" s="0" t="n">
        <v>15</v>
      </c>
      <c r="E4" s="0" t="n">
        <v>23</v>
      </c>
      <c r="H4" s="0" t="n">
        <v>1</v>
      </c>
      <c r="I4" s="0" t="n">
        <v>1</v>
      </c>
      <c r="J4" s="0" t="n">
        <v>8</v>
      </c>
      <c r="L4" s="0" t="n">
        <v>1</v>
      </c>
      <c r="M4" s="0" t="n">
        <v>74</v>
      </c>
      <c r="N4" s="0" t="n">
        <v>2</v>
      </c>
      <c r="R4" s="0" t="n">
        <v>2</v>
      </c>
      <c r="T4" s="42" t="n">
        <v>129</v>
      </c>
      <c r="U4" s="26" t="n">
        <f aca="false">IF(ISNUMBER(T3),T4-T3,"")</f>
        <v>63</v>
      </c>
      <c r="V4" s="27" t="n">
        <f aca="false">IF(ISNUMBER(T3), ((T4-T3)/T3)/(B4-B3), "")</f>
        <v>0.789968652036032</v>
      </c>
      <c r="W4" s="28" t="n">
        <f aca="false">guide_start*EXP(Table5[[#This Row],['#]]*(LN(2)/guide_doubling))</f>
        <v>88.7456400615972</v>
      </c>
      <c r="Y4" s="0" t="s">
        <v>64</v>
      </c>
      <c r="Z4" s="43" t="n">
        <v>3</v>
      </c>
    </row>
    <row r="5" customFormat="false" ht="16" hidden="false" customHeight="false" outlineLevel="0" collapsed="false">
      <c r="A5" s="39" t="n">
        <f aca="false">A6-1</f>
        <v>-15</v>
      </c>
      <c r="B5" s="40" t="n">
        <v>43892.625</v>
      </c>
      <c r="C5" s="41" t="s">
        <v>15</v>
      </c>
      <c r="D5" s="0" t="n">
        <v>20</v>
      </c>
      <c r="E5" s="0" t="n">
        <v>26</v>
      </c>
      <c r="F5" s="0" t="n">
        <v>1</v>
      </c>
      <c r="H5" s="0" t="n">
        <v>1</v>
      </c>
      <c r="I5" s="0" t="n">
        <v>2</v>
      </c>
      <c r="J5" s="0" t="n">
        <v>10</v>
      </c>
      <c r="L5" s="0" t="n">
        <v>1</v>
      </c>
      <c r="M5" s="0" t="n">
        <v>90</v>
      </c>
      <c r="N5" s="0" t="n">
        <v>2</v>
      </c>
      <c r="R5" s="0" t="n">
        <v>2</v>
      </c>
      <c r="T5" s="42" t="n">
        <v>157</v>
      </c>
      <c r="U5" s="26" t="n">
        <f aca="false">IF(ISNUMBER(T4),T5-T4,"")</f>
        <v>28</v>
      </c>
      <c r="V5" s="27" t="n">
        <f aca="false">IF(ISNUMBER(T4), ((T5-T4)/T4)/(B5-B4), "")</f>
        <v>0.217054263565891</v>
      </c>
      <c r="W5" s="28" t="n">
        <f aca="false">guide_start*EXP(Table5[[#This Row],['#]]*(LN(2)/guide_doubling))</f>
        <v>111.8125</v>
      </c>
    </row>
    <row r="6" customFormat="false" ht="16" hidden="false" customHeight="false" outlineLevel="0" collapsed="false">
      <c r="A6" s="39" t="n">
        <f aca="false">A7-1</f>
        <v>-14</v>
      </c>
      <c r="B6" s="40" t="n">
        <v>43893.625</v>
      </c>
      <c r="C6" s="41" t="s">
        <v>15</v>
      </c>
      <c r="D6" s="0" t="n">
        <v>28</v>
      </c>
      <c r="E6" s="0" t="n">
        <v>37</v>
      </c>
      <c r="F6" s="0" t="n">
        <v>3</v>
      </c>
      <c r="G6" s="0" t="n">
        <v>1</v>
      </c>
      <c r="H6" s="0" t="n">
        <v>2</v>
      </c>
      <c r="I6" s="0" t="n">
        <v>2</v>
      </c>
      <c r="J6" s="0" t="n">
        <v>12</v>
      </c>
      <c r="L6" s="0" t="n">
        <v>2</v>
      </c>
      <c r="M6" s="0" t="n">
        <v>103</v>
      </c>
      <c r="N6" s="0" t="n">
        <v>2</v>
      </c>
      <c r="P6" s="0" t="n">
        <v>1</v>
      </c>
      <c r="R6" s="0" t="n">
        <v>2</v>
      </c>
      <c r="S6" s="0" t="n">
        <v>1</v>
      </c>
      <c r="T6" s="42" t="n">
        <v>196</v>
      </c>
      <c r="U6" s="26" t="n">
        <f aca="false">IF(ISNUMBER(T5),T6-T5,"")</f>
        <v>39</v>
      </c>
      <c r="V6" s="27" t="n">
        <f aca="false">IF(ISNUMBER(T5), ((T6-T5)/T5)/(B6-B5), "")</f>
        <v>0.248407643312102</v>
      </c>
      <c r="W6" s="28" t="n">
        <f aca="false">guide_start*EXP(Table5[[#This Row],['#]]*(LN(2)/guide_doubling))</f>
        <v>140.874922391371</v>
      </c>
      <c r="Y6" s="0" t="s">
        <v>65</v>
      </c>
      <c r="Z6" s="0" t="s">
        <v>66</v>
      </c>
    </row>
    <row r="7" customFormat="false" ht="16" hidden="false" customHeight="false" outlineLevel="0" collapsed="false">
      <c r="A7" s="39" t="n">
        <f aca="false">A8-1</f>
        <v>-13</v>
      </c>
      <c r="B7" s="40" t="n">
        <v>43894.625</v>
      </c>
      <c r="C7" s="41" t="s">
        <v>15</v>
      </c>
      <c r="D7" s="0" t="n">
        <v>50</v>
      </c>
      <c r="E7" s="0" t="n">
        <v>48</v>
      </c>
      <c r="F7" s="0" t="n">
        <v>7</v>
      </c>
      <c r="G7" s="0" t="n">
        <v>1</v>
      </c>
      <c r="H7" s="0" t="n">
        <v>3</v>
      </c>
      <c r="I7" s="0" t="n">
        <v>3</v>
      </c>
      <c r="J7" s="0" t="n">
        <v>12</v>
      </c>
      <c r="K7" s="0" t="n">
        <v>4</v>
      </c>
      <c r="L7" s="0" t="n">
        <v>7</v>
      </c>
      <c r="M7" s="0" t="n">
        <v>115</v>
      </c>
      <c r="N7" s="0" t="n">
        <v>7</v>
      </c>
      <c r="O7" s="0" t="n">
        <v>1</v>
      </c>
      <c r="P7" s="0" t="n">
        <v>1</v>
      </c>
      <c r="R7" s="0" t="n">
        <v>2</v>
      </c>
      <c r="S7" s="0" t="n">
        <v>1</v>
      </c>
      <c r="T7" s="42" t="n">
        <v>262</v>
      </c>
      <c r="U7" s="26" t="n">
        <f aca="false">IF(ISNUMBER(T6),T7-T6,"")</f>
        <v>66</v>
      </c>
      <c r="V7" s="27" t="n">
        <f aca="false">IF(ISNUMBER(T6), ((T7-T6)/T6)/(B7-B6), "")</f>
        <v>0.336734693877551</v>
      </c>
      <c r="W7" s="28" t="n">
        <f aca="false">guide_start*EXP(Table5[[#This Row],['#]]*(LN(2)/guide_doubling))</f>
        <v>177.491280123194</v>
      </c>
    </row>
    <row r="8" customFormat="false" ht="16" hidden="false" customHeight="false" outlineLevel="0" collapsed="false">
      <c r="A8" s="39" t="n">
        <f aca="false">A9-1</f>
        <v>-12</v>
      </c>
      <c r="B8" s="40" t="n">
        <v>43895.625</v>
      </c>
      <c r="C8" s="41" t="s">
        <v>15</v>
      </c>
      <c r="D8" s="0" t="n">
        <v>73</v>
      </c>
      <c r="E8" s="0" t="n">
        <v>70</v>
      </c>
      <c r="F8" s="0" t="n">
        <v>13</v>
      </c>
      <c r="G8" s="0" t="n">
        <v>1</v>
      </c>
      <c r="H8" s="0" t="n">
        <v>3</v>
      </c>
      <c r="I8" s="0" t="n">
        <v>5</v>
      </c>
      <c r="J8" s="0" t="n">
        <v>14</v>
      </c>
      <c r="K8" s="0" t="n">
        <v>4</v>
      </c>
      <c r="L8" s="0" t="n">
        <v>18</v>
      </c>
      <c r="M8" s="0" t="n">
        <v>181</v>
      </c>
      <c r="N8" s="0" t="n">
        <v>8</v>
      </c>
      <c r="O8" s="0" t="n">
        <v>1</v>
      </c>
      <c r="P8" s="0" t="n">
        <v>1</v>
      </c>
      <c r="R8" s="0" t="n">
        <v>7</v>
      </c>
      <c r="S8" s="0" t="n">
        <v>1</v>
      </c>
      <c r="T8" s="42" t="n">
        <v>400</v>
      </c>
      <c r="U8" s="26" t="n">
        <f aca="false">IF(ISNUMBER(T7),T8-T7,"")</f>
        <v>138</v>
      </c>
      <c r="V8" s="27" t="n">
        <f aca="false">IF(ISNUMBER(T7), ((T8-T7)/T7)/(B8-B7), "")</f>
        <v>0.526717557251908</v>
      </c>
      <c r="W8" s="28" t="n">
        <f aca="false">guide_start*EXP(Table5[[#This Row],['#]]*(LN(2)/guide_doubling))</f>
        <v>223.625</v>
      </c>
    </row>
    <row r="9" customFormat="false" ht="16" hidden="false" customHeight="false" outlineLevel="0" collapsed="false">
      <c r="A9" s="39" t="n">
        <f aca="false">A10-1</f>
        <v>-11</v>
      </c>
      <c r="B9" s="40" t="n">
        <v>43896.625</v>
      </c>
      <c r="C9" s="41" t="s">
        <v>15</v>
      </c>
      <c r="D9" s="5" t="n">
        <v>96</v>
      </c>
      <c r="E9" s="5" t="n">
        <v>117</v>
      </c>
      <c r="F9" s="5" t="n">
        <v>19</v>
      </c>
      <c r="G9" s="5" t="n">
        <v>2</v>
      </c>
      <c r="H9" s="5" t="n">
        <v>4</v>
      </c>
      <c r="I9" s="5" t="n">
        <v>11</v>
      </c>
      <c r="J9" s="5" t="n">
        <v>16</v>
      </c>
      <c r="K9" s="5" t="n">
        <v>5</v>
      </c>
      <c r="L9" s="5" t="n">
        <v>18</v>
      </c>
      <c r="M9" s="5" t="n">
        <v>329</v>
      </c>
      <c r="N9" s="5" t="n">
        <v>10</v>
      </c>
      <c r="O9" s="5" t="n">
        <v>2</v>
      </c>
      <c r="P9" s="5" t="n">
        <v>2</v>
      </c>
      <c r="Q9" s="5"/>
      <c r="R9" s="5" t="n">
        <v>7</v>
      </c>
      <c r="S9" s="5" t="n">
        <v>1</v>
      </c>
      <c r="T9" s="42" t="n">
        <v>639</v>
      </c>
      <c r="U9" s="44" t="n">
        <f aca="false">IF(ISNUMBER(T8),T9-T8,"")</f>
        <v>239</v>
      </c>
      <c r="V9" s="27" t="n">
        <f aca="false">IF(ISNUMBER(T8), ((T9-T8)/T8)/(B9-B8), "")</f>
        <v>0.5975</v>
      </c>
      <c r="W9" s="28" t="n">
        <f aca="false">guide_start*EXP(Table5[[#This Row],['#]]*(LN(2)/guide_doubling))</f>
        <v>281.749844782741</v>
      </c>
    </row>
    <row r="10" customFormat="false" ht="16" hidden="false" customHeight="false" outlineLevel="0" collapsed="false">
      <c r="A10" s="39" t="n">
        <f aca="false">A11-1</f>
        <v>-10</v>
      </c>
      <c r="B10" s="40" t="n">
        <v>43897.625</v>
      </c>
      <c r="C10" s="41" t="s">
        <v>15</v>
      </c>
      <c r="D10" s="0" t="n">
        <v>170</v>
      </c>
      <c r="E10" s="0" t="n">
        <v>134</v>
      </c>
      <c r="F10" s="0" t="n">
        <v>28</v>
      </c>
      <c r="G10" s="0" t="n">
        <v>2</v>
      </c>
      <c r="H10" s="0" t="n">
        <v>4</v>
      </c>
      <c r="I10" s="0" t="n">
        <v>13</v>
      </c>
      <c r="J10" s="0" t="n">
        <v>17</v>
      </c>
      <c r="K10" s="0" t="n">
        <v>5</v>
      </c>
      <c r="L10" s="0" t="n">
        <v>19</v>
      </c>
      <c r="M10" s="0" t="n">
        <v>373</v>
      </c>
      <c r="N10" s="0" t="n">
        <v>13</v>
      </c>
      <c r="O10" s="0" t="n">
        <v>3</v>
      </c>
      <c r="P10" s="0" t="n">
        <v>4</v>
      </c>
      <c r="R10" s="0" t="n">
        <v>8</v>
      </c>
      <c r="S10" s="0" t="n">
        <v>2</v>
      </c>
      <c r="T10" s="42" t="n">
        <v>795</v>
      </c>
      <c r="U10" s="26" t="n">
        <f aca="false">IF(ISNUMBER(T9),T10-T9,"")</f>
        <v>156</v>
      </c>
      <c r="V10" s="27" t="n">
        <f aca="false">IF(ISNUMBER(T9), ((T10-T9)/T9)/(B10-B9), "")</f>
        <v>0.244131455399061</v>
      </c>
      <c r="W10" s="28" t="n">
        <f aca="false">guide_start*EXP(Table5[[#This Row],['#]]*(LN(2)/guide_doubling))</f>
        <v>354.982560246389</v>
      </c>
    </row>
    <row r="11" customFormat="false" ht="16" hidden="false" customHeight="false" outlineLevel="0" collapsed="false">
      <c r="A11" s="39" t="n">
        <f aca="false">A12-1</f>
        <v>-9</v>
      </c>
      <c r="B11" s="40" t="n">
        <v>43898.625</v>
      </c>
      <c r="C11" s="41" t="s">
        <v>15</v>
      </c>
      <c r="D11" s="0" t="n">
        <v>182</v>
      </c>
      <c r="E11" s="0" t="n">
        <v>172</v>
      </c>
      <c r="F11" s="0" t="n">
        <v>40</v>
      </c>
      <c r="G11" s="0" t="n">
        <v>4</v>
      </c>
      <c r="H11" s="0" t="n">
        <v>4</v>
      </c>
      <c r="I11" s="0" t="n">
        <v>13</v>
      </c>
      <c r="J11" s="0" t="n">
        <v>19</v>
      </c>
      <c r="K11" s="0" t="n">
        <v>8</v>
      </c>
      <c r="L11" s="0" t="n">
        <v>21</v>
      </c>
      <c r="M11" s="0" t="n">
        <v>398</v>
      </c>
      <c r="N11" s="0" t="n">
        <v>19</v>
      </c>
      <c r="O11" s="0" t="n">
        <v>4</v>
      </c>
      <c r="P11" s="0" t="n">
        <v>7</v>
      </c>
      <c r="R11" s="0" t="n">
        <v>9</v>
      </c>
      <c r="S11" s="0" t="n">
        <v>2</v>
      </c>
      <c r="T11" s="42" t="n">
        <v>902</v>
      </c>
      <c r="U11" s="26" t="n">
        <f aca="false">IF(ISNUMBER(T10),T11-T10,"")</f>
        <v>107</v>
      </c>
      <c r="V11" s="27" t="n">
        <f aca="false">IF(ISNUMBER(T10), ((T11-T10)/T10)/(B11-B10), "")</f>
        <v>0.134591194968553</v>
      </c>
      <c r="W11" s="28" t="n">
        <f aca="false">guide_start*EXP(Table5[[#This Row],['#]]*(LN(2)/guide_doubling))</f>
        <v>447.25</v>
      </c>
    </row>
    <row r="12" customFormat="false" ht="16" hidden="false" customHeight="false" outlineLevel="0" collapsed="false">
      <c r="A12" s="39" t="n">
        <f aca="false">A13-1</f>
        <v>-8</v>
      </c>
      <c r="B12" s="40" t="n">
        <v>43899.625</v>
      </c>
      <c r="C12" s="41" t="s">
        <v>15</v>
      </c>
      <c r="D12" s="0" t="n">
        <v>204</v>
      </c>
      <c r="E12" s="0" t="n">
        <v>256</v>
      </c>
      <c r="F12" s="0" t="n">
        <v>48</v>
      </c>
      <c r="G12" s="0" t="n">
        <v>6</v>
      </c>
      <c r="H12" s="0" t="n">
        <v>4</v>
      </c>
      <c r="I12" s="0" t="n">
        <v>17</v>
      </c>
      <c r="J12" s="0" t="n">
        <v>26</v>
      </c>
      <c r="K12" s="0" t="n">
        <v>10</v>
      </c>
      <c r="L12" s="0" t="n">
        <v>38</v>
      </c>
      <c r="M12" s="0" t="n">
        <v>484</v>
      </c>
      <c r="N12" s="0" t="n">
        <v>17</v>
      </c>
      <c r="O12" s="0" t="n">
        <v>6</v>
      </c>
      <c r="P12" s="0" t="n">
        <v>12</v>
      </c>
      <c r="R12" s="0" t="n">
        <v>9</v>
      </c>
      <c r="S12" s="0" t="n">
        <v>2</v>
      </c>
      <c r="T12" s="42" t="n">
        <v>1139</v>
      </c>
      <c r="U12" s="26" t="n">
        <f aca="false">IF(ISNUMBER(T11),T12-T11,"")</f>
        <v>237</v>
      </c>
      <c r="V12" s="27" t="n">
        <f aca="false">IF(ISNUMBER(T11), ((T12-T11)/T11)/(B12-B11), "")</f>
        <v>0.262749445676275</v>
      </c>
      <c r="W12" s="28" t="n">
        <f aca="false">guide_start*EXP(Table5[[#This Row],['#]]*(LN(2)/guide_doubling))</f>
        <v>563.499689565482</v>
      </c>
    </row>
    <row r="13" customFormat="false" ht="16" hidden="false" customHeight="false" outlineLevel="0" collapsed="false">
      <c r="A13" s="39" t="n">
        <f aca="false">A14-1</f>
        <v>-7</v>
      </c>
      <c r="B13" s="40" t="n">
        <v>43900.625</v>
      </c>
      <c r="C13" s="41" t="s">
        <v>15</v>
      </c>
      <c r="D13" s="0" t="n">
        <v>237</v>
      </c>
      <c r="E13" s="0" t="n">
        <v>314</v>
      </c>
      <c r="F13" s="0" t="n">
        <v>48</v>
      </c>
      <c r="G13" s="0" t="n">
        <v>9</v>
      </c>
      <c r="H13" s="0" t="n">
        <v>4</v>
      </c>
      <c r="I13" s="0" t="n">
        <v>29</v>
      </c>
      <c r="J13" s="0" t="n">
        <v>35</v>
      </c>
      <c r="K13" s="0" t="n">
        <v>13</v>
      </c>
      <c r="L13" s="0" t="n">
        <v>49</v>
      </c>
      <c r="M13" s="0" t="n">
        <v>484</v>
      </c>
      <c r="N13" s="0" t="n">
        <v>25</v>
      </c>
      <c r="O13" s="0" t="n">
        <v>7</v>
      </c>
      <c r="P13" s="0" t="n">
        <v>22</v>
      </c>
      <c r="Q13" s="0" t="n">
        <v>7</v>
      </c>
      <c r="R13" s="0" t="n">
        <v>9</v>
      </c>
      <c r="S13" s="0" t="n">
        <v>4</v>
      </c>
      <c r="T13" s="42" t="n">
        <v>1296</v>
      </c>
      <c r="U13" s="26" t="n">
        <f aca="false">IF(ISNUMBER(T12),T13-T12,"")</f>
        <v>157</v>
      </c>
      <c r="V13" s="27" t="n">
        <f aca="false">IF(ISNUMBER(T12), ((T13-T12)/T12)/(B13-B12), "")</f>
        <v>0.13784021071115</v>
      </c>
      <c r="W13" s="28" t="n">
        <f aca="false">guide_start*EXP(Table5[[#This Row],['#]]*(LN(2)/guide_doubling))</f>
        <v>709.965120492777</v>
      </c>
    </row>
    <row r="14" customFormat="false" ht="16" hidden="false" customHeight="false" outlineLevel="0" collapsed="false">
      <c r="A14" s="39" t="n">
        <f aca="false">A15-1</f>
        <v>-6</v>
      </c>
      <c r="B14" s="40" t="n">
        <v>43901.625</v>
      </c>
      <c r="C14" s="41" t="s">
        <v>15</v>
      </c>
      <c r="D14" s="0" t="n">
        <v>277</v>
      </c>
      <c r="E14" s="0" t="n">
        <v>366</v>
      </c>
      <c r="F14" s="0" t="n">
        <v>90</v>
      </c>
      <c r="G14" s="0" t="n">
        <v>24</v>
      </c>
      <c r="H14" s="0" t="n">
        <v>21</v>
      </c>
      <c r="I14" s="0" t="n">
        <v>48</v>
      </c>
      <c r="J14" s="0" t="n">
        <v>48</v>
      </c>
      <c r="K14" s="0" t="n">
        <v>17</v>
      </c>
      <c r="L14" s="0" t="n">
        <v>75</v>
      </c>
      <c r="M14" s="0" t="n">
        <v>484</v>
      </c>
      <c r="N14" s="0" t="n">
        <v>25</v>
      </c>
      <c r="O14" s="0" t="n">
        <v>14</v>
      </c>
      <c r="P14" s="0" t="n">
        <v>26</v>
      </c>
      <c r="Q14" s="0" t="n">
        <v>15</v>
      </c>
      <c r="R14" s="0" t="n">
        <v>27</v>
      </c>
      <c r="S14" s="0" t="n">
        <v>10</v>
      </c>
      <c r="T14" s="42" t="n">
        <v>1567</v>
      </c>
      <c r="U14" s="26" t="n">
        <f aca="false">IF(ISNUMBER(T13),T14-T13,"")</f>
        <v>271</v>
      </c>
      <c r="V14" s="27" t="n">
        <f aca="false">IF(ISNUMBER(T13), ((T14-T13)/T13)/(B14-B13), "")</f>
        <v>0.209104938271605</v>
      </c>
      <c r="W14" s="28" t="n">
        <f aca="false">guide_start*EXP(Table5[[#This Row],['#]]*(LN(2)/guide_doubling))</f>
        <v>894.5</v>
      </c>
    </row>
    <row r="15" customFormat="false" ht="16" hidden="false" customHeight="false" outlineLevel="0" collapsed="false">
      <c r="A15" s="39" t="n">
        <f aca="false">A16-1</f>
        <v>-5</v>
      </c>
      <c r="B15" s="45" t="n">
        <v>43902.625</v>
      </c>
      <c r="C15" s="41" t="s">
        <v>15</v>
      </c>
      <c r="D15" s="46" t="n">
        <v>454</v>
      </c>
      <c r="E15" s="46" t="n">
        <v>500</v>
      </c>
      <c r="F15" s="46" t="n">
        <v>137</v>
      </c>
      <c r="G15" s="46" t="n">
        <v>30</v>
      </c>
      <c r="H15" s="46" t="n">
        <v>38</v>
      </c>
      <c r="I15" s="46" t="n">
        <v>88</v>
      </c>
      <c r="J15" s="46" t="n">
        <v>99</v>
      </c>
      <c r="K15" s="46" t="n">
        <v>23</v>
      </c>
      <c r="L15" s="46" t="n">
        <v>129</v>
      </c>
      <c r="M15" s="46" t="n">
        <v>688</v>
      </c>
      <c r="N15" s="46" t="n">
        <v>52</v>
      </c>
      <c r="O15" s="46" t="n">
        <v>14</v>
      </c>
      <c r="P15" s="46" t="n">
        <v>45</v>
      </c>
      <c r="Q15" s="46" t="n">
        <v>27</v>
      </c>
      <c r="R15" s="46" t="n">
        <v>31</v>
      </c>
      <c r="S15" s="46" t="n">
        <v>14</v>
      </c>
      <c r="T15" s="42" t="n">
        <v>2369</v>
      </c>
      <c r="U15" s="47" t="n">
        <f aca="false">IF(ISNUMBER(T14),T15-T14,"")</f>
        <v>802</v>
      </c>
      <c r="V15" s="27" t="n">
        <f aca="false">IF(ISNUMBER(T14), ((T15-T14)/T14)/(B15-B14), "")</f>
        <v>0.511805998723676</v>
      </c>
      <c r="W15" s="28" t="n">
        <f aca="false">guide_start*EXP(Table5[[#This Row],['#]]*(LN(2)/guide_doubling))</f>
        <v>1126.99937913096</v>
      </c>
      <c r="X15" s="48"/>
    </row>
    <row r="16" customFormat="false" ht="16" hidden="false" customHeight="false" outlineLevel="0" collapsed="false">
      <c r="A16" s="39" t="n">
        <f aca="false">A17-1</f>
        <v>-4</v>
      </c>
      <c r="B16" s="45" t="n">
        <v>43903.625</v>
      </c>
      <c r="C16" s="41" t="s">
        <v>15</v>
      </c>
      <c r="D16" s="49" t="n">
        <v>454</v>
      </c>
      <c r="E16" s="49" t="n">
        <v>558</v>
      </c>
      <c r="F16" s="49" t="n">
        <v>174</v>
      </c>
      <c r="G16" s="49" t="n">
        <v>44</v>
      </c>
      <c r="H16" s="49" t="n">
        <v>42</v>
      </c>
      <c r="I16" s="49" t="n">
        <v>99</v>
      </c>
      <c r="J16" s="49" t="n">
        <v>148</v>
      </c>
      <c r="K16" s="49" t="n">
        <v>33</v>
      </c>
      <c r="L16" s="49" t="n">
        <v>230</v>
      </c>
      <c r="M16" s="49" t="n">
        <v>936</v>
      </c>
      <c r="N16" s="49" t="n">
        <v>102</v>
      </c>
      <c r="O16" s="49" t="n">
        <v>40</v>
      </c>
      <c r="P16" s="49" t="n">
        <v>83</v>
      </c>
      <c r="Q16" s="49" t="n">
        <v>42</v>
      </c>
      <c r="R16" s="49" t="n">
        <v>48</v>
      </c>
      <c r="S16" s="49" t="n">
        <v>29</v>
      </c>
      <c r="T16" s="42" t="n">
        <v>3062</v>
      </c>
      <c r="U16" s="47" t="n">
        <f aca="false">IF(ISNUMBER(T15),T16-T15,"")</f>
        <v>693</v>
      </c>
      <c r="V16" s="27" t="n">
        <f aca="false">IF(ISNUMBER(T15), ((T16-T15)/T15)/(B16-B15), "")</f>
        <v>0.292528493035036</v>
      </c>
      <c r="W16" s="28" t="n">
        <f aca="false">guide_start*EXP(Table5[[#This Row],['#]]*(LN(2)/guide_doubling))</f>
        <v>1419.93024098555</v>
      </c>
      <c r="X16" s="48"/>
    </row>
    <row r="17" customFormat="false" ht="16" hidden="false" customHeight="false" outlineLevel="0" collapsed="false">
      <c r="A17" s="39" t="n">
        <f aca="false">A18-1</f>
        <v>-3</v>
      </c>
      <c r="B17" s="45" t="n">
        <v>43904.625</v>
      </c>
      <c r="C17" s="41" t="s">
        <v>15</v>
      </c>
      <c r="D17" s="42" t="n">
        <v>569</v>
      </c>
      <c r="E17" s="42" t="n">
        <v>681</v>
      </c>
      <c r="F17" s="42" t="n">
        <v>216</v>
      </c>
      <c r="G17" s="42" t="n">
        <v>61</v>
      </c>
      <c r="H17" s="42" t="n">
        <v>50</v>
      </c>
      <c r="I17" s="42" t="n">
        <v>158</v>
      </c>
      <c r="J17" s="42" t="n">
        <v>203</v>
      </c>
      <c r="K17" s="42" t="n">
        <v>45</v>
      </c>
      <c r="L17" s="42" t="n">
        <v>253</v>
      </c>
      <c r="M17" s="42" t="n">
        <v>1154</v>
      </c>
      <c r="N17" s="42" t="n">
        <v>121</v>
      </c>
      <c r="O17" s="42" t="n">
        <v>40</v>
      </c>
      <c r="P17" s="42" t="n">
        <v>93</v>
      </c>
      <c r="Q17" s="42" t="n">
        <v>45</v>
      </c>
      <c r="R17" s="42" t="n">
        <v>60</v>
      </c>
      <c r="S17" s="42" t="n">
        <v>46</v>
      </c>
      <c r="T17" s="42" t="n">
        <v>3795</v>
      </c>
      <c r="U17" s="47" t="n">
        <f aca="false">IF(ISNUMBER(T16),T17-T16,"")</f>
        <v>733</v>
      </c>
      <c r="V17" s="27" t="n">
        <f aca="false">IF(ISNUMBER(T16), ((T17-T16)/T16)/(B17-B16), "")</f>
        <v>0.239386022207707</v>
      </c>
      <c r="W17" s="28" t="n">
        <f aca="false">guide_start*EXP(Table5[[#This Row],['#]]*(LN(2)/guide_doubling))</f>
        <v>1789</v>
      </c>
    </row>
    <row r="18" customFormat="false" ht="16" hidden="false" customHeight="false" outlineLevel="0" collapsed="false">
      <c r="A18" s="39" t="n">
        <f aca="false">A19-1</f>
        <v>-2</v>
      </c>
      <c r="B18" s="41" t="n">
        <v>43905.625</v>
      </c>
      <c r="C18" s="50" t="s">
        <v>15</v>
      </c>
      <c r="D18" s="51" t="n">
        <v>827</v>
      </c>
      <c r="E18" s="51" t="n">
        <v>886</v>
      </c>
      <c r="F18" s="51" t="n">
        <v>265</v>
      </c>
      <c r="G18" s="51" t="n">
        <v>84</v>
      </c>
      <c r="H18" s="51" t="n">
        <v>53</v>
      </c>
      <c r="I18" s="51" t="n">
        <v>162</v>
      </c>
      <c r="J18" s="51" t="n">
        <v>286</v>
      </c>
      <c r="K18" s="51" t="n">
        <v>50</v>
      </c>
      <c r="L18" s="51" t="n">
        <v>287</v>
      </c>
      <c r="M18" s="51" t="n">
        <v>1407</v>
      </c>
      <c r="N18" s="51" t="n">
        <v>168</v>
      </c>
      <c r="O18" s="51" t="n">
        <v>32</v>
      </c>
      <c r="P18" s="51" t="n">
        <v>130</v>
      </c>
      <c r="Q18" s="51" t="n">
        <v>47</v>
      </c>
      <c r="R18" s="51" t="n">
        <v>103</v>
      </c>
      <c r="S18" s="51" t="n">
        <v>51</v>
      </c>
      <c r="T18" s="52" t="n">
        <v>4838</v>
      </c>
      <c r="U18" s="47" t="n">
        <f aca="false">IF(ISNUMBER(T17),T18-T17,"")</f>
        <v>1043</v>
      </c>
      <c r="V18" s="27" t="n">
        <f aca="false">IF(ISNUMBER(T17), ((T18-T17)/T17)/(B18-B17), "")</f>
        <v>0.274835309617918</v>
      </c>
      <c r="W18" s="28" t="n">
        <f aca="false">guide_start*EXP(Table5[[#This Row],['#]]*(LN(2)/guide_doubling))</f>
        <v>2253.99875826193</v>
      </c>
    </row>
    <row r="19" customFormat="false" ht="16" hidden="false" customHeight="false" outlineLevel="0" collapsed="false">
      <c r="A19" s="39" t="n">
        <f aca="false">A20-1</f>
        <v>-1</v>
      </c>
      <c r="B19" s="41" t="n">
        <v>43906.625</v>
      </c>
      <c r="C19" s="19" t="s">
        <v>15</v>
      </c>
      <c r="D19" s="17" t="n">
        <v>1105</v>
      </c>
      <c r="E19" s="17" t="n">
        <v>1067</v>
      </c>
      <c r="F19" s="17" t="n">
        <v>300</v>
      </c>
      <c r="G19" s="17" t="n">
        <v>94</v>
      </c>
      <c r="H19" s="17" t="n">
        <v>56</v>
      </c>
      <c r="I19" s="17" t="n">
        <v>260</v>
      </c>
      <c r="J19" s="17" t="n">
        <v>342</v>
      </c>
      <c r="K19" s="17" t="n">
        <v>51</v>
      </c>
      <c r="L19" s="17" t="n">
        <v>391</v>
      </c>
      <c r="M19" s="17" t="n">
        <v>1541</v>
      </c>
      <c r="N19" s="17" t="n">
        <v>325</v>
      </c>
      <c r="O19" s="17" t="n">
        <v>85</v>
      </c>
      <c r="P19" s="17" t="n">
        <v>140</v>
      </c>
      <c r="Q19" s="17" t="n">
        <v>77</v>
      </c>
      <c r="R19" s="17" t="n">
        <v>123</v>
      </c>
      <c r="S19" s="17" t="n">
        <v>55</v>
      </c>
      <c r="T19" s="17" t="n">
        <v>6012</v>
      </c>
      <c r="U19" s="47" t="n">
        <f aca="false">IF(ISNUMBER(T18),T19-T18,"")</f>
        <v>1174</v>
      </c>
      <c r="V19" s="27" t="n">
        <f aca="false">IF(ISNUMBER(T18), ((T19-T18)/T18)/(B19-B18), "")</f>
        <v>0.242662257131046</v>
      </c>
      <c r="W19" s="28" t="n">
        <f aca="false">guide_start*EXP(Table5[[#This Row],['#]]*(LN(2)/guide_doubling))</f>
        <v>2839.86048197111</v>
      </c>
    </row>
    <row r="20" customFormat="false" ht="16" hidden="false" customHeight="false" outlineLevel="0" collapsed="false">
      <c r="A20" s="39" t="n">
        <v>0</v>
      </c>
      <c r="B20" s="41" t="n">
        <v>43907.625</v>
      </c>
      <c r="C20" s="50" t="s">
        <v>67</v>
      </c>
      <c r="D20" s="8" t="n">
        <v>1479</v>
      </c>
      <c r="E20" s="8" t="n">
        <v>1109</v>
      </c>
      <c r="F20" s="8" t="n">
        <v>345</v>
      </c>
      <c r="G20" s="8" t="n">
        <v>73</v>
      </c>
      <c r="H20" s="8" t="n">
        <v>57</v>
      </c>
      <c r="I20" s="8" t="n">
        <v>310</v>
      </c>
      <c r="J20" s="8" t="n">
        <v>373</v>
      </c>
      <c r="K20" s="8" t="n">
        <v>45</v>
      </c>
      <c r="L20" s="8" t="n">
        <v>325</v>
      </c>
      <c r="M20" s="8" t="n">
        <v>2105</v>
      </c>
      <c r="N20" s="8" t="n">
        <v>442</v>
      </c>
      <c r="O20" s="8" t="n">
        <v>75</v>
      </c>
      <c r="P20" s="8" t="n">
        <v>182</v>
      </c>
      <c r="Q20" s="8" t="n">
        <v>58</v>
      </c>
      <c r="R20" s="8" t="n">
        <v>127</v>
      </c>
      <c r="S20" s="8" t="n">
        <v>51</v>
      </c>
      <c r="T20" s="8" t="n">
        <v>7156</v>
      </c>
      <c r="U20" s="47" t="n">
        <f aca="false">IF(ISNUMBER(T19),T20-T19,"")</f>
        <v>1144</v>
      </c>
      <c r="V20" s="27" t="n">
        <f aca="false">IF(ISNUMBER(T19), ((T20-T19)/T19)/(B20-B19), "")</f>
        <v>0.190286094477711</v>
      </c>
      <c r="W20" s="28" t="n">
        <f aca="false">guide_start*EXP(Table5[[#This Row],['#]]*(LN(2)/guide_doubling))</f>
        <v>3578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  <tableParts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10.8203125" defaultRowHeight="16" zeroHeight="false" outlineLevelRow="0" outlineLevelCol="0"/>
  <cols>
    <col collapsed="false" customWidth="true" hidden="false" outlineLevel="0" max="1" min="1" style="53" width="3.67"/>
    <col collapsed="false" customWidth="true" hidden="false" outlineLevel="0" max="2" min="2" style="54" width="13.16"/>
    <col collapsed="false" customWidth="true" hidden="false" outlineLevel="0" max="3" min="3" style="54" width="8.33"/>
    <col collapsed="false" customWidth="true" hidden="false" outlineLevel="0" max="4" min="4" style="54" width="4.67"/>
    <col collapsed="false" customWidth="true" hidden="false" outlineLevel="0" max="9" min="5" style="54" width="5.67"/>
    <col collapsed="false" customWidth="true" hidden="false" outlineLevel="0" max="10" min="10" style="54" width="6.33"/>
    <col collapsed="false" customWidth="true" hidden="false" outlineLevel="0" max="11" min="11" style="54" width="5.67"/>
    <col collapsed="false" customWidth="true" hidden="false" outlineLevel="0" max="13" min="12" style="54" width="6.33"/>
    <col collapsed="false" customWidth="true" hidden="false" outlineLevel="0" max="15" min="14" style="54" width="5.67"/>
    <col collapsed="false" customWidth="true" hidden="false" outlineLevel="0" max="17" min="16" style="54" width="6.33"/>
    <col collapsed="false" customWidth="true" hidden="false" outlineLevel="0" max="18" min="18" style="54" width="5.67"/>
    <col collapsed="false" customWidth="true" hidden="false" outlineLevel="0" max="19" min="19" style="54" width="4.67"/>
    <col collapsed="false" customWidth="false" hidden="false" outlineLevel="0" max="21" min="20" style="54" width="10.83"/>
    <col collapsed="false" customWidth="true" hidden="false" outlineLevel="0" max="22" min="22" style="54" width="20.5"/>
    <col collapsed="false" customWidth="false" hidden="false" outlineLevel="0" max="1024" min="23" style="54" width="10.83"/>
  </cols>
  <sheetData>
    <row r="1" s="56" customFormat="true" ht="79" hidden="false" customHeight="false" outlineLevel="0" collapsed="false">
      <c r="A1" s="55" t="s">
        <v>49</v>
      </c>
      <c r="B1" s="30" t="s">
        <v>50</v>
      </c>
      <c r="C1" s="31" t="s">
        <v>52</v>
      </c>
      <c r="D1" s="32" t="s">
        <v>23</v>
      </c>
      <c r="E1" s="32" t="s">
        <v>26</v>
      </c>
      <c r="F1" s="32" t="s">
        <v>27</v>
      </c>
      <c r="G1" s="32" t="s">
        <v>28</v>
      </c>
      <c r="H1" s="32" t="s">
        <v>29</v>
      </c>
      <c r="I1" s="32" t="s">
        <v>30</v>
      </c>
      <c r="J1" s="31" t="s">
        <v>53</v>
      </c>
      <c r="K1" s="32" t="s">
        <v>32</v>
      </c>
      <c r="L1" s="31" t="s">
        <v>54</v>
      </c>
      <c r="M1" s="31" t="s">
        <v>55</v>
      </c>
      <c r="N1" s="32" t="s">
        <v>37</v>
      </c>
      <c r="O1" s="32" t="s">
        <v>38</v>
      </c>
      <c r="P1" s="31" t="s">
        <v>56</v>
      </c>
      <c r="Q1" s="31" t="s">
        <v>57</v>
      </c>
      <c r="R1" s="32" t="s">
        <v>41</v>
      </c>
      <c r="S1" s="32" t="s">
        <v>58</v>
      </c>
      <c r="U1" s="56" t="s">
        <v>68</v>
      </c>
    </row>
    <row r="2" customFormat="false" ht="16" hidden="false" customHeight="false" outlineLevel="0" collapsed="false">
      <c r="A2" s="57" t="n">
        <f aca="false">Cases!A2</f>
        <v>-18</v>
      </c>
      <c r="B2" s="58" t="n">
        <f aca="false">Cases!B2</f>
        <v>43889.4166666667</v>
      </c>
      <c r="C2" s="59" t="str">
        <f aca="false">IF(AND(ISNUMBER(Cases!D1),Cases!D1&gt;min_number), ((Cases!D2-Cases!D1)/Cases!D1)/(Cases!$B2-Cases!$B1), "")</f>
        <v/>
      </c>
      <c r="D2" s="59" t="str">
        <f aca="false">IF(AND(ISNUMBER(Cases!E1),Cases!E1&gt;min_number), ((Cases!E2-Cases!E1)/Cases!E1)/(Cases!$B2-Cases!$B1), "")</f>
        <v/>
      </c>
      <c r="E2" s="59" t="str">
        <f aca="false">IF(AND(ISNUMBER(Cases!F1),Cases!F1&gt;min_number), ((Cases!F2-Cases!F1)/Cases!F1)/(Cases!$B2-Cases!$B1), "")</f>
        <v/>
      </c>
      <c r="F2" s="59" t="str">
        <f aca="false">IF(AND(ISNUMBER(Cases!G1),Cases!G1&gt;min_number), ((Cases!G2-Cases!G1)/Cases!G1)/(Cases!$B2-Cases!$B1), "")</f>
        <v/>
      </c>
      <c r="G2" s="59" t="str">
        <f aca="false">IF(AND(ISNUMBER(Cases!H1),Cases!H1&gt;min_number), ((Cases!H2-Cases!H1)/Cases!H1)/(Cases!$B2-Cases!$B1), "")</f>
        <v/>
      </c>
      <c r="H2" s="59" t="str">
        <f aca="false">IF(AND(ISNUMBER(Cases!I1),Cases!I1&gt;min_number), ((Cases!I2-Cases!I1)/Cases!I1)/(Cases!$B2-Cases!$B1), "")</f>
        <v/>
      </c>
      <c r="I2" s="59" t="str">
        <f aca="false">IF(AND(ISNUMBER(Cases!J1),Cases!J1&gt;min_number), ((Cases!J2-Cases!J1)/Cases!J1)/(Cases!$B2-Cases!$B1), "")</f>
        <v/>
      </c>
      <c r="J2" s="59" t="str">
        <f aca="false">IF(AND(ISNUMBER(Cases!K1),Cases!K1&gt;min_number), ((Cases!K2-Cases!K1)/Cases!K1)/(Cases!$B2-Cases!$B1), "")</f>
        <v/>
      </c>
      <c r="K2" s="59" t="str">
        <f aca="false">IF(AND(ISNUMBER(Cases!L1),Cases!L1&gt;min_number), ((Cases!L2-Cases!L1)/Cases!L1)/(Cases!$B2-Cases!$B1), "")</f>
        <v/>
      </c>
      <c r="L2" s="59" t="str">
        <f aca="false">IF(AND(ISNUMBER(Cases!M1),Cases!M1&gt;min_number), ((Cases!M2-Cases!M1)/Cases!M1)/(Cases!$B2-Cases!$B1), "")</f>
        <v/>
      </c>
      <c r="M2" s="59" t="str">
        <f aca="false">IF(AND(ISNUMBER(Cases!N1),Cases!N1&gt;min_number), ((Cases!N2-Cases!N1)/Cases!N1)/(Cases!$B2-Cases!$B1), "")</f>
        <v/>
      </c>
      <c r="N2" s="59" t="str">
        <f aca="false">IF(AND(ISNUMBER(Cases!O1),Cases!O1&gt;min_number), ((Cases!O2-Cases!O1)/Cases!O1)/(Cases!$B2-Cases!$B1), "")</f>
        <v/>
      </c>
      <c r="O2" s="59" t="str">
        <f aca="false">IF(AND(ISNUMBER(Cases!P1),Cases!P1&gt;min_number), ((Cases!P2-Cases!P1)/Cases!P1)/(Cases!$B2-Cases!$B1), "")</f>
        <v/>
      </c>
      <c r="P2" s="59" t="str">
        <f aca="false">IF(AND(ISNUMBER(Cases!Q1),Cases!Q1&gt;min_number), ((Cases!Q2-Cases!Q1)/Cases!Q1)/(Cases!$B2-Cases!$B1), "")</f>
        <v/>
      </c>
      <c r="Q2" s="59" t="str">
        <f aca="false">IF(AND(ISNUMBER(Cases!R1),Cases!R1&gt;min_number), ((Cases!R2-Cases!R1)/Cases!R1)/(Cases!$B2-Cases!$B1), "")</f>
        <v/>
      </c>
      <c r="R2" s="59" t="str">
        <f aca="false">IF(AND(ISNUMBER(Cases!S1),Cases!S1&gt;min_number), ((Cases!S2-Cases!S1)/Cases!S1)/(Cases!$B2-Cases!$B1), "")</f>
        <v/>
      </c>
      <c r="S2" s="59" t="str">
        <f aca="false">IF(AND(ISNUMBER(Cases!T1),Cases!T1&gt;min_number), ((Cases!T2-Cases!T1)/Cases!T1)/(Cases!$B2-Cases!$B1), "")</f>
        <v/>
      </c>
      <c r="U2" s="54" t="n">
        <v>10</v>
      </c>
      <c r="V2" s="54" t="s">
        <v>69</v>
      </c>
    </row>
    <row r="3" customFormat="false" ht="16" hidden="false" customHeight="false" outlineLevel="0" collapsed="false">
      <c r="A3" s="60" t="n">
        <f aca="false">Cases!A3</f>
        <v>-17</v>
      </c>
      <c r="B3" s="58" t="n">
        <f aca="false">Cases!B3</f>
        <v>43890.4166666667</v>
      </c>
      <c r="C3" s="59" t="str">
        <f aca="false">IF(AND(ISNUMBER(Cases!D2),Cases!D2&gt;min_number), ((Cases!D3-Cases!D2)/Cases!D2)/(Cases!$B3-Cases!$B2), "")</f>
        <v/>
      </c>
      <c r="D3" s="59" t="n">
        <f aca="false">IF(AND(ISNUMBER(Cases!E2),Cases!E2&gt;min_number), ((Cases!E3-Cases!E2)/Cases!E2)/(Cases!$B3-Cases!$B2), "")</f>
        <v>0</v>
      </c>
      <c r="E3" s="59" t="str">
        <f aca="false">IF(AND(ISNUMBER(Cases!F2),Cases!F2&gt;min_number), ((Cases!F3-Cases!F2)/Cases!F2)/(Cases!$B3-Cases!$B2), "")</f>
        <v/>
      </c>
      <c r="F3" s="59" t="str">
        <f aca="false">IF(AND(ISNUMBER(Cases!G2),Cases!G2&gt;min_number), ((Cases!G3-Cases!G2)/Cases!G2)/(Cases!$B3-Cases!$B2), "")</f>
        <v/>
      </c>
      <c r="G3" s="59" t="str">
        <f aca="false">IF(AND(ISNUMBER(Cases!H2),Cases!H2&gt;min_number), ((Cases!H3-Cases!H2)/Cases!H2)/(Cases!$B3-Cases!$B2), "")</f>
        <v/>
      </c>
      <c r="H3" s="59" t="str">
        <f aca="false">IF(AND(ISNUMBER(Cases!I2),Cases!I2&gt;min_number), ((Cases!I3-Cases!I2)/Cases!I2)/(Cases!$B3-Cases!$B2), "")</f>
        <v/>
      </c>
      <c r="I3" s="59" t="str">
        <f aca="false">IF(AND(ISNUMBER(Cases!J2),Cases!J2&gt;min_number), ((Cases!J3-Cases!J2)/Cases!J2)/(Cases!$B3-Cases!$B2), "")</f>
        <v/>
      </c>
      <c r="J3" s="59" t="str">
        <f aca="false">IF(AND(ISNUMBER(Cases!K2),Cases!K2&gt;min_number), ((Cases!K3-Cases!K2)/Cases!K2)/(Cases!$B3-Cases!$B2), "")</f>
        <v/>
      </c>
      <c r="K3" s="59" t="str">
        <f aca="false">IF(AND(ISNUMBER(Cases!L2),Cases!L2&gt;min_number), ((Cases!L3-Cases!L2)/Cases!L2)/(Cases!$B3-Cases!$B2), "")</f>
        <v/>
      </c>
      <c r="L3" s="59" t="n">
        <f aca="false">IF(AND(ISNUMBER(Cases!M2),Cases!M2&gt;min_number), ((Cases!M3-Cases!M2)/Cases!M2)/(Cases!$B3-Cases!$B2), "")</f>
        <v>0.2</v>
      </c>
      <c r="M3" s="59" t="str">
        <f aca="false">IF(AND(ISNUMBER(Cases!N2),Cases!N2&gt;min_number), ((Cases!N3-Cases!N2)/Cases!N2)/(Cases!$B3-Cases!$B2), "")</f>
        <v/>
      </c>
      <c r="N3" s="59" t="str">
        <f aca="false">IF(AND(ISNUMBER(Cases!O2),Cases!O2&gt;min_number), ((Cases!O3-Cases!O2)/Cases!O2)/(Cases!$B3-Cases!$B2), "")</f>
        <v/>
      </c>
      <c r="O3" s="59" t="str">
        <f aca="false">IF(AND(ISNUMBER(Cases!P2),Cases!P2&gt;min_number), ((Cases!P3-Cases!P2)/Cases!P2)/(Cases!$B3-Cases!$B2), "")</f>
        <v/>
      </c>
      <c r="P3" s="59" t="str">
        <f aca="false">IF(AND(ISNUMBER(Cases!Q2),Cases!Q2&gt;min_number), ((Cases!Q3-Cases!Q2)/Cases!Q2)/(Cases!$B3-Cases!$B2), "")</f>
        <v/>
      </c>
      <c r="Q3" s="59" t="str">
        <f aca="false">IF(AND(ISNUMBER(Cases!R2),Cases!R2&gt;min_number), ((Cases!R3-Cases!R2)/Cases!R2)/(Cases!$B3-Cases!$B2), "")</f>
        <v/>
      </c>
      <c r="R3" s="59" t="str">
        <f aca="false">IF(AND(ISNUMBER(Cases!S2),Cases!S2&gt;min_number), ((Cases!S3-Cases!S2)/Cases!S2)/(Cases!$B3-Cases!$B2), "")</f>
        <v/>
      </c>
      <c r="S3" s="61" t="n">
        <f aca="false">IF(AND(ISNUMBER(Cases!T2),Cases!T2&gt;min_number), ((Cases!T3-Cases!T2)/Cases!T2)/(Cases!$B3-Cases!$B2), "")</f>
        <v>0.245283018867925</v>
      </c>
    </row>
    <row r="4" customFormat="false" ht="16" hidden="false" customHeight="false" outlineLevel="0" collapsed="false">
      <c r="A4" s="60" t="n">
        <f aca="false">Cases!A4</f>
        <v>-16</v>
      </c>
      <c r="B4" s="58" t="n">
        <f aca="false">Cases!B4</f>
        <v>43891.625</v>
      </c>
      <c r="C4" s="59" t="n">
        <f aca="false">IF(AND(ISNUMBER(Cases!D3),Cases!D3&gt;min_number), ((Cases!D4-Cases!D3)/Cases!D3)/(Cases!$B4-Cases!$B3), "")</f>
        <v>0.0591133004924922</v>
      </c>
      <c r="D4" s="59" t="n">
        <f aca="false">IF(AND(ISNUMBER(Cases!E3),Cases!E3&gt;min_number), ((Cases!E4-Cases!E3)/Cases!E3)/(Cases!$B4-Cases!$B3), "")</f>
        <v>0.441379310343942</v>
      </c>
      <c r="E4" s="59" t="str">
        <f aca="false">IF(AND(ISNUMBER(Cases!F3),Cases!F3&gt;min_number), ((Cases!F4-Cases!F3)/Cases!F3)/(Cases!$B4-Cases!$B3), "")</f>
        <v/>
      </c>
      <c r="F4" s="59" t="str">
        <f aca="false">IF(AND(ISNUMBER(Cases!G3),Cases!G3&gt;min_number), ((Cases!G4-Cases!G3)/Cases!G3)/(Cases!$B4-Cases!$B3), "")</f>
        <v/>
      </c>
      <c r="G4" s="59" t="str">
        <f aca="false">IF(AND(ISNUMBER(Cases!H3),Cases!H3&gt;min_number), ((Cases!H4-Cases!H3)/Cases!H3)/(Cases!$B4-Cases!$B3), "")</f>
        <v/>
      </c>
      <c r="H4" s="59" t="str">
        <f aca="false">IF(AND(ISNUMBER(Cases!I3),Cases!I3&gt;min_number), ((Cases!I4-Cases!I3)/Cases!I3)/(Cases!$B4-Cases!$B3), "")</f>
        <v/>
      </c>
      <c r="I4" s="59" t="str">
        <f aca="false">IF(AND(ISNUMBER(Cases!J3),Cases!J3&gt;min_number), ((Cases!J4-Cases!J3)/Cases!J3)/(Cases!$B4-Cases!$B3), "")</f>
        <v/>
      </c>
      <c r="J4" s="59" t="str">
        <f aca="false">IF(AND(ISNUMBER(Cases!K3),Cases!K3&gt;min_number), ((Cases!K4-Cases!K3)/Cases!K3)/(Cases!$B4-Cases!$B3), "")</f>
        <v/>
      </c>
      <c r="K4" s="59" t="str">
        <f aca="false">IF(AND(ISNUMBER(Cases!L3),Cases!L3&gt;min_number), ((Cases!L4-Cases!L3)/Cases!L3)/(Cases!$B4-Cases!$B3), "")</f>
        <v/>
      </c>
      <c r="L4" s="59" t="n">
        <f aca="false">IF(AND(ISNUMBER(Cases!M3),Cases!M3&gt;min_number), ((Cases!M4-Cases!M3)/Cases!M3)/(Cases!$B4-Cases!$B3), "")</f>
        <v>1.21379310344584</v>
      </c>
      <c r="M4" s="59" t="str">
        <f aca="false">IF(AND(ISNUMBER(Cases!N3),Cases!N3&gt;min_number), ((Cases!N4-Cases!N3)/Cases!N3)/(Cases!$B4-Cases!$B3), "")</f>
        <v/>
      </c>
      <c r="N4" s="59" t="str">
        <f aca="false">IF(AND(ISNUMBER(Cases!O3),Cases!O3&gt;min_number), ((Cases!O4-Cases!O3)/Cases!O3)/(Cases!$B4-Cases!$B3), "")</f>
        <v/>
      </c>
      <c r="O4" s="59" t="str">
        <f aca="false">IF(AND(ISNUMBER(Cases!P3),Cases!P3&gt;min_number), ((Cases!P4-Cases!P3)/Cases!P3)/(Cases!$B4-Cases!$B3), "")</f>
        <v/>
      </c>
      <c r="P4" s="59" t="str">
        <f aca="false">IF(AND(ISNUMBER(Cases!Q3),Cases!Q3&gt;min_number), ((Cases!Q4-Cases!Q3)/Cases!Q3)/(Cases!$B4-Cases!$B3), "")</f>
        <v/>
      </c>
      <c r="Q4" s="59" t="str">
        <f aca="false">IF(AND(ISNUMBER(Cases!R3),Cases!R3&gt;min_number), ((Cases!R4-Cases!R3)/Cases!R3)/(Cases!$B4-Cases!$B3), "")</f>
        <v/>
      </c>
      <c r="R4" s="59" t="str">
        <f aca="false">IF(AND(ISNUMBER(Cases!S3),Cases!S3&gt;min_number), ((Cases!S4-Cases!S3)/Cases!S3)/(Cases!$B4-Cases!$B3), "")</f>
        <v/>
      </c>
      <c r="S4" s="61" t="n">
        <f aca="false">IF(AND(ISNUMBER(Cases!T3),Cases!T3&gt;min_number), ((Cases!T4-Cases!T3)/Cases!T3)/(Cases!$B4-Cases!$B3), "")</f>
        <v>0.789968652036032</v>
      </c>
    </row>
    <row r="5" customFormat="false" ht="16" hidden="false" customHeight="false" outlineLevel="0" collapsed="false">
      <c r="A5" s="60" t="n">
        <f aca="false">Cases!A5</f>
        <v>-15</v>
      </c>
      <c r="B5" s="58" t="n">
        <f aca="false">Cases!B5</f>
        <v>43892.625</v>
      </c>
      <c r="C5" s="59" t="n">
        <f aca="false">IF(AND(ISNUMBER(Cases!D4),Cases!D4&gt;min_number), ((Cases!D5-Cases!D4)/Cases!D4)/(Cases!$B5-Cases!$B4), "")</f>
        <v>0.333333333333333</v>
      </c>
      <c r="D5" s="59" t="n">
        <f aca="false">IF(AND(ISNUMBER(Cases!E4),Cases!E4&gt;min_number), ((Cases!E5-Cases!E4)/Cases!E4)/(Cases!$B5-Cases!$B4), "")</f>
        <v>0.130434782608696</v>
      </c>
      <c r="E5" s="59" t="str">
        <f aca="false">IF(AND(ISNUMBER(Cases!F4),Cases!F4&gt;min_number), ((Cases!F5-Cases!F4)/Cases!F4)/(Cases!$B5-Cases!$B4), "")</f>
        <v/>
      </c>
      <c r="F5" s="59" t="str">
        <f aca="false">IF(AND(ISNUMBER(Cases!G4),Cases!G4&gt;min_number), ((Cases!G5-Cases!G4)/Cases!G4)/(Cases!$B5-Cases!$B4), "")</f>
        <v/>
      </c>
      <c r="G5" s="59" t="str">
        <f aca="false">IF(AND(ISNUMBER(Cases!H4),Cases!H4&gt;min_number), ((Cases!H5-Cases!H4)/Cases!H4)/(Cases!$B5-Cases!$B4), "")</f>
        <v/>
      </c>
      <c r="H5" s="59" t="str">
        <f aca="false">IF(AND(ISNUMBER(Cases!I4),Cases!I4&gt;min_number), ((Cases!I5-Cases!I4)/Cases!I4)/(Cases!$B5-Cases!$B4), "")</f>
        <v/>
      </c>
      <c r="I5" s="59" t="str">
        <f aca="false">IF(AND(ISNUMBER(Cases!J4),Cases!J4&gt;min_number), ((Cases!J5-Cases!J4)/Cases!J4)/(Cases!$B5-Cases!$B4), "")</f>
        <v/>
      </c>
      <c r="J5" s="59" t="str">
        <f aca="false">IF(AND(ISNUMBER(Cases!K4),Cases!K4&gt;min_number), ((Cases!K5-Cases!K4)/Cases!K4)/(Cases!$B5-Cases!$B4), "")</f>
        <v/>
      </c>
      <c r="K5" s="59" t="str">
        <f aca="false">IF(AND(ISNUMBER(Cases!L4),Cases!L4&gt;min_number), ((Cases!L5-Cases!L4)/Cases!L4)/(Cases!$B5-Cases!$B4), "")</f>
        <v/>
      </c>
      <c r="L5" s="59" t="n">
        <f aca="false">IF(AND(ISNUMBER(Cases!M4),Cases!M4&gt;min_number), ((Cases!M5-Cases!M4)/Cases!M4)/(Cases!$B5-Cases!$B4), "")</f>
        <v>0.216216216216216</v>
      </c>
      <c r="M5" s="59" t="str">
        <f aca="false">IF(AND(ISNUMBER(Cases!N4),Cases!N4&gt;min_number), ((Cases!N5-Cases!N4)/Cases!N4)/(Cases!$B5-Cases!$B4), "")</f>
        <v/>
      </c>
      <c r="N5" s="59" t="str">
        <f aca="false">IF(AND(ISNUMBER(Cases!O4),Cases!O4&gt;min_number), ((Cases!O5-Cases!O4)/Cases!O4)/(Cases!$B5-Cases!$B4), "")</f>
        <v/>
      </c>
      <c r="O5" s="59" t="str">
        <f aca="false">IF(AND(ISNUMBER(Cases!P4),Cases!P4&gt;min_number), ((Cases!P5-Cases!P4)/Cases!P4)/(Cases!$B5-Cases!$B4), "")</f>
        <v/>
      </c>
      <c r="P5" s="59" t="str">
        <f aca="false">IF(AND(ISNUMBER(Cases!Q4),Cases!Q4&gt;min_number), ((Cases!Q5-Cases!Q4)/Cases!Q4)/(Cases!$B5-Cases!$B4), "")</f>
        <v/>
      </c>
      <c r="Q5" s="59" t="str">
        <f aca="false">IF(AND(ISNUMBER(Cases!R4),Cases!R4&gt;min_number), ((Cases!R5-Cases!R4)/Cases!R4)/(Cases!$B5-Cases!$B4), "")</f>
        <v/>
      </c>
      <c r="R5" s="59" t="str">
        <f aca="false">IF(AND(ISNUMBER(Cases!S4),Cases!S4&gt;min_number), ((Cases!S5-Cases!S4)/Cases!S4)/(Cases!$B5-Cases!$B4), "")</f>
        <v/>
      </c>
      <c r="S5" s="61" t="n">
        <f aca="false">IF(AND(ISNUMBER(Cases!T4),Cases!T4&gt;min_number), ((Cases!T5-Cases!T4)/Cases!T4)/(Cases!$B5-Cases!$B4), "")</f>
        <v>0.217054263565891</v>
      </c>
    </row>
    <row r="6" customFormat="false" ht="16" hidden="false" customHeight="false" outlineLevel="0" collapsed="false">
      <c r="A6" s="60" t="n">
        <f aca="false">Cases!A6</f>
        <v>-14</v>
      </c>
      <c r="B6" s="58" t="n">
        <f aca="false">Cases!B6</f>
        <v>43893.625</v>
      </c>
      <c r="C6" s="59" t="n">
        <f aca="false">IF(AND(ISNUMBER(Cases!D5),Cases!D5&gt;min_number), ((Cases!D6-Cases!D5)/Cases!D5)/(Cases!$B6-Cases!$B5), "")</f>
        <v>0.4</v>
      </c>
      <c r="D6" s="59" t="n">
        <f aca="false">IF(AND(ISNUMBER(Cases!E5),Cases!E5&gt;min_number), ((Cases!E6-Cases!E5)/Cases!E5)/(Cases!$B6-Cases!$B5), "")</f>
        <v>0.423076923076923</v>
      </c>
      <c r="E6" s="59" t="str">
        <f aca="false">IF(AND(ISNUMBER(Cases!F5),Cases!F5&gt;min_number), ((Cases!F6-Cases!F5)/Cases!F5)/(Cases!$B6-Cases!$B5), "")</f>
        <v/>
      </c>
      <c r="F6" s="59" t="str">
        <f aca="false">IF(AND(ISNUMBER(Cases!G5),Cases!G5&gt;min_number), ((Cases!G6-Cases!G5)/Cases!G5)/(Cases!$B6-Cases!$B5), "")</f>
        <v/>
      </c>
      <c r="G6" s="59" t="str">
        <f aca="false">IF(AND(ISNUMBER(Cases!H5),Cases!H5&gt;min_number), ((Cases!H6-Cases!H5)/Cases!H5)/(Cases!$B6-Cases!$B5), "")</f>
        <v/>
      </c>
      <c r="H6" s="59" t="str">
        <f aca="false">IF(AND(ISNUMBER(Cases!I5),Cases!I5&gt;min_number), ((Cases!I6-Cases!I5)/Cases!I5)/(Cases!$B6-Cases!$B5), "")</f>
        <v/>
      </c>
      <c r="I6" s="59" t="str">
        <f aca="false">IF(AND(ISNUMBER(Cases!J5),Cases!J5&gt;min_number), ((Cases!J6-Cases!J5)/Cases!J5)/(Cases!$B6-Cases!$B5), "")</f>
        <v/>
      </c>
      <c r="J6" s="59" t="str">
        <f aca="false">IF(AND(ISNUMBER(Cases!K5),Cases!K5&gt;min_number), ((Cases!K6-Cases!K5)/Cases!K5)/(Cases!$B6-Cases!$B5), "")</f>
        <v/>
      </c>
      <c r="K6" s="59" t="str">
        <f aca="false">IF(AND(ISNUMBER(Cases!L5),Cases!L5&gt;min_number), ((Cases!L6-Cases!L5)/Cases!L5)/(Cases!$B6-Cases!$B5), "")</f>
        <v/>
      </c>
      <c r="L6" s="59" t="n">
        <f aca="false">IF(AND(ISNUMBER(Cases!M5),Cases!M5&gt;min_number), ((Cases!M6-Cases!M5)/Cases!M5)/(Cases!$B6-Cases!$B5), "")</f>
        <v>0.144444444444444</v>
      </c>
      <c r="M6" s="59" t="str">
        <f aca="false">IF(AND(ISNUMBER(Cases!N5),Cases!N5&gt;min_number), ((Cases!N6-Cases!N5)/Cases!N5)/(Cases!$B6-Cases!$B5), "")</f>
        <v/>
      </c>
      <c r="N6" s="59" t="str">
        <f aca="false">IF(AND(ISNUMBER(Cases!O5),Cases!O5&gt;min_number), ((Cases!O6-Cases!O5)/Cases!O5)/(Cases!$B6-Cases!$B5), "")</f>
        <v/>
      </c>
      <c r="O6" s="59" t="str">
        <f aca="false">IF(AND(ISNUMBER(Cases!P5),Cases!P5&gt;min_number), ((Cases!P6-Cases!P5)/Cases!P5)/(Cases!$B6-Cases!$B5), "")</f>
        <v/>
      </c>
      <c r="P6" s="59" t="str">
        <f aca="false">IF(AND(ISNUMBER(Cases!Q5),Cases!Q5&gt;min_number), ((Cases!Q6-Cases!Q5)/Cases!Q5)/(Cases!$B6-Cases!$B5), "")</f>
        <v/>
      </c>
      <c r="Q6" s="59" t="str">
        <f aca="false">IF(AND(ISNUMBER(Cases!R5),Cases!R5&gt;min_number), ((Cases!R6-Cases!R5)/Cases!R5)/(Cases!$B6-Cases!$B5), "")</f>
        <v/>
      </c>
      <c r="R6" s="59" t="str">
        <f aca="false">IF(AND(ISNUMBER(Cases!S5),Cases!S5&gt;min_number), ((Cases!S6-Cases!S5)/Cases!S5)/(Cases!$B6-Cases!$B5), "")</f>
        <v/>
      </c>
      <c r="S6" s="61" t="n">
        <f aca="false">IF(AND(ISNUMBER(Cases!T5),Cases!T5&gt;min_number), ((Cases!T6-Cases!T5)/Cases!T5)/(Cases!$B6-Cases!$B5), "")</f>
        <v>0.248407643312102</v>
      </c>
    </row>
    <row r="7" customFormat="false" ht="16" hidden="false" customHeight="false" outlineLevel="0" collapsed="false">
      <c r="A7" s="60" t="n">
        <f aca="false">Cases!A7</f>
        <v>-13</v>
      </c>
      <c r="B7" s="58" t="n">
        <f aca="false">Cases!B7</f>
        <v>43894.625</v>
      </c>
      <c r="C7" s="59" t="n">
        <f aca="false">IF(AND(ISNUMBER(Cases!D6),Cases!D6&gt;min_number), ((Cases!D7-Cases!D6)/Cases!D6)/(Cases!$B7-Cases!$B6), "")</f>
        <v>0.785714285714286</v>
      </c>
      <c r="D7" s="59" t="n">
        <f aca="false">IF(AND(ISNUMBER(Cases!E6),Cases!E6&gt;min_number), ((Cases!E7-Cases!E6)/Cases!E6)/(Cases!$B7-Cases!$B6), "")</f>
        <v>0.297297297297297</v>
      </c>
      <c r="E7" s="59" t="str">
        <f aca="false">IF(AND(ISNUMBER(Cases!F6),Cases!F6&gt;min_number), ((Cases!F7-Cases!F6)/Cases!F6)/(Cases!$B7-Cases!$B6), "")</f>
        <v/>
      </c>
      <c r="F7" s="59" t="str">
        <f aca="false">IF(AND(ISNUMBER(Cases!G6),Cases!G6&gt;min_number), ((Cases!G7-Cases!G6)/Cases!G6)/(Cases!$B7-Cases!$B6), "")</f>
        <v/>
      </c>
      <c r="G7" s="59" t="str">
        <f aca="false">IF(AND(ISNUMBER(Cases!H6),Cases!H6&gt;min_number), ((Cases!H7-Cases!H6)/Cases!H6)/(Cases!$B7-Cases!$B6), "")</f>
        <v/>
      </c>
      <c r="H7" s="59" t="str">
        <f aca="false">IF(AND(ISNUMBER(Cases!I6),Cases!I6&gt;min_number), ((Cases!I7-Cases!I6)/Cases!I6)/(Cases!$B7-Cases!$B6), "")</f>
        <v/>
      </c>
      <c r="I7" s="59" t="n">
        <f aca="false">IF(AND(ISNUMBER(Cases!J6),Cases!J6&gt;min_number), ((Cases!J7-Cases!J6)/Cases!J6)/(Cases!$B7-Cases!$B6), "")</f>
        <v>0</v>
      </c>
      <c r="J7" s="59" t="str">
        <f aca="false">IF(AND(ISNUMBER(Cases!K6),Cases!K6&gt;min_number), ((Cases!K7-Cases!K6)/Cases!K6)/(Cases!$B7-Cases!$B6), "")</f>
        <v/>
      </c>
      <c r="K7" s="59" t="str">
        <f aca="false">IF(AND(ISNUMBER(Cases!L6),Cases!L6&gt;min_number), ((Cases!L7-Cases!L6)/Cases!L6)/(Cases!$B7-Cases!$B6), "")</f>
        <v/>
      </c>
      <c r="L7" s="59" t="n">
        <f aca="false">IF(AND(ISNUMBER(Cases!M6),Cases!M6&gt;min_number), ((Cases!M7-Cases!M6)/Cases!M6)/(Cases!$B7-Cases!$B6), "")</f>
        <v>0.116504854368932</v>
      </c>
      <c r="M7" s="59" t="str">
        <f aca="false">IF(AND(ISNUMBER(Cases!N6),Cases!N6&gt;min_number), ((Cases!N7-Cases!N6)/Cases!N6)/(Cases!$B7-Cases!$B6), "")</f>
        <v/>
      </c>
      <c r="N7" s="59" t="str">
        <f aca="false">IF(AND(ISNUMBER(Cases!O6),Cases!O6&gt;min_number), ((Cases!O7-Cases!O6)/Cases!O6)/(Cases!$B7-Cases!$B6), "")</f>
        <v/>
      </c>
      <c r="O7" s="59" t="str">
        <f aca="false">IF(AND(ISNUMBER(Cases!P6),Cases!P6&gt;min_number), ((Cases!P7-Cases!P6)/Cases!P6)/(Cases!$B7-Cases!$B6), "")</f>
        <v/>
      </c>
      <c r="P7" s="59" t="str">
        <f aca="false">IF(AND(ISNUMBER(Cases!Q6),Cases!Q6&gt;min_number), ((Cases!Q7-Cases!Q6)/Cases!Q6)/(Cases!$B7-Cases!$B6), "")</f>
        <v/>
      </c>
      <c r="Q7" s="59" t="str">
        <f aca="false">IF(AND(ISNUMBER(Cases!R6),Cases!R6&gt;min_number), ((Cases!R7-Cases!R6)/Cases!R6)/(Cases!$B7-Cases!$B6), "")</f>
        <v/>
      </c>
      <c r="R7" s="59" t="str">
        <f aca="false">IF(AND(ISNUMBER(Cases!S6),Cases!S6&gt;min_number), ((Cases!S7-Cases!S6)/Cases!S6)/(Cases!$B7-Cases!$B6), "")</f>
        <v/>
      </c>
      <c r="S7" s="61" t="n">
        <f aca="false">IF(AND(ISNUMBER(Cases!T6),Cases!T6&gt;min_number), ((Cases!T7-Cases!T6)/Cases!T6)/(Cases!$B7-Cases!$B6), "")</f>
        <v>0.336734693877551</v>
      </c>
    </row>
    <row r="8" customFormat="false" ht="16" hidden="false" customHeight="false" outlineLevel="0" collapsed="false">
      <c r="A8" s="60" t="n">
        <f aca="false">Cases!A8</f>
        <v>-12</v>
      </c>
      <c r="B8" s="58" t="n">
        <f aca="false">Cases!B8</f>
        <v>43895.625</v>
      </c>
      <c r="C8" s="59" t="n">
        <f aca="false">IF(AND(ISNUMBER(Cases!D7),Cases!D7&gt;min_number), ((Cases!D8-Cases!D7)/Cases!D7)/(Cases!$B8-Cases!$B7), "")</f>
        <v>0.46</v>
      </c>
      <c r="D8" s="59" t="n">
        <f aca="false">IF(AND(ISNUMBER(Cases!E7),Cases!E7&gt;min_number), ((Cases!E8-Cases!E7)/Cases!E7)/(Cases!$B8-Cases!$B7), "")</f>
        <v>0.458333333333333</v>
      </c>
      <c r="E8" s="59" t="str">
        <f aca="false">IF(AND(ISNUMBER(Cases!F7),Cases!F7&gt;min_number), ((Cases!F8-Cases!F7)/Cases!F7)/(Cases!$B8-Cases!$B7), "")</f>
        <v/>
      </c>
      <c r="F8" s="59" t="str">
        <f aca="false">IF(AND(ISNUMBER(Cases!G7),Cases!G7&gt;min_number), ((Cases!G8-Cases!G7)/Cases!G7)/(Cases!$B8-Cases!$B7), "")</f>
        <v/>
      </c>
      <c r="G8" s="59" t="str">
        <f aca="false">IF(AND(ISNUMBER(Cases!H7),Cases!H7&gt;min_number), ((Cases!H8-Cases!H7)/Cases!H7)/(Cases!$B8-Cases!$B7), "")</f>
        <v/>
      </c>
      <c r="H8" s="59" t="str">
        <f aca="false">IF(AND(ISNUMBER(Cases!I7),Cases!I7&gt;min_number), ((Cases!I8-Cases!I7)/Cases!I7)/(Cases!$B8-Cases!$B7), "")</f>
        <v/>
      </c>
      <c r="I8" s="59" t="n">
        <f aca="false">IF(AND(ISNUMBER(Cases!J7),Cases!J7&gt;min_number), ((Cases!J8-Cases!J7)/Cases!J7)/(Cases!$B8-Cases!$B7), "")</f>
        <v>0.166666666666667</v>
      </c>
      <c r="J8" s="59" t="str">
        <f aca="false">IF(AND(ISNUMBER(Cases!K7),Cases!K7&gt;min_number), ((Cases!K8-Cases!K7)/Cases!K7)/(Cases!$B8-Cases!$B7), "")</f>
        <v/>
      </c>
      <c r="K8" s="59" t="str">
        <f aca="false">IF(AND(ISNUMBER(Cases!L7),Cases!L7&gt;min_number), ((Cases!L8-Cases!L7)/Cases!L7)/(Cases!$B8-Cases!$B7), "")</f>
        <v/>
      </c>
      <c r="L8" s="59" t="n">
        <f aca="false">IF(AND(ISNUMBER(Cases!M7),Cases!M7&gt;min_number), ((Cases!M8-Cases!M7)/Cases!M7)/(Cases!$B8-Cases!$B7), "")</f>
        <v>0.573913043478261</v>
      </c>
      <c r="M8" s="59" t="str">
        <f aca="false">IF(AND(ISNUMBER(Cases!N7),Cases!N7&gt;min_number), ((Cases!N8-Cases!N7)/Cases!N7)/(Cases!$B8-Cases!$B7), "")</f>
        <v/>
      </c>
      <c r="N8" s="59" t="str">
        <f aca="false">IF(AND(ISNUMBER(Cases!O7),Cases!O7&gt;min_number), ((Cases!O8-Cases!O7)/Cases!O7)/(Cases!$B8-Cases!$B7), "")</f>
        <v/>
      </c>
      <c r="O8" s="59" t="str">
        <f aca="false">IF(AND(ISNUMBER(Cases!P7),Cases!P7&gt;min_number), ((Cases!P8-Cases!P7)/Cases!P7)/(Cases!$B8-Cases!$B7), "")</f>
        <v/>
      </c>
      <c r="P8" s="59" t="str">
        <f aca="false">IF(AND(ISNUMBER(Cases!Q7),Cases!Q7&gt;min_number), ((Cases!Q8-Cases!Q7)/Cases!Q7)/(Cases!$B8-Cases!$B7), "")</f>
        <v/>
      </c>
      <c r="Q8" s="59" t="str">
        <f aca="false">IF(AND(ISNUMBER(Cases!R7),Cases!R7&gt;min_number), ((Cases!R8-Cases!R7)/Cases!R7)/(Cases!$B8-Cases!$B7), "")</f>
        <v/>
      </c>
      <c r="R8" s="59" t="str">
        <f aca="false">IF(AND(ISNUMBER(Cases!S7),Cases!S7&gt;min_number), ((Cases!S8-Cases!S7)/Cases!S7)/(Cases!$B8-Cases!$B7), "")</f>
        <v/>
      </c>
      <c r="S8" s="61" t="n">
        <f aca="false">IF(AND(ISNUMBER(Cases!T7),Cases!T7&gt;min_number), ((Cases!T8-Cases!T7)/Cases!T7)/(Cases!$B8-Cases!$B7), "")</f>
        <v>0.526717557251908</v>
      </c>
    </row>
    <row r="9" customFormat="false" ht="16" hidden="false" customHeight="false" outlineLevel="0" collapsed="false">
      <c r="A9" s="60" t="n">
        <f aca="false">Cases!A9</f>
        <v>-11</v>
      </c>
      <c r="B9" s="58" t="n">
        <f aca="false">Cases!B9</f>
        <v>43896.625</v>
      </c>
      <c r="C9" s="59" t="n">
        <f aca="false">IF(AND(ISNUMBER(Cases!D8),Cases!D8&gt;min_number), ((Cases!D9-Cases!D8)/Cases!D8)/(Cases!$B9-Cases!$B8), "")</f>
        <v>0.315068493150685</v>
      </c>
      <c r="D9" s="59" t="n">
        <f aca="false">IF(AND(ISNUMBER(Cases!E8),Cases!E8&gt;min_number), ((Cases!E9-Cases!E8)/Cases!E8)/(Cases!$B9-Cases!$B8), "")</f>
        <v>0.671428571428571</v>
      </c>
      <c r="E9" s="59" t="n">
        <f aca="false">IF(AND(ISNUMBER(Cases!F8),Cases!F8&gt;min_number), ((Cases!F9-Cases!F8)/Cases!F8)/(Cases!$B9-Cases!$B8), "")</f>
        <v>0.461538461538462</v>
      </c>
      <c r="F9" s="59" t="str">
        <f aca="false">IF(AND(ISNUMBER(Cases!G8),Cases!G8&gt;min_number), ((Cases!G9-Cases!G8)/Cases!G8)/(Cases!$B9-Cases!$B8), "")</f>
        <v/>
      </c>
      <c r="G9" s="59" t="str">
        <f aca="false">IF(AND(ISNUMBER(Cases!H8),Cases!H8&gt;min_number), ((Cases!H9-Cases!H8)/Cases!H8)/(Cases!$B9-Cases!$B8), "")</f>
        <v/>
      </c>
      <c r="H9" s="59" t="str">
        <f aca="false">IF(AND(ISNUMBER(Cases!I8),Cases!I8&gt;min_number), ((Cases!I9-Cases!I8)/Cases!I8)/(Cases!$B9-Cases!$B8), "")</f>
        <v/>
      </c>
      <c r="I9" s="59" t="n">
        <f aca="false">IF(AND(ISNUMBER(Cases!J8),Cases!J8&gt;min_number), ((Cases!J9-Cases!J8)/Cases!J8)/(Cases!$B9-Cases!$B8), "")</f>
        <v>0.142857142857143</v>
      </c>
      <c r="J9" s="59" t="str">
        <f aca="false">IF(AND(ISNUMBER(Cases!K8),Cases!K8&gt;min_number), ((Cases!K9-Cases!K8)/Cases!K8)/(Cases!$B9-Cases!$B8), "")</f>
        <v/>
      </c>
      <c r="K9" s="59" t="n">
        <f aca="false">IF(AND(ISNUMBER(Cases!L8),Cases!L8&gt;min_number), ((Cases!L9-Cases!L8)/Cases!L8)/(Cases!$B9-Cases!$B8), "")</f>
        <v>0</v>
      </c>
      <c r="L9" s="59" t="n">
        <f aca="false">IF(AND(ISNUMBER(Cases!M8),Cases!M8&gt;min_number), ((Cases!M9-Cases!M8)/Cases!M8)/(Cases!$B9-Cases!$B8), "")</f>
        <v>0.81767955801105</v>
      </c>
      <c r="M9" s="59" t="str">
        <f aca="false">IF(AND(ISNUMBER(Cases!N8),Cases!N8&gt;min_number), ((Cases!N9-Cases!N8)/Cases!N8)/(Cases!$B9-Cases!$B8), "")</f>
        <v/>
      </c>
      <c r="N9" s="59" t="str">
        <f aca="false">IF(AND(ISNUMBER(Cases!O8),Cases!O8&gt;min_number), ((Cases!O9-Cases!O8)/Cases!O8)/(Cases!$B9-Cases!$B8), "")</f>
        <v/>
      </c>
      <c r="O9" s="59" t="str">
        <f aca="false">IF(AND(ISNUMBER(Cases!P8),Cases!P8&gt;min_number), ((Cases!P9-Cases!P8)/Cases!P8)/(Cases!$B9-Cases!$B8), "")</f>
        <v/>
      </c>
      <c r="P9" s="59" t="str">
        <f aca="false">IF(AND(ISNUMBER(Cases!Q8),Cases!Q8&gt;min_number), ((Cases!Q9-Cases!Q8)/Cases!Q8)/(Cases!$B9-Cases!$B8), "")</f>
        <v/>
      </c>
      <c r="Q9" s="59" t="str">
        <f aca="false">IF(AND(ISNUMBER(Cases!R8),Cases!R8&gt;min_number), ((Cases!R9-Cases!R8)/Cases!R8)/(Cases!$B9-Cases!$B8), "")</f>
        <v/>
      </c>
      <c r="R9" s="59" t="str">
        <f aca="false">IF(AND(ISNUMBER(Cases!S8),Cases!S8&gt;min_number), ((Cases!S9-Cases!S8)/Cases!S8)/(Cases!$B9-Cases!$B8), "")</f>
        <v/>
      </c>
      <c r="S9" s="61" t="n">
        <f aca="false">IF(AND(ISNUMBER(Cases!T8),Cases!T8&gt;min_number), ((Cases!T9-Cases!T8)/Cases!T8)/(Cases!$B9-Cases!$B8), "")</f>
        <v>0.5975</v>
      </c>
    </row>
    <row r="10" customFormat="false" ht="16" hidden="false" customHeight="false" outlineLevel="0" collapsed="false">
      <c r="A10" s="60" t="n">
        <f aca="false">Cases!A10</f>
        <v>-10</v>
      </c>
      <c r="B10" s="58" t="n">
        <f aca="false">Cases!B10</f>
        <v>43897.625</v>
      </c>
      <c r="C10" s="59" t="n">
        <f aca="false">IF(AND(ISNUMBER(Cases!D9),Cases!D9&gt;min_number), ((Cases!D10-Cases!D9)/Cases!D9)/(Cases!$B10-Cases!$B9), "")</f>
        <v>0.770833333333333</v>
      </c>
      <c r="D10" s="59" t="n">
        <f aca="false">IF(AND(ISNUMBER(Cases!E9),Cases!E9&gt;min_number), ((Cases!E10-Cases!E9)/Cases!E9)/(Cases!$B10-Cases!$B9), "")</f>
        <v>0.145299145299145</v>
      </c>
      <c r="E10" s="59" t="n">
        <f aca="false">IF(AND(ISNUMBER(Cases!F9),Cases!F9&gt;min_number), ((Cases!F10-Cases!F9)/Cases!F9)/(Cases!$B10-Cases!$B9), "")</f>
        <v>0.473684210526316</v>
      </c>
      <c r="F10" s="59" t="str">
        <f aca="false">IF(AND(ISNUMBER(Cases!G9),Cases!G9&gt;min_number), ((Cases!G10-Cases!G9)/Cases!G9)/(Cases!$B10-Cases!$B9), "")</f>
        <v/>
      </c>
      <c r="G10" s="59" t="str">
        <f aca="false">IF(AND(ISNUMBER(Cases!H9),Cases!H9&gt;min_number), ((Cases!H10-Cases!H9)/Cases!H9)/(Cases!$B10-Cases!$B9), "")</f>
        <v/>
      </c>
      <c r="H10" s="59" t="n">
        <f aca="false">IF(AND(ISNUMBER(Cases!I9),Cases!I9&gt;min_number), ((Cases!I10-Cases!I9)/Cases!I9)/(Cases!$B10-Cases!$B9), "")</f>
        <v>0.181818181818182</v>
      </c>
      <c r="I10" s="59" t="n">
        <f aca="false">IF(AND(ISNUMBER(Cases!J9),Cases!J9&gt;min_number), ((Cases!J10-Cases!J9)/Cases!J9)/(Cases!$B10-Cases!$B9), "")</f>
        <v>0.0625</v>
      </c>
      <c r="J10" s="59" t="str">
        <f aca="false">IF(AND(ISNUMBER(Cases!K9),Cases!K9&gt;min_number), ((Cases!K10-Cases!K9)/Cases!K9)/(Cases!$B10-Cases!$B9), "")</f>
        <v/>
      </c>
      <c r="K10" s="59" t="n">
        <f aca="false">IF(AND(ISNUMBER(Cases!L9),Cases!L9&gt;min_number), ((Cases!L10-Cases!L9)/Cases!L9)/(Cases!$B10-Cases!$B9), "")</f>
        <v>0.0555555555555556</v>
      </c>
      <c r="L10" s="59" t="n">
        <f aca="false">IF(AND(ISNUMBER(Cases!M9),Cases!M9&gt;min_number), ((Cases!M10-Cases!M9)/Cases!M9)/(Cases!$B10-Cases!$B9), "")</f>
        <v>0.133738601823708</v>
      </c>
      <c r="M10" s="59" t="str">
        <f aca="false">IF(AND(ISNUMBER(Cases!N9),Cases!N9&gt;min_number), ((Cases!N10-Cases!N9)/Cases!N9)/(Cases!$B10-Cases!$B9), "")</f>
        <v/>
      </c>
      <c r="N10" s="59" t="str">
        <f aca="false">IF(AND(ISNUMBER(Cases!O9),Cases!O9&gt;min_number), ((Cases!O10-Cases!O9)/Cases!O9)/(Cases!$B10-Cases!$B9), "")</f>
        <v/>
      </c>
      <c r="O10" s="59" t="str">
        <f aca="false">IF(AND(ISNUMBER(Cases!P9),Cases!P9&gt;min_number), ((Cases!P10-Cases!P9)/Cases!P9)/(Cases!$B10-Cases!$B9), "")</f>
        <v/>
      </c>
      <c r="P10" s="59" t="str">
        <f aca="false">IF(AND(ISNUMBER(Cases!Q9),Cases!Q9&gt;min_number), ((Cases!Q10-Cases!Q9)/Cases!Q9)/(Cases!$B10-Cases!$B9), "")</f>
        <v/>
      </c>
      <c r="Q10" s="59" t="str">
        <f aca="false">IF(AND(ISNUMBER(Cases!R9),Cases!R9&gt;min_number), ((Cases!R10-Cases!R9)/Cases!R9)/(Cases!$B10-Cases!$B9), "")</f>
        <v/>
      </c>
      <c r="R10" s="59" t="str">
        <f aca="false">IF(AND(ISNUMBER(Cases!S9),Cases!S9&gt;min_number), ((Cases!S10-Cases!S9)/Cases!S9)/(Cases!$B10-Cases!$B9), "")</f>
        <v/>
      </c>
      <c r="S10" s="61" t="n">
        <f aca="false">IF(AND(ISNUMBER(Cases!T9),Cases!T9&gt;min_number), ((Cases!T10-Cases!T9)/Cases!T9)/(Cases!$B10-Cases!$B9), "")</f>
        <v>0.244131455399061</v>
      </c>
    </row>
    <row r="11" customFormat="false" ht="16" hidden="false" customHeight="false" outlineLevel="0" collapsed="false">
      <c r="A11" s="60" t="n">
        <f aca="false">Cases!A11</f>
        <v>-9</v>
      </c>
      <c r="B11" s="58" t="n">
        <f aca="false">Cases!B11</f>
        <v>43898.625</v>
      </c>
      <c r="C11" s="59" t="n">
        <f aca="false">IF(AND(ISNUMBER(Cases!D10),Cases!D10&gt;min_number), ((Cases!D11-Cases!D10)/Cases!D10)/(Cases!$B11-Cases!$B10), "")</f>
        <v>0.0705882352941176</v>
      </c>
      <c r="D11" s="59" t="n">
        <f aca="false">IF(AND(ISNUMBER(Cases!E10),Cases!E10&gt;min_number), ((Cases!E11-Cases!E10)/Cases!E10)/(Cases!$B11-Cases!$B10), "")</f>
        <v>0.283582089552239</v>
      </c>
      <c r="E11" s="59" t="n">
        <f aca="false">IF(AND(ISNUMBER(Cases!F10),Cases!F10&gt;min_number), ((Cases!F11-Cases!F10)/Cases!F10)/(Cases!$B11-Cases!$B10), "")</f>
        <v>0.428571428571429</v>
      </c>
      <c r="F11" s="59" t="str">
        <f aca="false">IF(AND(ISNUMBER(Cases!G10),Cases!G10&gt;min_number), ((Cases!G11-Cases!G10)/Cases!G10)/(Cases!$B11-Cases!$B10), "")</f>
        <v/>
      </c>
      <c r="G11" s="59" t="str">
        <f aca="false">IF(AND(ISNUMBER(Cases!H10),Cases!H10&gt;min_number), ((Cases!H11-Cases!H10)/Cases!H10)/(Cases!$B11-Cases!$B10), "")</f>
        <v/>
      </c>
      <c r="H11" s="59" t="n">
        <f aca="false">IF(AND(ISNUMBER(Cases!I10),Cases!I10&gt;min_number), ((Cases!I11-Cases!I10)/Cases!I10)/(Cases!$B11-Cases!$B10), "")</f>
        <v>0</v>
      </c>
      <c r="I11" s="59" t="n">
        <f aca="false">IF(AND(ISNUMBER(Cases!J10),Cases!J10&gt;min_number), ((Cases!J11-Cases!J10)/Cases!J10)/(Cases!$B11-Cases!$B10), "")</f>
        <v>0.117647058823529</v>
      </c>
      <c r="J11" s="59" t="str">
        <f aca="false">IF(AND(ISNUMBER(Cases!K10),Cases!K10&gt;min_number), ((Cases!K11-Cases!K10)/Cases!K10)/(Cases!$B11-Cases!$B10), "")</f>
        <v/>
      </c>
      <c r="K11" s="59" t="n">
        <f aca="false">IF(AND(ISNUMBER(Cases!L10),Cases!L10&gt;min_number), ((Cases!L11-Cases!L10)/Cases!L10)/(Cases!$B11-Cases!$B10), "")</f>
        <v>0.105263157894737</v>
      </c>
      <c r="L11" s="59" t="n">
        <f aca="false">IF(AND(ISNUMBER(Cases!M10),Cases!M10&gt;min_number), ((Cases!M11-Cases!M10)/Cases!M10)/(Cases!$B11-Cases!$B10), "")</f>
        <v>0.0670241286863271</v>
      </c>
      <c r="M11" s="59" t="n">
        <f aca="false">IF(AND(ISNUMBER(Cases!N10),Cases!N10&gt;min_number), ((Cases!N11-Cases!N10)/Cases!N10)/(Cases!$B11-Cases!$B10), "")</f>
        <v>0.461538461538462</v>
      </c>
      <c r="N11" s="59" t="str">
        <f aca="false">IF(AND(ISNUMBER(Cases!O10),Cases!O10&gt;min_number), ((Cases!O11-Cases!O10)/Cases!O10)/(Cases!$B11-Cases!$B10), "")</f>
        <v/>
      </c>
      <c r="O11" s="59" t="str">
        <f aca="false">IF(AND(ISNUMBER(Cases!P10),Cases!P10&gt;min_number), ((Cases!P11-Cases!P10)/Cases!P10)/(Cases!$B11-Cases!$B10), "")</f>
        <v/>
      </c>
      <c r="P11" s="59" t="str">
        <f aca="false">IF(AND(ISNUMBER(Cases!Q10),Cases!Q10&gt;min_number), ((Cases!Q11-Cases!Q10)/Cases!Q10)/(Cases!$B11-Cases!$B10), "")</f>
        <v/>
      </c>
      <c r="Q11" s="59" t="str">
        <f aca="false">IF(AND(ISNUMBER(Cases!R10),Cases!R10&gt;min_number), ((Cases!R11-Cases!R10)/Cases!R10)/(Cases!$B11-Cases!$B10), "")</f>
        <v/>
      </c>
      <c r="R11" s="59" t="str">
        <f aca="false">IF(AND(ISNUMBER(Cases!S10),Cases!S10&gt;min_number), ((Cases!S11-Cases!S10)/Cases!S10)/(Cases!$B11-Cases!$B10), "")</f>
        <v/>
      </c>
      <c r="S11" s="61" t="n">
        <f aca="false">IF(AND(ISNUMBER(Cases!T10),Cases!T10&gt;min_number), ((Cases!T11-Cases!T10)/Cases!T10)/(Cases!$B11-Cases!$B10), "")</f>
        <v>0.134591194968553</v>
      </c>
    </row>
    <row r="12" customFormat="false" ht="16" hidden="false" customHeight="false" outlineLevel="0" collapsed="false">
      <c r="A12" s="60" t="n">
        <f aca="false">Cases!A12</f>
        <v>-8</v>
      </c>
      <c r="B12" s="58" t="n">
        <f aca="false">Cases!B12</f>
        <v>43899.625</v>
      </c>
      <c r="C12" s="59" t="n">
        <f aca="false">IF(AND(ISNUMBER(Cases!D11),Cases!D11&gt;min_number), ((Cases!D12-Cases!D11)/Cases!D11)/(Cases!$B12-Cases!$B11), "")</f>
        <v>0.120879120879121</v>
      </c>
      <c r="D12" s="59" t="n">
        <f aca="false">IF(AND(ISNUMBER(Cases!E11),Cases!E11&gt;min_number), ((Cases!E12-Cases!E11)/Cases!E11)/(Cases!$B12-Cases!$B11), "")</f>
        <v>0.488372093023256</v>
      </c>
      <c r="E12" s="59" t="n">
        <f aca="false">IF(AND(ISNUMBER(Cases!F11),Cases!F11&gt;min_number), ((Cases!F12-Cases!F11)/Cases!F11)/(Cases!$B12-Cases!$B11), "")</f>
        <v>0.2</v>
      </c>
      <c r="F12" s="59" t="str">
        <f aca="false">IF(AND(ISNUMBER(Cases!G11),Cases!G11&gt;min_number), ((Cases!G12-Cases!G11)/Cases!G11)/(Cases!$B12-Cases!$B11), "")</f>
        <v/>
      </c>
      <c r="G12" s="59" t="str">
        <f aca="false">IF(AND(ISNUMBER(Cases!H11),Cases!H11&gt;min_number), ((Cases!H12-Cases!H11)/Cases!H11)/(Cases!$B12-Cases!$B11), "")</f>
        <v/>
      </c>
      <c r="H12" s="59" t="n">
        <f aca="false">IF(AND(ISNUMBER(Cases!I11),Cases!I11&gt;min_number), ((Cases!I12-Cases!I11)/Cases!I11)/(Cases!$B12-Cases!$B11), "")</f>
        <v>0.307692307692308</v>
      </c>
      <c r="I12" s="59" t="n">
        <f aca="false">IF(AND(ISNUMBER(Cases!J11),Cases!J11&gt;min_number), ((Cases!J12-Cases!J11)/Cases!J11)/(Cases!$B12-Cases!$B11), "")</f>
        <v>0.368421052631579</v>
      </c>
      <c r="J12" s="59" t="str">
        <f aca="false">IF(AND(ISNUMBER(Cases!K11),Cases!K11&gt;min_number), ((Cases!K12-Cases!K11)/Cases!K11)/(Cases!$B12-Cases!$B11), "")</f>
        <v/>
      </c>
      <c r="K12" s="59" t="n">
        <f aca="false">IF(AND(ISNUMBER(Cases!L11),Cases!L11&gt;min_number), ((Cases!L12-Cases!L11)/Cases!L11)/(Cases!$B12-Cases!$B11), "")</f>
        <v>0.80952380952381</v>
      </c>
      <c r="L12" s="59" t="n">
        <f aca="false">IF(AND(ISNUMBER(Cases!M11),Cases!M11&gt;min_number), ((Cases!M12-Cases!M11)/Cases!M11)/(Cases!$B12-Cases!$B11), "")</f>
        <v>0.21608040201005</v>
      </c>
      <c r="M12" s="59" t="n">
        <f aca="false">IF(AND(ISNUMBER(Cases!N11),Cases!N11&gt;min_number), ((Cases!N12-Cases!N11)/Cases!N11)/(Cases!$B12-Cases!$B11), "")</f>
        <v>-0.105263157894737</v>
      </c>
      <c r="N12" s="59" t="str">
        <f aca="false">IF(AND(ISNUMBER(Cases!O11),Cases!O11&gt;min_number), ((Cases!O12-Cases!O11)/Cases!O11)/(Cases!$B12-Cases!$B11), "")</f>
        <v/>
      </c>
      <c r="O12" s="59" t="str">
        <f aca="false">IF(AND(ISNUMBER(Cases!P11),Cases!P11&gt;min_number), ((Cases!P12-Cases!P11)/Cases!P11)/(Cases!$B12-Cases!$B11), "")</f>
        <v/>
      </c>
      <c r="P12" s="59" t="str">
        <f aca="false">IF(AND(ISNUMBER(Cases!Q11),Cases!Q11&gt;min_number), ((Cases!Q12-Cases!Q11)/Cases!Q11)/(Cases!$B12-Cases!$B11), "")</f>
        <v/>
      </c>
      <c r="Q12" s="59" t="str">
        <f aca="false">IF(AND(ISNUMBER(Cases!R11),Cases!R11&gt;min_number), ((Cases!R12-Cases!R11)/Cases!R11)/(Cases!$B12-Cases!$B11), "")</f>
        <v/>
      </c>
      <c r="R12" s="59" t="str">
        <f aca="false">IF(AND(ISNUMBER(Cases!S11),Cases!S11&gt;min_number), ((Cases!S12-Cases!S11)/Cases!S11)/(Cases!$B12-Cases!$B11), "")</f>
        <v/>
      </c>
      <c r="S12" s="61" t="n">
        <f aca="false">IF(AND(ISNUMBER(Cases!T11),Cases!T11&gt;min_number), ((Cases!T12-Cases!T11)/Cases!T11)/(Cases!$B12-Cases!$B11), "")</f>
        <v>0.262749445676275</v>
      </c>
    </row>
    <row r="13" customFormat="false" ht="16" hidden="false" customHeight="false" outlineLevel="0" collapsed="false">
      <c r="A13" s="60" t="n">
        <f aca="false">Cases!A13</f>
        <v>-7</v>
      </c>
      <c r="B13" s="58" t="n">
        <f aca="false">Cases!B13</f>
        <v>43900.625</v>
      </c>
      <c r="C13" s="59" t="n">
        <f aca="false">IF(AND(ISNUMBER(Cases!D12),Cases!D12&gt;min_number), ((Cases!D13-Cases!D12)/Cases!D12)/(Cases!$B13-Cases!$B12), "")</f>
        <v>0.161764705882353</v>
      </c>
      <c r="D13" s="59" t="n">
        <f aca="false">IF(AND(ISNUMBER(Cases!E12),Cases!E12&gt;min_number), ((Cases!E13-Cases!E12)/Cases!E12)/(Cases!$B13-Cases!$B12), "")</f>
        <v>0.2265625</v>
      </c>
      <c r="E13" s="59" t="n">
        <f aca="false">IF(AND(ISNUMBER(Cases!F12),Cases!F12&gt;min_number), ((Cases!F13-Cases!F12)/Cases!F12)/(Cases!$B13-Cases!$B12), "")</f>
        <v>0</v>
      </c>
      <c r="F13" s="59" t="str">
        <f aca="false">IF(AND(ISNUMBER(Cases!G12),Cases!G12&gt;min_number), ((Cases!G13-Cases!G12)/Cases!G12)/(Cases!$B13-Cases!$B12), "")</f>
        <v/>
      </c>
      <c r="G13" s="59" t="str">
        <f aca="false">IF(AND(ISNUMBER(Cases!H12),Cases!H12&gt;min_number), ((Cases!H13-Cases!H12)/Cases!H12)/(Cases!$B13-Cases!$B12), "")</f>
        <v/>
      </c>
      <c r="H13" s="59" t="n">
        <f aca="false">IF(AND(ISNUMBER(Cases!I12),Cases!I12&gt;min_number), ((Cases!I13-Cases!I12)/Cases!I12)/(Cases!$B13-Cases!$B12), "")</f>
        <v>0.705882352941176</v>
      </c>
      <c r="I13" s="59" t="n">
        <f aca="false">IF(AND(ISNUMBER(Cases!J12),Cases!J12&gt;min_number), ((Cases!J13-Cases!J12)/Cases!J12)/(Cases!$B13-Cases!$B12), "")</f>
        <v>0.346153846153846</v>
      </c>
      <c r="J13" s="59" t="str">
        <f aca="false">IF(AND(ISNUMBER(Cases!K12),Cases!K12&gt;min_number), ((Cases!K13-Cases!K12)/Cases!K12)/(Cases!$B13-Cases!$B12), "")</f>
        <v/>
      </c>
      <c r="K13" s="59" t="n">
        <f aca="false">IF(AND(ISNUMBER(Cases!L12),Cases!L12&gt;min_number), ((Cases!L13-Cases!L12)/Cases!L12)/(Cases!$B13-Cases!$B12), "")</f>
        <v>0.289473684210526</v>
      </c>
      <c r="L13" s="59" t="n">
        <f aca="false">IF(AND(ISNUMBER(Cases!M12),Cases!M12&gt;min_number), ((Cases!M13-Cases!M12)/Cases!M12)/(Cases!$B13-Cases!$B12), "")</f>
        <v>0</v>
      </c>
      <c r="M13" s="59" t="n">
        <f aca="false">IF(AND(ISNUMBER(Cases!N12),Cases!N12&gt;min_number), ((Cases!N13-Cases!N12)/Cases!N12)/(Cases!$B13-Cases!$B12), "")</f>
        <v>0.470588235294118</v>
      </c>
      <c r="N13" s="59" t="str">
        <f aca="false">IF(AND(ISNUMBER(Cases!O12),Cases!O12&gt;min_number), ((Cases!O13-Cases!O12)/Cases!O12)/(Cases!$B13-Cases!$B12), "")</f>
        <v/>
      </c>
      <c r="O13" s="59" t="n">
        <f aca="false">IF(AND(ISNUMBER(Cases!P12),Cases!P12&gt;min_number), ((Cases!P13-Cases!P12)/Cases!P12)/(Cases!$B13-Cases!$B12), "")</f>
        <v>0.833333333333333</v>
      </c>
      <c r="P13" s="59" t="str">
        <f aca="false">IF(AND(ISNUMBER(Cases!Q12),Cases!Q12&gt;min_number), ((Cases!Q13-Cases!Q12)/Cases!Q12)/(Cases!$B13-Cases!$B12), "")</f>
        <v/>
      </c>
      <c r="Q13" s="59" t="str">
        <f aca="false">IF(AND(ISNUMBER(Cases!R12),Cases!R12&gt;min_number), ((Cases!R13-Cases!R12)/Cases!R12)/(Cases!$B13-Cases!$B12), "")</f>
        <v/>
      </c>
      <c r="R13" s="59" t="str">
        <f aca="false">IF(AND(ISNUMBER(Cases!S12),Cases!S12&gt;min_number), ((Cases!S13-Cases!S12)/Cases!S12)/(Cases!$B13-Cases!$B12), "")</f>
        <v/>
      </c>
      <c r="S13" s="61" t="n">
        <f aca="false">IF(AND(ISNUMBER(Cases!T12),Cases!T12&gt;min_number), ((Cases!T13-Cases!T12)/Cases!T12)/(Cases!$B13-Cases!$B12), "")</f>
        <v>0.13784021071115</v>
      </c>
    </row>
    <row r="14" customFormat="false" ht="16" hidden="false" customHeight="false" outlineLevel="0" collapsed="false">
      <c r="A14" s="60" t="n">
        <f aca="false">Cases!A14</f>
        <v>-6</v>
      </c>
      <c r="B14" s="58" t="n">
        <f aca="false">Cases!B14</f>
        <v>43901.625</v>
      </c>
      <c r="C14" s="59" t="n">
        <f aca="false">IF(AND(ISNUMBER(Cases!D13),Cases!D13&gt;min_number), ((Cases!D14-Cases!D13)/Cases!D13)/(Cases!$B14-Cases!$B13), "")</f>
        <v>0.168776371308017</v>
      </c>
      <c r="D14" s="59" t="n">
        <f aca="false">IF(AND(ISNUMBER(Cases!E13),Cases!E13&gt;min_number), ((Cases!E14-Cases!E13)/Cases!E13)/(Cases!$B14-Cases!$B13), "")</f>
        <v>0.165605095541401</v>
      </c>
      <c r="E14" s="59" t="n">
        <f aca="false">IF(AND(ISNUMBER(Cases!F13),Cases!F13&gt;min_number), ((Cases!F14-Cases!F13)/Cases!F13)/(Cases!$B14-Cases!$B13), "")</f>
        <v>0.875</v>
      </c>
      <c r="F14" s="59" t="str">
        <f aca="false">IF(AND(ISNUMBER(Cases!G13),Cases!G13&gt;min_number), ((Cases!G14-Cases!G13)/Cases!G13)/(Cases!$B14-Cases!$B13), "")</f>
        <v/>
      </c>
      <c r="G14" s="59" t="str">
        <f aca="false">IF(AND(ISNUMBER(Cases!H13),Cases!H13&gt;min_number), ((Cases!H14-Cases!H13)/Cases!H13)/(Cases!$B14-Cases!$B13), "")</f>
        <v/>
      </c>
      <c r="H14" s="59" t="n">
        <f aca="false">IF(AND(ISNUMBER(Cases!I13),Cases!I13&gt;min_number), ((Cases!I14-Cases!I13)/Cases!I13)/(Cases!$B14-Cases!$B13), "")</f>
        <v>0.655172413793103</v>
      </c>
      <c r="I14" s="59" t="n">
        <f aca="false">IF(AND(ISNUMBER(Cases!J13),Cases!J13&gt;min_number), ((Cases!J14-Cases!J13)/Cases!J13)/(Cases!$B14-Cases!$B13), "")</f>
        <v>0.371428571428571</v>
      </c>
      <c r="J14" s="59" t="n">
        <f aca="false">IF(AND(ISNUMBER(Cases!K13),Cases!K13&gt;min_number), ((Cases!K14-Cases!K13)/Cases!K13)/(Cases!$B14-Cases!$B13), "")</f>
        <v>0.307692307692308</v>
      </c>
      <c r="K14" s="59" t="n">
        <f aca="false">IF(AND(ISNUMBER(Cases!L13),Cases!L13&gt;min_number), ((Cases!L14-Cases!L13)/Cases!L13)/(Cases!$B14-Cases!$B13), "")</f>
        <v>0.530612244897959</v>
      </c>
      <c r="L14" s="59" t="n">
        <f aca="false">IF(AND(ISNUMBER(Cases!M13),Cases!M13&gt;min_number), ((Cases!M14-Cases!M13)/Cases!M13)/(Cases!$B14-Cases!$B13), "")</f>
        <v>0</v>
      </c>
      <c r="M14" s="59" t="n">
        <f aca="false">IF(AND(ISNUMBER(Cases!N13),Cases!N13&gt;min_number), ((Cases!N14-Cases!N13)/Cases!N13)/(Cases!$B14-Cases!$B13), "")</f>
        <v>0</v>
      </c>
      <c r="N14" s="59" t="str">
        <f aca="false">IF(AND(ISNUMBER(Cases!O13),Cases!O13&gt;min_number), ((Cases!O14-Cases!O13)/Cases!O13)/(Cases!$B14-Cases!$B13), "")</f>
        <v/>
      </c>
      <c r="O14" s="59" t="n">
        <f aca="false">IF(AND(ISNUMBER(Cases!P13),Cases!P13&gt;min_number), ((Cases!P14-Cases!P13)/Cases!P13)/(Cases!$B14-Cases!$B13), "")</f>
        <v>0.181818181818182</v>
      </c>
      <c r="P14" s="59" t="str">
        <f aca="false">IF(AND(ISNUMBER(Cases!Q13),Cases!Q13&gt;min_number), ((Cases!Q14-Cases!Q13)/Cases!Q13)/(Cases!$B14-Cases!$B13), "")</f>
        <v/>
      </c>
      <c r="Q14" s="59" t="str">
        <f aca="false">IF(AND(ISNUMBER(Cases!R13),Cases!R13&gt;min_number), ((Cases!R14-Cases!R13)/Cases!R13)/(Cases!$B14-Cases!$B13), "")</f>
        <v/>
      </c>
      <c r="R14" s="59" t="str">
        <f aca="false">IF(AND(ISNUMBER(Cases!S13),Cases!S13&gt;min_number), ((Cases!S14-Cases!S13)/Cases!S13)/(Cases!$B14-Cases!$B13), "")</f>
        <v/>
      </c>
      <c r="S14" s="61" t="n">
        <f aca="false">IF(AND(ISNUMBER(Cases!T13),Cases!T13&gt;min_number), ((Cases!T14-Cases!T13)/Cases!T13)/(Cases!$B14-Cases!$B13), "")</f>
        <v>0.209104938271605</v>
      </c>
    </row>
    <row r="15" customFormat="false" ht="16" hidden="false" customHeight="false" outlineLevel="0" collapsed="false">
      <c r="A15" s="62" t="n">
        <f aca="false">Cases!A15</f>
        <v>-5</v>
      </c>
      <c r="B15" s="63" t="n">
        <f aca="false">Cases!B15</f>
        <v>43902.625</v>
      </c>
      <c r="C15" s="64" t="n">
        <f aca="false">IF(AND(ISNUMBER(Cases!D14),Cases!D14&gt;min_number), ((Cases!D15-Cases!D14)/Cases!D14)/(Cases!$B15-Cases!$B14), "")</f>
        <v>0.63898916967509</v>
      </c>
      <c r="D15" s="64" t="n">
        <f aca="false">IF(AND(ISNUMBER(Cases!E14),Cases!E14&gt;min_number), ((Cases!E15-Cases!E14)/Cases!E14)/(Cases!$B15-Cases!$B14), "")</f>
        <v>0.366120218579235</v>
      </c>
      <c r="E15" s="64" t="n">
        <f aca="false">IF(AND(ISNUMBER(Cases!F14),Cases!F14&gt;min_number), ((Cases!F15-Cases!F14)/Cases!F14)/(Cases!$B15-Cases!$B14), "")</f>
        <v>0.522222222222222</v>
      </c>
      <c r="F15" s="64" t="n">
        <f aca="false">IF(AND(ISNUMBER(Cases!G14),Cases!G14&gt;min_number), ((Cases!G15-Cases!G14)/Cases!G14)/(Cases!$B15-Cases!$B14), "")</f>
        <v>0.25</v>
      </c>
      <c r="G15" s="64" t="n">
        <f aca="false">IF(AND(ISNUMBER(Cases!H14),Cases!H14&gt;min_number), ((Cases!H15-Cases!H14)/Cases!H14)/(Cases!$B15-Cases!$B14), "")</f>
        <v>0.80952380952381</v>
      </c>
      <c r="H15" s="64" t="n">
        <f aca="false">IF(AND(ISNUMBER(Cases!I14),Cases!I14&gt;min_number), ((Cases!I15-Cases!I14)/Cases!I14)/(Cases!$B15-Cases!$B14), "")</f>
        <v>0.833333333333333</v>
      </c>
      <c r="I15" s="64" t="n">
        <f aca="false">IF(AND(ISNUMBER(Cases!J14),Cases!J14&gt;min_number), ((Cases!J15-Cases!J14)/Cases!J14)/(Cases!$B15-Cases!$B14), "")</f>
        <v>1.0625</v>
      </c>
      <c r="J15" s="64" t="n">
        <f aca="false">IF(AND(ISNUMBER(Cases!K14),Cases!K14&gt;min_number), ((Cases!K15-Cases!K14)/Cases!K14)/(Cases!$B15-Cases!$B14), "")</f>
        <v>0.352941176470588</v>
      </c>
      <c r="K15" s="64" t="n">
        <f aca="false">IF(AND(ISNUMBER(Cases!L14),Cases!L14&gt;min_number), ((Cases!L15-Cases!L14)/Cases!L14)/(Cases!$B15-Cases!$B14), "")</f>
        <v>0.72</v>
      </c>
      <c r="L15" s="64" t="n">
        <f aca="false">IF(AND(ISNUMBER(Cases!M14),Cases!M14&gt;min_number), ((Cases!M15-Cases!M14)/Cases!M14)/(Cases!$B15-Cases!$B14), "")</f>
        <v>0.421487603305785</v>
      </c>
      <c r="M15" s="64" t="n">
        <f aca="false">IF(AND(ISNUMBER(Cases!N14),Cases!N14&gt;min_number), ((Cases!N15-Cases!N14)/Cases!N14)/(Cases!$B15-Cases!$B14), "")</f>
        <v>1.08</v>
      </c>
      <c r="N15" s="64" t="n">
        <f aca="false">IF(AND(ISNUMBER(Cases!O14),Cases!O14&gt;min_number), ((Cases!O15-Cases!O14)/Cases!O14)/(Cases!$B15-Cases!$B14), "")</f>
        <v>0</v>
      </c>
      <c r="O15" s="64" t="n">
        <f aca="false">IF(AND(ISNUMBER(Cases!P14),Cases!P14&gt;min_number), ((Cases!P15-Cases!P14)/Cases!P14)/(Cases!$B15-Cases!$B14), "")</f>
        <v>0.730769230769231</v>
      </c>
      <c r="P15" s="64" t="n">
        <f aca="false">IF(AND(ISNUMBER(Cases!Q14),Cases!Q14&gt;min_number), ((Cases!Q15-Cases!Q14)/Cases!Q14)/(Cases!$B15-Cases!$B14), "")</f>
        <v>0.8</v>
      </c>
      <c r="Q15" s="64" t="n">
        <f aca="false">IF(AND(ISNUMBER(Cases!R14),Cases!R14&gt;min_number), ((Cases!R15-Cases!R14)/Cases!R14)/(Cases!$B15-Cases!$B14), "")</f>
        <v>0.148148148148148</v>
      </c>
      <c r="R15" s="64" t="str">
        <f aca="false">IF(AND(ISNUMBER(Cases!S14),Cases!S14&gt;min_number), ((Cases!S15-Cases!S14)/Cases!S14)/(Cases!$B15-Cases!$B14), "")</f>
        <v/>
      </c>
      <c r="S15" s="65" t="n">
        <f aca="false">IF(AND(ISNUMBER(Cases!T14),Cases!T14&gt;min_number), ((Cases!T15-Cases!T14)/Cases!T14)/(Cases!$B15-Cases!$B14), "")</f>
        <v>0.511805998723676</v>
      </c>
    </row>
    <row r="16" customFormat="false" ht="16" hidden="false" customHeight="false" outlineLevel="0" collapsed="false">
      <c r="A16" s="57" t="n">
        <f aca="false">Cases!A16</f>
        <v>-4</v>
      </c>
      <c r="B16" s="58" t="n">
        <f aca="false">Cases!B16</f>
        <v>43903.625</v>
      </c>
      <c r="C16" s="59" t="n">
        <f aca="false">IF(AND(ISNUMBER(Cases!D15),Cases!D15&gt;min_number), ((Cases!D16-Cases!D15)/Cases!D15)/(Cases!$B16-Cases!$B15), "")</f>
        <v>0</v>
      </c>
      <c r="D16" s="59" t="n">
        <f aca="false">IF(AND(ISNUMBER(Cases!E15),Cases!E15&gt;min_number), ((Cases!E16-Cases!E15)/Cases!E15)/(Cases!$B16-Cases!$B15), "")</f>
        <v>0.116</v>
      </c>
      <c r="E16" s="59" t="n">
        <f aca="false">IF(AND(ISNUMBER(Cases!F15),Cases!F15&gt;min_number), ((Cases!F16-Cases!F15)/Cases!F15)/(Cases!$B16-Cases!$B15), "")</f>
        <v>0.27007299270073</v>
      </c>
      <c r="F16" s="59" t="n">
        <f aca="false">IF(AND(ISNUMBER(Cases!G15),Cases!G15&gt;min_number), ((Cases!G16-Cases!G15)/Cases!G15)/(Cases!$B16-Cases!$B15), "")</f>
        <v>0.466666666666667</v>
      </c>
      <c r="G16" s="59" t="n">
        <f aca="false">IF(AND(ISNUMBER(Cases!H15),Cases!H15&gt;min_number), ((Cases!H16-Cases!H15)/Cases!H15)/(Cases!$B16-Cases!$B15), "")</f>
        <v>0.105263157894737</v>
      </c>
      <c r="H16" s="59" t="n">
        <f aca="false">IF(AND(ISNUMBER(Cases!I15),Cases!I15&gt;min_number), ((Cases!I16-Cases!I15)/Cases!I15)/(Cases!$B16-Cases!$B15), "")</f>
        <v>0.125</v>
      </c>
      <c r="I16" s="59" t="n">
        <f aca="false">IF(AND(ISNUMBER(Cases!J15),Cases!J15&gt;min_number), ((Cases!J16-Cases!J15)/Cases!J15)/(Cases!$B16-Cases!$B15), "")</f>
        <v>0.494949494949495</v>
      </c>
      <c r="J16" s="59" t="n">
        <f aca="false">IF(AND(ISNUMBER(Cases!K15),Cases!K15&gt;min_number), ((Cases!K16-Cases!K15)/Cases!K15)/(Cases!$B16-Cases!$B15), "")</f>
        <v>0.434782608695652</v>
      </c>
      <c r="K16" s="59" t="n">
        <f aca="false">IF(AND(ISNUMBER(Cases!L15),Cases!L15&gt;min_number), ((Cases!L16-Cases!L15)/Cases!L15)/(Cases!$B16-Cases!$B15), "")</f>
        <v>0.782945736434109</v>
      </c>
      <c r="L16" s="59" t="n">
        <f aca="false">IF(AND(ISNUMBER(Cases!M15),Cases!M15&gt;min_number), ((Cases!M16-Cases!M15)/Cases!M15)/(Cases!$B16-Cases!$B15), "")</f>
        <v>0.36046511627907</v>
      </c>
      <c r="M16" s="59" t="n">
        <f aca="false">IF(AND(ISNUMBER(Cases!N15),Cases!N15&gt;min_number), ((Cases!N16-Cases!N15)/Cases!N15)/(Cases!$B16-Cases!$B15), "")</f>
        <v>0.961538461538462</v>
      </c>
      <c r="N16" s="59" t="n">
        <f aca="false">IF(AND(ISNUMBER(Cases!O15),Cases!O15&gt;min_number), ((Cases!O16-Cases!O15)/Cases!O15)/(Cases!$B16-Cases!$B15), "")</f>
        <v>1.85714285714286</v>
      </c>
      <c r="O16" s="59" t="n">
        <f aca="false">IF(AND(ISNUMBER(Cases!P15),Cases!P15&gt;min_number), ((Cases!P16-Cases!P15)/Cases!P15)/(Cases!$B16-Cases!$B15), "")</f>
        <v>0.844444444444444</v>
      </c>
      <c r="P16" s="59" t="n">
        <f aca="false">IF(AND(ISNUMBER(Cases!Q15),Cases!Q15&gt;min_number), ((Cases!Q16-Cases!Q15)/Cases!Q15)/(Cases!$B16-Cases!$B15), "")</f>
        <v>0.555555555555556</v>
      </c>
      <c r="Q16" s="59" t="n">
        <f aca="false">IF(AND(ISNUMBER(Cases!R15),Cases!R15&gt;min_number), ((Cases!R16-Cases!R15)/Cases!R15)/(Cases!$B16-Cases!$B15), "")</f>
        <v>0.548387096774194</v>
      </c>
      <c r="R16" s="59" t="n">
        <f aca="false">IF(AND(ISNUMBER(Cases!S15),Cases!S15&gt;min_number), ((Cases!S16-Cases!S15)/Cases!S15)/(Cases!$B16-Cases!$B15), "")</f>
        <v>1.07142857142857</v>
      </c>
      <c r="S16" s="59" t="n">
        <f aca="false">IF(AND(ISNUMBER(Cases!T15),Cases!T15&gt;min_number), ((Cases!T16-Cases!T15)/Cases!T15)/(Cases!$B16-Cases!$B15), "")</f>
        <v>0.292528493035036</v>
      </c>
    </row>
    <row r="17" customFormat="false" ht="16" hidden="false" customHeight="false" outlineLevel="0" collapsed="false">
      <c r="A17" s="62" t="n">
        <f aca="false">Cases!A17</f>
        <v>-3</v>
      </c>
      <c r="B17" s="63" t="n">
        <f aca="false">Cases!B17</f>
        <v>43904.625</v>
      </c>
      <c r="C17" s="64" t="n">
        <f aca="false">IF(AND(ISNUMBER(Cases!D16),Cases!D16&gt;min_number), ((Cases!D17-Cases!D16)/Cases!D16)/(Cases!$B17-Cases!$B16), "")</f>
        <v>0.253303964757709</v>
      </c>
      <c r="D17" s="64" t="n">
        <f aca="false">IF(AND(ISNUMBER(Cases!E16),Cases!E16&gt;min_number), ((Cases!E17-Cases!E16)/Cases!E16)/(Cases!$B17-Cases!$B16), "")</f>
        <v>0.220430107526882</v>
      </c>
      <c r="E17" s="64" t="n">
        <f aca="false">IF(AND(ISNUMBER(Cases!F16),Cases!F16&gt;min_number), ((Cases!F17-Cases!F16)/Cases!F16)/(Cases!$B17-Cases!$B16), "")</f>
        <v>0.241379310344828</v>
      </c>
      <c r="F17" s="64" t="n">
        <f aca="false">IF(AND(ISNUMBER(Cases!G16),Cases!G16&gt;min_number), ((Cases!G17-Cases!G16)/Cases!G16)/(Cases!$B17-Cases!$B16), "")</f>
        <v>0.386363636363636</v>
      </c>
      <c r="G17" s="64" t="n">
        <f aca="false">IF(AND(ISNUMBER(Cases!H16),Cases!H16&gt;min_number), ((Cases!H17-Cases!H16)/Cases!H16)/(Cases!$B17-Cases!$B16), "")</f>
        <v>0.190476190476191</v>
      </c>
      <c r="H17" s="64" t="n">
        <f aca="false">IF(AND(ISNUMBER(Cases!I16),Cases!I16&gt;min_number), ((Cases!I17-Cases!I16)/Cases!I16)/(Cases!$B17-Cases!$B16), "")</f>
        <v>0.595959595959596</v>
      </c>
      <c r="I17" s="64" t="n">
        <f aca="false">IF(AND(ISNUMBER(Cases!J16),Cases!J16&gt;min_number), ((Cases!J17-Cases!J16)/Cases!J16)/(Cases!$B17-Cases!$B16), "")</f>
        <v>0.371621621621622</v>
      </c>
      <c r="J17" s="64" t="n">
        <f aca="false">IF(AND(ISNUMBER(Cases!K16),Cases!K16&gt;min_number), ((Cases!K17-Cases!K16)/Cases!K16)/(Cases!$B17-Cases!$B16), "")</f>
        <v>0.363636363636364</v>
      </c>
      <c r="K17" s="64" t="n">
        <f aca="false">IF(AND(ISNUMBER(Cases!L16),Cases!L16&gt;min_number), ((Cases!L17-Cases!L16)/Cases!L16)/(Cases!$B17-Cases!$B16), "")</f>
        <v>0.1</v>
      </c>
      <c r="L17" s="64" t="n">
        <f aca="false">IF(AND(ISNUMBER(Cases!M16),Cases!M16&gt;min_number), ((Cases!M17-Cases!M16)/Cases!M16)/(Cases!$B17-Cases!$B16), "")</f>
        <v>0.232905982905983</v>
      </c>
      <c r="M17" s="64" t="n">
        <f aca="false">IF(AND(ISNUMBER(Cases!N16),Cases!N16&gt;min_number), ((Cases!N17-Cases!N16)/Cases!N16)/(Cases!$B17-Cases!$B16), "")</f>
        <v>0.186274509803922</v>
      </c>
      <c r="N17" s="64" t="n">
        <f aca="false">IF(AND(ISNUMBER(Cases!O16),Cases!O16&gt;min_number), ((Cases!O17-Cases!O16)/Cases!O16)/(Cases!$B17-Cases!$B16), "")</f>
        <v>0</v>
      </c>
      <c r="O17" s="64" t="n">
        <f aca="false">IF(AND(ISNUMBER(Cases!P16),Cases!P16&gt;min_number), ((Cases!P17-Cases!P16)/Cases!P16)/(Cases!$B17-Cases!$B16), "")</f>
        <v>0.120481927710843</v>
      </c>
      <c r="P17" s="64" t="n">
        <f aca="false">IF(AND(ISNUMBER(Cases!Q16),Cases!Q16&gt;min_number), ((Cases!Q17-Cases!Q16)/Cases!Q16)/(Cases!$B17-Cases!$B16), "")</f>
        <v>0.0714285714285714</v>
      </c>
      <c r="Q17" s="64" t="n">
        <f aca="false">IF(AND(ISNUMBER(Cases!R16),Cases!R16&gt;min_number), ((Cases!R17-Cases!R16)/Cases!R16)/(Cases!$B17-Cases!$B16), "")</f>
        <v>0.25</v>
      </c>
      <c r="R17" s="64" t="n">
        <f aca="false">IF(AND(ISNUMBER(Cases!S16),Cases!S16&gt;min_number), ((Cases!S17-Cases!S16)/Cases!S16)/(Cases!$B17-Cases!$B16), "")</f>
        <v>0.586206896551724</v>
      </c>
      <c r="S17" s="65" t="n">
        <f aca="false">IF(AND(ISNUMBER(Cases!T16),Cases!T16&gt;min_number), ((Cases!T17-Cases!T16)/Cases!T16)/(Cases!$B17-Cases!$B16), "")</f>
        <v>0.239386022207707</v>
      </c>
    </row>
    <row r="18" customFormat="false" ht="16" hidden="false" customHeight="false" outlineLevel="0" collapsed="false">
      <c r="A18" s="62" t="n">
        <f aca="false">Cases!A18</f>
        <v>-2</v>
      </c>
      <c r="B18" s="63" t="n">
        <f aca="false">Cases!B18</f>
        <v>43905.625</v>
      </c>
      <c r="C18" s="64" t="n">
        <f aca="false">IF(AND(ISNUMBER(Cases!D17),Cases!D17&gt;min_number), ((Cases!D18-Cases!D17)/Cases!D17)/(Cases!$B18-Cases!$B17), "")</f>
        <v>0.453427065026362</v>
      </c>
      <c r="D18" s="64" t="n">
        <f aca="false">IF(AND(ISNUMBER(Cases!E17),Cases!E17&gt;min_number), ((Cases!E18-Cases!E17)/Cases!E17)/(Cases!$B18-Cases!$B17), "")</f>
        <v>0.301027900146843</v>
      </c>
      <c r="E18" s="64" t="n">
        <f aca="false">IF(AND(ISNUMBER(Cases!F17),Cases!F17&gt;min_number), ((Cases!F18-Cases!F17)/Cases!F17)/(Cases!$B18-Cases!$B17), "")</f>
        <v>0.226851851851852</v>
      </c>
      <c r="F18" s="64" t="n">
        <f aca="false">IF(AND(ISNUMBER(Cases!G17),Cases!G17&gt;min_number), ((Cases!G18-Cases!G17)/Cases!G17)/(Cases!$B18-Cases!$B17), "")</f>
        <v>0.377049180327869</v>
      </c>
      <c r="G18" s="64" t="n">
        <f aca="false">IF(AND(ISNUMBER(Cases!H17),Cases!H17&gt;min_number), ((Cases!H18-Cases!H17)/Cases!H17)/(Cases!$B18-Cases!$B17), "")</f>
        <v>0.06</v>
      </c>
      <c r="H18" s="64" t="n">
        <f aca="false">IF(AND(ISNUMBER(Cases!I17),Cases!I17&gt;min_number), ((Cases!I18-Cases!I17)/Cases!I17)/(Cases!$B18-Cases!$B17), "")</f>
        <v>0.0253164556962025</v>
      </c>
      <c r="I18" s="64" t="n">
        <f aca="false">IF(AND(ISNUMBER(Cases!J17),Cases!J17&gt;min_number), ((Cases!J18-Cases!J17)/Cases!J17)/(Cases!$B18-Cases!$B17), "")</f>
        <v>0.408866995073892</v>
      </c>
      <c r="J18" s="64" t="n">
        <f aca="false">IF(AND(ISNUMBER(Cases!K17),Cases!K17&gt;min_number), ((Cases!K18-Cases!K17)/Cases!K17)/(Cases!$B18-Cases!$B17), "")</f>
        <v>0.111111111111111</v>
      </c>
      <c r="K18" s="64" t="n">
        <f aca="false">IF(AND(ISNUMBER(Cases!L17),Cases!L17&gt;min_number), ((Cases!L18-Cases!L17)/Cases!L17)/(Cases!$B18-Cases!$B17), "")</f>
        <v>0.134387351778656</v>
      </c>
      <c r="L18" s="64" t="n">
        <f aca="false">IF(AND(ISNUMBER(Cases!M17),Cases!M17&gt;min_number), ((Cases!M18-Cases!M17)/Cases!M17)/(Cases!$B18-Cases!$B17), "")</f>
        <v>0.219237435008666</v>
      </c>
      <c r="M18" s="64" t="n">
        <f aca="false">IF(AND(ISNUMBER(Cases!N17),Cases!N17&gt;min_number), ((Cases!N18-Cases!N17)/Cases!N17)/(Cases!$B18-Cases!$B17), "")</f>
        <v>0.388429752066116</v>
      </c>
      <c r="N18" s="64" t="n">
        <f aca="false">IF(AND(ISNUMBER(Cases!O17),Cases!O17&gt;min_number), ((Cases!O18-Cases!O17)/Cases!O17)/(Cases!$B18-Cases!$B17), "")</f>
        <v>-0.2</v>
      </c>
      <c r="O18" s="64" t="n">
        <f aca="false">IF(AND(ISNUMBER(Cases!P17),Cases!P17&gt;min_number), ((Cases!P18-Cases!P17)/Cases!P17)/(Cases!$B18-Cases!$B17), "")</f>
        <v>0.397849462365591</v>
      </c>
      <c r="P18" s="64" t="n">
        <f aca="false">IF(AND(ISNUMBER(Cases!Q17),Cases!Q17&gt;min_number), ((Cases!Q18-Cases!Q17)/Cases!Q17)/(Cases!$B18-Cases!$B17), "")</f>
        <v>0.0444444444444444</v>
      </c>
      <c r="Q18" s="64" t="n">
        <f aca="false">IF(AND(ISNUMBER(Cases!R17),Cases!R17&gt;min_number), ((Cases!R18-Cases!R17)/Cases!R17)/(Cases!$B18-Cases!$B17), "")</f>
        <v>0.716666666666667</v>
      </c>
      <c r="R18" s="64" t="n">
        <f aca="false">IF(AND(ISNUMBER(Cases!S17),Cases!S17&gt;min_number), ((Cases!S18-Cases!S17)/Cases!S17)/(Cases!$B18-Cases!$B17), "")</f>
        <v>0.108695652173913</v>
      </c>
      <c r="S18" s="65" t="n">
        <f aca="false">IF(AND(ISNUMBER(Cases!T17),Cases!T17&gt;min_number), ((Cases!T18-Cases!T17)/Cases!T17)/(Cases!$B18-Cases!$B17), "")</f>
        <v>0.274835309617918</v>
      </c>
    </row>
    <row r="19" customFormat="false" ht="16" hidden="false" customHeight="false" outlineLevel="0" collapsed="false">
      <c r="A19" s="62" t="n">
        <f aca="false">Cases!A19</f>
        <v>-1</v>
      </c>
      <c r="B19" s="63" t="n">
        <f aca="false">Cases!B19</f>
        <v>43906.625</v>
      </c>
      <c r="C19" s="64" t="n">
        <f aca="false">IF(AND(ISNUMBER(Cases!D18),Cases!D18&gt;min_number), ((Cases!D19-Cases!D18)/Cases!D18)/(Cases!$B19-Cases!$B18), "")</f>
        <v>0.336154776299879</v>
      </c>
      <c r="D19" s="64" t="n">
        <f aca="false">IF(AND(ISNUMBER(Cases!E18),Cases!E18&gt;min_number), ((Cases!E19-Cases!E18)/Cases!E18)/(Cases!$B19-Cases!$B18), "")</f>
        <v>0.204288939051919</v>
      </c>
      <c r="E19" s="64" t="n">
        <f aca="false">IF(AND(ISNUMBER(Cases!F18),Cases!F18&gt;min_number), ((Cases!F19-Cases!F18)/Cases!F18)/(Cases!$B19-Cases!$B18), "")</f>
        <v>0.132075471698113</v>
      </c>
      <c r="F19" s="64" t="n">
        <f aca="false">IF(AND(ISNUMBER(Cases!G18),Cases!G18&gt;min_number), ((Cases!G19-Cases!G18)/Cases!G18)/(Cases!$B19-Cases!$B18), "")</f>
        <v>0.119047619047619</v>
      </c>
      <c r="G19" s="64" t="n">
        <f aca="false">IF(AND(ISNUMBER(Cases!H18),Cases!H18&gt;min_number), ((Cases!H19-Cases!H18)/Cases!H18)/(Cases!$B19-Cases!$B18), "")</f>
        <v>0.0566037735849057</v>
      </c>
      <c r="H19" s="64" t="n">
        <f aca="false">IF(AND(ISNUMBER(Cases!I18),Cases!I18&gt;min_number), ((Cases!I19-Cases!I18)/Cases!I18)/(Cases!$B19-Cases!$B18), "")</f>
        <v>0.604938271604938</v>
      </c>
      <c r="I19" s="64" t="n">
        <f aca="false">IF(AND(ISNUMBER(Cases!J18),Cases!J18&gt;min_number), ((Cases!J19-Cases!J18)/Cases!J18)/(Cases!$B19-Cases!$B18), "")</f>
        <v>0.195804195804196</v>
      </c>
      <c r="J19" s="64" t="n">
        <f aca="false">IF(AND(ISNUMBER(Cases!K18),Cases!K18&gt;min_number), ((Cases!K19-Cases!K18)/Cases!K18)/(Cases!$B19-Cases!$B18), "")</f>
        <v>0.02</v>
      </c>
      <c r="K19" s="64" t="n">
        <f aca="false">IF(AND(ISNUMBER(Cases!L18),Cases!L18&gt;min_number), ((Cases!L19-Cases!L18)/Cases!L18)/(Cases!$B19-Cases!$B18), "")</f>
        <v>0.362369337979094</v>
      </c>
      <c r="L19" s="64" t="n">
        <f aca="false">IF(AND(ISNUMBER(Cases!M18),Cases!M18&gt;min_number), ((Cases!M19-Cases!M18)/Cases!M18)/(Cases!$B19-Cases!$B18), "")</f>
        <v>0.0952380952380952</v>
      </c>
      <c r="M19" s="64" t="n">
        <f aca="false">IF(AND(ISNUMBER(Cases!N18),Cases!N18&gt;min_number), ((Cases!N19-Cases!N18)/Cases!N18)/(Cases!$B19-Cases!$B18), "")</f>
        <v>0.93452380952381</v>
      </c>
      <c r="N19" s="64" t="n">
        <f aca="false">IF(AND(ISNUMBER(Cases!O18),Cases!O18&gt;min_number), ((Cases!O19-Cases!O18)/Cases!O18)/(Cases!$B19-Cases!$B18), "")</f>
        <v>1.65625</v>
      </c>
      <c r="O19" s="64" t="n">
        <f aca="false">IF(AND(ISNUMBER(Cases!P18),Cases!P18&gt;min_number), ((Cases!P19-Cases!P18)/Cases!P18)/(Cases!$B19-Cases!$B18), "")</f>
        <v>0.0769230769230769</v>
      </c>
      <c r="P19" s="64" t="n">
        <f aca="false">IF(AND(ISNUMBER(Cases!Q18),Cases!Q18&gt;min_number), ((Cases!Q19-Cases!Q18)/Cases!Q18)/(Cases!$B19-Cases!$B18), "")</f>
        <v>0.638297872340426</v>
      </c>
      <c r="Q19" s="64" t="n">
        <f aca="false">IF(AND(ISNUMBER(Cases!R18),Cases!R18&gt;min_number), ((Cases!R19-Cases!R18)/Cases!R18)/(Cases!$B19-Cases!$B18), "")</f>
        <v>0.194174757281553</v>
      </c>
      <c r="R19" s="64" t="n">
        <f aca="false">IF(AND(ISNUMBER(Cases!S18),Cases!S18&gt;min_number), ((Cases!S19-Cases!S18)/Cases!S18)/(Cases!$B19-Cases!$B18), "")</f>
        <v>0.0784313725490196</v>
      </c>
      <c r="S19" s="65" t="n">
        <f aca="false">IF(AND(ISNUMBER(Cases!T18),Cases!T18&gt;min_number), ((Cases!T19-Cases!T18)/Cases!T18)/(Cases!$B19-Cases!$B18), "")</f>
        <v>0.242662257131046</v>
      </c>
    </row>
    <row r="20" customFormat="false" ht="16" hidden="false" customHeight="false" outlineLevel="0" collapsed="false">
      <c r="A20" s="62" t="n">
        <f aca="false">Cases!A20</f>
        <v>0</v>
      </c>
      <c r="B20" s="63" t="n">
        <f aca="false">Cases!B20</f>
        <v>43907.625</v>
      </c>
      <c r="C20" s="64" t="n">
        <f aca="false">IF(AND(ISNUMBER(Cases!D19),Cases!D19&gt;min_number), ((Cases!D20-Cases!D19)/Cases!D19)/(Cases!$B20-Cases!$B19), "")</f>
        <v>0.338461538461538</v>
      </c>
      <c r="D20" s="64" t="n">
        <f aca="false">IF(AND(ISNUMBER(Cases!E19),Cases!E19&gt;min_number), ((Cases!E20-Cases!E19)/Cases!E19)/(Cases!$B20-Cases!$B19), "")</f>
        <v>0.0393626991565136</v>
      </c>
      <c r="E20" s="64" t="n">
        <f aca="false">IF(AND(ISNUMBER(Cases!F19),Cases!F19&gt;min_number), ((Cases!F20-Cases!F19)/Cases!F19)/(Cases!$B20-Cases!$B19), "")</f>
        <v>0.15</v>
      </c>
      <c r="F20" s="64" t="n">
        <f aca="false">IF(AND(ISNUMBER(Cases!G19),Cases!G19&gt;min_number), ((Cases!G20-Cases!G19)/Cases!G19)/(Cases!$B20-Cases!$B19), "")</f>
        <v>-0.223404255319149</v>
      </c>
      <c r="G20" s="64" t="n">
        <f aca="false">IF(AND(ISNUMBER(Cases!H19),Cases!H19&gt;min_number), ((Cases!H20-Cases!H19)/Cases!H19)/(Cases!$B20-Cases!$B19), "")</f>
        <v>0.0178571428571429</v>
      </c>
      <c r="H20" s="64" t="n">
        <f aca="false">IF(AND(ISNUMBER(Cases!I19),Cases!I19&gt;min_number), ((Cases!I20-Cases!I19)/Cases!I19)/(Cases!$B20-Cases!$B19), "")</f>
        <v>0.192307692307692</v>
      </c>
      <c r="I20" s="64" t="n">
        <f aca="false">IF(AND(ISNUMBER(Cases!J19),Cases!J19&gt;min_number), ((Cases!J20-Cases!J19)/Cases!J19)/(Cases!$B20-Cases!$B19), "")</f>
        <v>0.0906432748538012</v>
      </c>
      <c r="J20" s="64" t="n">
        <f aca="false">IF(AND(ISNUMBER(Cases!K19),Cases!K19&gt;min_number), ((Cases!K20-Cases!K19)/Cases!K19)/(Cases!$B20-Cases!$B19), "")</f>
        <v>-0.117647058823529</v>
      </c>
      <c r="K20" s="64" t="n">
        <f aca="false">IF(AND(ISNUMBER(Cases!L19),Cases!L19&gt;min_number), ((Cases!L20-Cases!L19)/Cases!L19)/(Cases!$B20-Cases!$B19), "")</f>
        <v>-0.168797953964194</v>
      </c>
      <c r="L20" s="64" t="n">
        <f aca="false">IF(AND(ISNUMBER(Cases!M19),Cases!M19&gt;min_number), ((Cases!M20-Cases!M19)/Cases!M19)/(Cases!$B20-Cases!$B19), "")</f>
        <v>0.3659961064244</v>
      </c>
      <c r="M20" s="64" t="n">
        <f aca="false">IF(AND(ISNUMBER(Cases!N19),Cases!N19&gt;min_number), ((Cases!N20-Cases!N19)/Cases!N19)/(Cases!$B20-Cases!$B19), "")</f>
        <v>0.36</v>
      </c>
      <c r="N20" s="64" t="n">
        <f aca="false">IF(AND(ISNUMBER(Cases!O19),Cases!O19&gt;min_number), ((Cases!O20-Cases!O19)/Cases!O19)/(Cases!$B20-Cases!$B19), "")</f>
        <v>-0.117647058823529</v>
      </c>
      <c r="O20" s="64" t="n">
        <f aca="false">IF(AND(ISNUMBER(Cases!P19),Cases!P19&gt;min_number), ((Cases!P20-Cases!P19)/Cases!P19)/(Cases!$B20-Cases!$B19), "")</f>
        <v>0.3</v>
      </c>
      <c r="P20" s="64" t="n">
        <f aca="false">IF(AND(ISNUMBER(Cases!Q19),Cases!Q19&gt;min_number), ((Cases!Q20-Cases!Q19)/Cases!Q19)/(Cases!$B20-Cases!$B19), "")</f>
        <v>-0.246753246753247</v>
      </c>
      <c r="Q20" s="64" t="n">
        <f aca="false">IF(AND(ISNUMBER(Cases!R19),Cases!R19&gt;min_number), ((Cases!R20-Cases!R19)/Cases!R19)/(Cases!$B20-Cases!$B19), "")</f>
        <v>0.032520325203252</v>
      </c>
      <c r="R20" s="64" t="n">
        <f aca="false">IF(AND(ISNUMBER(Cases!S19),Cases!S19&gt;min_number), ((Cases!S20-Cases!S19)/Cases!S19)/(Cases!$B20-Cases!$B19), "")</f>
        <v>-0.0727272727272727</v>
      </c>
      <c r="S20" s="65" t="n">
        <f aca="false">IF(AND(ISNUMBER(Cases!T19),Cases!T19&gt;min_number), ((Cases!T20-Cases!T19)/Cases!T19)/(Cases!$B20-Cases!$B19), "")</f>
        <v>0.190286094477711</v>
      </c>
    </row>
  </sheetData>
  <conditionalFormatting sqref="C2:S20">
    <cfRule type="colorScale" priority="2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6328125" defaultRowHeight="16" zeroHeight="false" outlineLevelRow="0" outlineLevelCol="0"/>
  <cols>
    <col collapsed="false" customWidth="true" hidden="false" outlineLevel="0" max="1" min="1" style="0" width="24.16"/>
    <col collapsed="false" customWidth="true" hidden="false" outlineLevel="0" max="2" min="2" style="66" width="8.5"/>
    <col collapsed="false" customWidth="true" hidden="false" outlineLevel="0" max="3" min="3" style="0" width="10.83"/>
    <col collapsed="false" customWidth="true" hidden="false" outlineLevel="0" max="4" min="4" style="26" width="8.16"/>
    <col collapsed="false" customWidth="true" hidden="false" outlineLevel="0" max="5" min="5" style="0" width="6.66"/>
    <col collapsed="false" customWidth="true" hidden="false" outlineLevel="0" max="6" min="6" style="0" width="3.33"/>
    <col collapsed="false" customWidth="true" hidden="false" outlineLevel="0" max="8" min="7" style="0" width="5.67"/>
    <col collapsed="false" customWidth="true" hidden="false" outlineLevel="0" max="9" min="9" style="0" width="9.5"/>
    <col collapsed="false" customWidth="true" hidden="false" outlineLevel="0" max="19" min="10" style="0" width="5.67"/>
    <col collapsed="false" customWidth="true" hidden="false" outlineLevel="0" max="20" min="20" style="0" width="8.5"/>
  </cols>
  <sheetData>
    <row r="1" customFormat="false" ht="16" hidden="false" customHeight="false" outlineLevel="0" collapsed="false">
      <c r="A1" s="0" t="s">
        <v>70</v>
      </c>
      <c r="B1" s="67"/>
      <c r="C1" s="22"/>
      <c r="D1" s="68"/>
      <c r="E1" s="66"/>
      <c r="F1" s="66"/>
      <c r="G1" s="66"/>
      <c r="H1" s="66"/>
      <c r="I1" s="66"/>
      <c r="J1" s="66"/>
      <c r="K1" s="66"/>
      <c r="L1" s="66"/>
      <c r="M1" s="66"/>
      <c r="U1" s="26"/>
      <c r="V1" s="27"/>
      <c r="W1" s="29"/>
    </row>
    <row r="2" customFormat="false" ht="19" hidden="false" customHeight="false" outlineLevel="0" collapsed="false">
      <c r="A2" s="0" t="s">
        <v>71</v>
      </c>
      <c r="D2" s="26" t="n">
        <v>1000000</v>
      </c>
      <c r="H2" s="0" t="s">
        <v>72</v>
      </c>
      <c r="I2" s="69" t="str">
        <f aca="false">"Infektionen gesamt und pro 1 Millionen Einwohner, "&amp;TEXT(C3,"TT.MM.JJJJ")</f>
        <v>Infektionen gesamt und pro 1 Millionen Einwohner, 17.03.2020</v>
      </c>
      <c r="U2" s="26"/>
      <c r="V2" s="27"/>
      <c r="W2" s="29"/>
    </row>
    <row r="3" customFormat="false" ht="16" hidden="false" customHeight="false" outlineLevel="0" collapsed="false">
      <c r="C3" s="70" t="n">
        <f aca="false">LOOKUP(2,1/(ISNUMBER(Cases!B2:B9998)),Cases!B2:B9998)</f>
        <v>43907.625</v>
      </c>
      <c r="U3" s="26"/>
      <c r="V3" s="27"/>
      <c r="W3" s="29"/>
    </row>
    <row r="4" customFormat="false" ht="16" hidden="false" customHeight="false" outlineLevel="0" collapsed="false">
      <c r="A4" s="7" t="s">
        <v>11</v>
      </c>
      <c r="B4" s="71"/>
      <c r="C4" s="72" t="s">
        <v>73</v>
      </c>
      <c r="D4" s="73" t="s">
        <v>74</v>
      </c>
      <c r="E4" s="72" t="s">
        <v>75</v>
      </c>
      <c r="T4" s="17"/>
      <c r="U4" s="26"/>
      <c r="V4" s="27"/>
      <c r="W4" s="29"/>
    </row>
    <row r="5" customFormat="false" ht="34" hidden="false" customHeight="false" outlineLevel="0" collapsed="false">
      <c r="A5" s="74" t="s">
        <v>52</v>
      </c>
      <c r="B5" s="66" t="s">
        <v>76</v>
      </c>
      <c r="C5" s="75" t="n">
        <f aca="false">LOOKUP(2,1/(ISNUMBER(Cases!D2:D9998)),Cases!D2:D9998)</f>
        <v>1479</v>
      </c>
      <c r="D5" s="76" t="n">
        <f aca="false">last_BW/pop_BW*per_pop_scale</f>
        <v>133.610370838791</v>
      </c>
      <c r="E5" s="26" t="n">
        <f aca="false">$D$21</f>
        <v>86.196927939561</v>
      </c>
    </row>
    <row r="6" customFormat="false" ht="16" hidden="false" customHeight="false" outlineLevel="0" collapsed="false">
      <c r="A6" s="0" t="s">
        <v>23</v>
      </c>
      <c r="B6" s="66" t="s">
        <v>77</v>
      </c>
      <c r="C6" s="75" t="n">
        <f aca="false">LOOKUP(2,1/(ISNUMBER(Cases!E2:E9998)),Cases!E2:E9998)</f>
        <v>1109</v>
      </c>
      <c r="D6" s="76" t="n">
        <f aca="false">last_BY/pop_BY*per_pop_scale</f>
        <v>84.8073290662017</v>
      </c>
      <c r="E6" s="26" t="n">
        <f aca="false">$D$21</f>
        <v>86.196927939561</v>
      </c>
    </row>
    <row r="7" customFormat="false" ht="16" hidden="false" customHeight="false" outlineLevel="0" collapsed="false">
      <c r="A7" s="0" t="s">
        <v>26</v>
      </c>
      <c r="B7" s="66" t="s">
        <v>78</v>
      </c>
      <c r="C7" s="75" t="n">
        <f aca="false">LOOKUP(2,1/(ISNUMBER(Cases!F2:F9998)),Cases!F2:F9998)</f>
        <v>345</v>
      </c>
      <c r="D7" s="76" t="n">
        <f aca="false">last_BE/pop_BE*per_pop_scale</f>
        <v>94.6553994732221</v>
      </c>
      <c r="E7" s="26" t="n">
        <f aca="false">$D$21</f>
        <v>86.196927939561</v>
      </c>
    </row>
    <row r="8" customFormat="false" ht="16" hidden="false" customHeight="false" outlineLevel="0" collapsed="false">
      <c r="A8" s="0" t="s">
        <v>27</v>
      </c>
      <c r="B8" s="66" t="s">
        <v>79</v>
      </c>
      <c r="C8" s="75" t="n">
        <f aca="false">LOOKUP(2,1/(ISNUMBER(Cases!G2:G9998)),Cases!G2:G9998)</f>
        <v>73</v>
      </c>
      <c r="D8" s="76" t="n">
        <f aca="false">last_BB/pop_BB*per_pop_scale</f>
        <v>29.0616664676142</v>
      </c>
      <c r="E8" s="26" t="n">
        <f aca="false">$D$21</f>
        <v>86.196927939561</v>
      </c>
    </row>
    <row r="9" customFormat="false" ht="16" hidden="false" customHeight="false" outlineLevel="0" collapsed="false">
      <c r="A9" s="0" t="s">
        <v>28</v>
      </c>
      <c r="B9" s="66" t="s">
        <v>80</v>
      </c>
      <c r="C9" s="75" t="n">
        <f aca="false">LOOKUP(2,1/(ISNUMBER(Cases!H2:H9998)),Cases!H2:H9998)</f>
        <v>57</v>
      </c>
      <c r="D9" s="76" t="n">
        <f aca="false">last_HB/pop_HB*per_pop_scale</f>
        <v>83.4553440702782</v>
      </c>
      <c r="E9" s="26" t="n">
        <f aca="false">$D$21</f>
        <v>86.196927939561</v>
      </c>
    </row>
    <row r="10" customFormat="false" ht="16" hidden="false" customHeight="false" outlineLevel="0" collapsed="false">
      <c r="A10" s="0" t="s">
        <v>29</v>
      </c>
      <c r="B10" s="66" t="s">
        <v>81</v>
      </c>
      <c r="C10" s="75" t="n">
        <f aca="false">LOOKUP(2,1/(ISNUMBER(Cases!I2:I9998)),Cases!I2:I9998)</f>
        <v>310</v>
      </c>
      <c r="D10" s="76" t="n">
        <f aca="false">last_HH/pop_HH*per_pop_scale</f>
        <v>168.368455355203</v>
      </c>
      <c r="E10" s="26" t="n">
        <f aca="false">$D$21</f>
        <v>86.196927939561</v>
      </c>
    </row>
    <row r="11" customFormat="false" ht="16" hidden="false" customHeight="false" outlineLevel="0" collapsed="false">
      <c r="A11" s="0" t="s">
        <v>30</v>
      </c>
      <c r="B11" s="66" t="s">
        <v>82</v>
      </c>
      <c r="C11" s="75" t="n">
        <f aca="false">LOOKUP(2,1/(ISNUMBER(Cases!J2:J9998)),Cases!J2:J9998)</f>
        <v>373</v>
      </c>
      <c r="D11" s="76" t="n">
        <f aca="false">last_HE/pop_HE*per_pop_scale</f>
        <v>59.5295094002362</v>
      </c>
      <c r="E11" s="26" t="n">
        <f aca="false">$D$21</f>
        <v>86.196927939561</v>
      </c>
    </row>
    <row r="12" customFormat="false" ht="34" hidden="false" customHeight="false" outlineLevel="0" collapsed="false">
      <c r="A12" s="74" t="s">
        <v>53</v>
      </c>
      <c r="B12" s="66" t="s">
        <v>83</v>
      </c>
      <c r="C12" s="75" t="n">
        <f aca="false">LOOKUP(2,1/(ISNUMBER(Cases!K2:K9998)),Cases!K2:K9998)</f>
        <v>45</v>
      </c>
      <c r="D12" s="76" t="n">
        <f aca="false">last_MV/pop_MV*per_pop_scale</f>
        <v>27.9555196620488</v>
      </c>
      <c r="E12" s="26" t="n">
        <f aca="false">$D$21</f>
        <v>86.196927939561</v>
      </c>
    </row>
    <row r="13" customFormat="false" ht="16" hidden="false" customHeight="false" outlineLevel="0" collapsed="false">
      <c r="A13" s="0" t="s">
        <v>32</v>
      </c>
      <c r="B13" s="66" t="s">
        <v>84</v>
      </c>
      <c r="C13" s="75" t="n">
        <f aca="false">LOOKUP(2,1/(ISNUMBER(Cases!L2:L9998)),Cases!L2:L9998)</f>
        <v>325</v>
      </c>
      <c r="D13" s="76" t="n">
        <f aca="false">last_NI/pop_NI*per_pop_scale</f>
        <v>40.7145720585288</v>
      </c>
      <c r="E13" s="26" t="n">
        <f aca="false">$D$21</f>
        <v>86.196927939561</v>
      </c>
    </row>
    <row r="14" customFormat="false" ht="34" hidden="false" customHeight="false" outlineLevel="0" collapsed="false">
      <c r="A14" s="74" t="s">
        <v>54</v>
      </c>
      <c r="B14" s="66" t="s">
        <v>85</v>
      </c>
      <c r="C14" s="75" t="n">
        <f aca="false">LOOKUP(2,1/(ISNUMBER(Cases!M2:M9998)),Cases!M2:M9998)</f>
        <v>2105</v>
      </c>
      <c r="D14" s="76" t="n">
        <f aca="false">last_NW/pop_NW*per_pop_scale</f>
        <v>117.383327663988</v>
      </c>
      <c r="E14" s="26" t="n">
        <f aca="false">$D$21</f>
        <v>86.196927939561</v>
      </c>
    </row>
    <row r="15" customFormat="false" ht="34" hidden="false" customHeight="false" outlineLevel="0" collapsed="false">
      <c r="A15" s="74" t="s">
        <v>55</v>
      </c>
      <c r="B15" s="66" t="s">
        <v>86</v>
      </c>
      <c r="C15" s="75" t="n">
        <f aca="false">LOOKUP(2,1/(ISNUMBER(Cases!N2:N9998)),Cases!N2:N9998)</f>
        <v>442</v>
      </c>
      <c r="D15" s="76" t="n">
        <f aca="false">last_RP/pop_RP*per_pop_scale</f>
        <v>108.206032119076</v>
      </c>
      <c r="E15" s="26" t="n">
        <f aca="false">$D$21</f>
        <v>86.196927939561</v>
      </c>
    </row>
    <row r="16" customFormat="false" ht="16" hidden="false" customHeight="false" outlineLevel="0" collapsed="false">
      <c r="A16" s="0" t="s">
        <v>37</v>
      </c>
      <c r="B16" s="66" t="s">
        <v>87</v>
      </c>
      <c r="C16" s="75" t="n">
        <f aca="false">LOOKUP(2,1/(ISNUMBER(Cases!O2:O9998)),Cases!O2:O9998)</f>
        <v>75</v>
      </c>
      <c r="D16" s="76" t="n">
        <f aca="false">last_SL/pop_SL*per_pop_scale</f>
        <v>75.7193336698637</v>
      </c>
      <c r="E16" s="26" t="n">
        <f aca="false">$D$21</f>
        <v>86.196927939561</v>
      </c>
      <c r="F16" s="66"/>
      <c r="G16" s="66"/>
      <c r="H16" s="66"/>
      <c r="I16" s="66"/>
      <c r="J16" s="66"/>
      <c r="K16" s="66"/>
      <c r="L16" s="77"/>
    </row>
    <row r="17" customFormat="false" ht="16" hidden="false" customHeight="false" outlineLevel="0" collapsed="false">
      <c r="A17" s="0" t="s">
        <v>38</v>
      </c>
      <c r="B17" s="66" t="s">
        <v>88</v>
      </c>
      <c r="C17" s="75" t="n">
        <f aca="false">LOOKUP(2,1/(ISNUMBER(Cases!P2:P9998)),Cases!P2:P9998)</f>
        <v>182</v>
      </c>
      <c r="D17" s="76" t="n">
        <f aca="false">last_SN/pop_SN*per_pop_scale</f>
        <v>44.630814880208</v>
      </c>
      <c r="E17" s="26" t="n">
        <f aca="false">$D$21</f>
        <v>86.196927939561</v>
      </c>
    </row>
    <row r="18" customFormat="false" ht="34" hidden="false" customHeight="false" outlineLevel="0" collapsed="false">
      <c r="A18" s="74" t="s">
        <v>56</v>
      </c>
      <c r="B18" s="66" t="s">
        <v>89</v>
      </c>
      <c r="C18" s="75" t="n">
        <f aca="false">LOOKUP(2,1/(ISNUMBER(Cases!Q2:Q9998)),Cases!Q2:Q9998)</f>
        <v>58</v>
      </c>
      <c r="D18" s="76" t="n">
        <f aca="false">last_ST/pop_ST*per_pop_scale</f>
        <v>26.2645473893946</v>
      </c>
      <c r="E18" s="26" t="n">
        <f aca="false">$D$21</f>
        <v>86.196927939561</v>
      </c>
    </row>
    <row r="19" customFormat="false" ht="34" hidden="false" customHeight="false" outlineLevel="0" collapsed="false">
      <c r="A19" s="74" t="s">
        <v>57</v>
      </c>
      <c r="B19" s="66" t="s">
        <v>90</v>
      </c>
      <c r="C19" s="75" t="n">
        <f aca="false">LOOKUP(2,1/(ISNUMBER(Cases!R2:R9998)),Cases!R2:R9998)</f>
        <v>127</v>
      </c>
      <c r="D19" s="76" t="n">
        <f aca="false">last_SH/pop_SH*per_pop_scale</f>
        <v>43.8429937515103</v>
      </c>
      <c r="E19" s="26" t="n">
        <f aca="false">$D$21</f>
        <v>86.196927939561</v>
      </c>
    </row>
    <row r="20" customFormat="false" ht="16" hidden="false" customHeight="false" outlineLevel="0" collapsed="false">
      <c r="A20" s="0" t="s">
        <v>41</v>
      </c>
      <c r="B20" s="66" t="s">
        <v>91</v>
      </c>
      <c r="C20" s="75" t="n">
        <f aca="false">LOOKUP(2,1/(ISNUMBER(Cases!S2:S9998)),Cases!S2:S9998)</f>
        <v>51</v>
      </c>
      <c r="D20" s="76" t="n">
        <f aca="false">last_TH/pop_TH*per_pop_scale</f>
        <v>23.7973029723298</v>
      </c>
      <c r="E20" s="26" t="n">
        <f aca="false">$D$21</f>
        <v>86.196927939561</v>
      </c>
    </row>
    <row r="21" customFormat="false" ht="16" hidden="false" customHeight="false" outlineLevel="0" collapsed="false">
      <c r="A21" s="0" t="s">
        <v>58</v>
      </c>
      <c r="B21" s="77" t="s">
        <v>92</v>
      </c>
      <c r="C21" s="25" t="n">
        <f aca="false">LOOKUP(2,1/(ISNUMBER(Cases!T2:T9998)),Cases!T2:T9998)</f>
        <v>7156</v>
      </c>
      <c r="D21" s="76" t="n">
        <f aca="false">last_DE_Total/pop_DE_Total*per_pop_scale</f>
        <v>86.196927939561</v>
      </c>
    </row>
  </sheetData>
  <conditionalFormatting sqref="D5:D20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C5:C20">
    <cfRule type="colorScale" priority="3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8203125" defaultRowHeight="16" zeroHeight="false" outlineLevelRow="0" outlineLevelCol="0"/>
  <cols>
    <col collapsed="false" customWidth="true" hidden="false" outlineLevel="0" max="1" min="1" style="78" width="3.67"/>
    <col collapsed="false" customWidth="true" hidden="false" outlineLevel="0" max="2" min="2" style="12" width="13.16"/>
    <col collapsed="false" customWidth="true" hidden="false" outlineLevel="0" max="3" min="3" style="12" width="9.5"/>
    <col collapsed="false" customWidth="true" hidden="false" outlineLevel="0" max="20" min="4" style="12" width="3.67"/>
    <col collapsed="false" customWidth="true" hidden="false" outlineLevel="0" max="26" min="21" style="12" width="13.16"/>
    <col collapsed="false" customWidth="false" hidden="false" outlineLevel="0" max="1024" min="27" style="12" width="10.83"/>
  </cols>
  <sheetData>
    <row r="1" s="32" customFormat="true" ht="142" hidden="false" customHeight="false" outlineLevel="0" collapsed="false">
      <c r="A1" s="79" t="s">
        <v>49</v>
      </c>
      <c r="B1" s="80" t="s">
        <v>50</v>
      </c>
      <c r="C1" s="81" t="s">
        <v>48</v>
      </c>
      <c r="D1" s="81" t="s">
        <v>20</v>
      </c>
      <c r="E1" s="81" t="s">
        <v>23</v>
      </c>
      <c r="F1" s="81" t="s">
        <v>26</v>
      </c>
      <c r="G1" s="81" t="s">
        <v>27</v>
      </c>
      <c r="H1" s="81" t="s">
        <v>28</v>
      </c>
      <c r="I1" s="81" t="s">
        <v>29</v>
      </c>
      <c r="J1" s="81" t="s">
        <v>30</v>
      </c>
      <c r="K1" s="81" t="s">
        <v>31</v>
      </c>
      <c r="L1" s="81" t="s">
        <v>32</v>
      </c>
      <c r="M1" s="81" t="s">
        <v>33</v>
      </c>
      <c r="N1" s="81" t="s">
        <v>36</v>
      </c>
      <c r="O1" s="81" t="s">
        <v>37</v>
      </c>
      <c r="P1" s="81" t="s">
        <v>38</v>
      </c>
      <c r="Q1" s="81" t="s">
        <v>39</v>
      </c>
      <c r="R1" s="81" t="s">
        <v>40</v>
      </c>
      <c r="S1" s="81" t="s">
        <v>41</v>
      </c>
      <c r="T1" s="80" t="s">
        <v>58</v>
      </c>
    </row>
    <row r="2" customFormat="false" ht="16" hidden="false" customHeight="false" outlineLevel="0" collapsed="false">
      <c r="A2" s="82" t="n">
        <v>10</v>
      </c>
      <c r="B2" s="83" t="n">
        <v>43899.625</v>
      </c>
      <c r="C2" s="84" t="s">
        <v>16</v>
      </c>
      <c r="D2" s="85"/>
      <c r="E2" s="85"/>
      <c r="F2" s="85"/>
      <c r="G2" s="85"/>
      <c r="H2" s="85"/>
      <c r="I2" s="85"/>
      <c r="J2" s="85"/>
      <c r="K2" s="85"/>
      <c r="L2" s="85"/>
      <c r="M2" s="85" t="n">
        <v>2</v>
      </c>
      <c r="N2" s="85"/>
      <c r="O2" s="85"/>
      <c r="P2" s="85"/>
      <c r="Q2" s="85"/>
      <c r="R2" s="85"/>
      <c r="S2" s="85"/>
      <c r="T2" s="86" t="n">
        <v>2</v>
      </c>
    </row>
    <row r="3" customFormat="false" ht="16" hidden="false" customHeight="false" outlineLevel="0" collapsed="false">
      <c r="A3" s="87" t="n">
        <v>11</v>
      </c>
      <c r="B3" s="88" t="n">
        <v>43900.625</v>
      </c>
      <c r="C3" s="89" t="s">
        <v>16</v>
      </c>
      <c r="D3" s="90"/>
      <c r="E3" s="90"/>
      <c r="F3" s="90"/>
      <c r="G3" s="90"/>
      <c r="H3" s="90"/>
      <c r="I3" s="90"/>
      <c r="J3" s="90"/>
      <c r="K3" s="90"/>
      <c r="L3" s="90"/>
      <c r="M3" s="90" t="n">
        <v>2</v>
      </c>
      <c r="N3" s="90"/>
      <c r="O3" s="90"/>
      <c r="P3" s="90"/>
      <c r="Q3" s="90"/>
      <c r="R3" s="90"/>
      <c r="S3" s="90"/>
      <c r="T3" s="91" t="n">
        <v>2</v>
      </c>
    </row>
    <row r="4" customFormat="false" ht="16" hidden="false" customHeight="false" outlineLevel="0" collapsed="false">
      <c r="A4" s="82" t="n">
        <v>12</v>
      </c>
      <c r="B4" s="83" t="n">
        <v>43901.625</v>
      </c>
      <c r="C4" s="84" t="s">
        <v>16</v>
      </c>
      <c r="D4" s="85"/>
      <c r="E4" s="85"/>
      <c r="F4" s="85"/>
      <c r="G4" s="85"/>
      <c r="H4" s="85"/>
      <c r="I4" s="85"/>
      <c r="J4" s="85"/>
      <c r="K4" s="85"/>
      <c r="L4" s="85"/>
      <c r="M4" s="85" t="n">
        <v>3</v>
      </c>
      <c r="N4" s="85"/>
      <c r="O4" s="85"/>
      <c r="P4" s="85"/>
      <c r="Q4" s="85"/>
      <c r="R4" s="85"/>
      <c r="S4" s="85"/>
      <c r="T4" s="86" t="n">
        <v>3</v>
      </c>
    </row>
    <row r="5" customFormat="false" ht="16" hidden="false" customHeight="false" outlineLevel="0" collapsed="false">
      <c r="A5" s="87" t="n">
        <v>13</v>
      </c>
      <c r="B5" s="92" t="n">
        <v>43902.625</v>
      </c>
      <c r="C5" s="93" t="s">
        <v>16</v>
      </c>
      <c r="D5" s="90" t="n">
        <v>1</v>
      </c>
      <c r="E5" s="90" t="n">
        <v>1</v>
      </c>
      <c r="F5" s="90"/>
      <c r="G5" s="90"/>
      <c r="H5" s="90"/>
      <c r="I5" s="90"/>
      <c r="J5" s="90"/>
      <c r="K5" s="90"/>
      <c r="L5" s="90"/>
      <c r="M5" s="90" t="n">
        <v>3</v>
      </c>
      <c r="N5" s="90"/>
      <c r="O5" s="90"/>
      <c r="P5" s="90"/>
      <c r="Q5" s="90"/>
      <c r="R5" s="90"/>
      <c r="S5" s="90"/>
      <c r="T5" s="91" t="n">
        <v>5</v>
      </c>
    </row>
    <row r="6" customFormat="false" ht="16" hidden="false" customHeight="false" outlineLevel="0" collapsed="false">
      <c r="A6" s="87" t="n">
        <v>14</v>
      </c>
      <c r="B6" s="94" t="n">
        <v>43903.625</v>
      </c>
      <c r="C6" s="93" t="s">
        <v>16</v>
      </c>
      <c r="D6" s="95" t="n">
        <v>1</v>
      </c>
      <c r="E6" s="95" t="n">
        <v>1</v>
      </c>
      <c r="F6" s="95"/>
      <c r="G6" s="95"/>
      <c r="H6" s="95"/>
      <c r="I6" s="95"/>
      <c r="J6" s="95"/>
      <c r="K6" s="95"/>
      <c r="L6" s="95"/>
      <c r="M6" s="95" t="n">
        <v>3</v>
      </c>
      <c r="N6" s="95"/>
      <c r="O6" s="95"/>
      <c r="P6" s="95"/>
      <c r="Q6" s="95"/>
      <c r="R6" s="95"/>
      <c r="S6" s="95"/>
      <c r="T6" s="96" t="n">
        <v>5</v>
      </c>
    </row>
    <row r="7" customFormat="false" ht="16" hidden="false" customHeight="false" outlineLevel="0" collapsed="false">
      <c r="A7" s="87" t="n">
        <v>15</v>
      </c>
      <c r="B7" s="94" t="n">
        <v>43904.625</v>
      </c>
      <c r="C7" s="93" t="s">
        <v>16</v>
      </c>
      <c r="D7" s="97" t="n">
        <v>2</v>
      </c>
      <c r="E7" s="97" t="n">
        <v>1</v>
      </c>
      <c r="F7" s="97"/>
      <c r="G7" s="97"/>
      <c r="H7" s="97"/>
      <c r="I7" s="97"/>
      <c r="J7" s="97"/>
      <c r="K7" s="97"/>
      <c r="L7" s="97"/>
      <c r="M7" s="97" t="n">
        <v>5</v>
      </c>
      <c r="N7" s="97"/>
      <c r="O7" s="97"/>
      <c r="P7" s="97"/>
      <c r="Q7" s="97"/>
      <c r="R7" s="97"/>
      <c r="S7" s="97"/>
      <c r="T7" s="98" t="n">
        <v>8</v>
      </c>
    </row>
    <row r="8" customFormat="false" ht="16" hidden="false" customHeight="false" outlineLevel="0" collapsed="false">
      <c r="A8" s="99" t="n">
        <v>16</v>
      </c>
      <c r="B8" s="94" t="n">
        <v>43905.625</v>
      </c>
      <c r="C8" s="93" t="s">
        <v>16</v>
      </c>
      <c r="D8" s="95" t="n">
        <v>3</v>
      </c>
      <c r="E8" s="95" t="n">
        <v>4</v>
      </c>
      <c r="F8" s="95"/>
      <c r="G8" s="95"/>
      <c r="H8" s="95"/>
      <c r="I8" s="95"/>
      <c r="J8" s="95"/>
      <c r="K8" s="95"/>
      <c r="L8" s="95"/>
      <c r="M8" s="95" t="n">
        <v>5</v>
      </c>
      <c r="N8" s="95"/>
      <c r="O8" s="95"/>
      <c r="P8" s="95"/>
      <c r="Q8" s="95"/>
      <c r="R8" s="95"/>
      <c r="S8" s="95"/>
      <c r="T8" s="96" t="n">
        <v>12</v>
      </c>
    </row>
    <row r="9" customFormat="false" ht="16" hidden="false" customHeight="false" outlineLevel="0" collapsed="false">
      <c r="A9" s="100" t="n">
        <v>17</v>
      </c>
      <c r="B9" s="94" t="n">
        <v>43906.625</v>
      </c>
      <c r="C9" s="23" t="s">
        <v>16</v>
      </c>
      <c r="D9" s="97" t="n">
        <v>3</v>
      </c>
      <c r="E9" s="97" t="n">
        <v>5</v>
      </c>
      <c r="F9" s="97"/>
      <c r="G9" s="97"/>
      <c r="H9" s="97"/>
      <c r="I9" s="97"/>
      <c r="J9" s="97"/>
      <c r="K9" s="97"/>
      <c r="L9" s="97"/>
      <c r="M9" s="97" t="n">
        <v>5</v>
      </c>
      <c r="N9" s="97"/>
      <c r="O9" s="97"/>
      <c r="P9" s="97"/>
      <c r="Q9" s="97"/>
      <c r="R9" s="97"/>
      <c r="S9" s="97"/>
      <c r="T9" s="98" t="n">
        <v>13</v>
      </c>
    </row>
    <row r="10" customFormat="false" ht="16" hidden="false" customHeight="false" outlineLevel="0" collapsed="false">
      <c r="B10" s="94"/>
    </row>
    <row r="20" customFormat="false" ht="16" hidden="false" customHeight="false" outlineLevel="0" collapsed="false">
      <c r="B20" s="101"/>
      <c r="C20" s="101"/>
      <c r="D20" s="101"/>
      <c r="E20" s="101"/>
      <c r="F20" s="101"/>
      <c r="G20" s="101"/>
      <c r="H20" s="101"/>
      <c r="I20" s="101"/>
      <c r="K20" s="101"/>
      <c r="M20" s="101"/>
      <c r="O20" s="101"/>
      <c r="P20" s="101"/>
      <c r="Q20" s="101"/>
      <c r="R20" s="101"/>
      <c r="S20" s="101"/>
    </row>
    <row r="45" customFormat="false" ht="16" hidden="false" customHeight="false" outlineLevel="0" collapsed="false">
      <c r="R45" s="10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328125" defaultRowHeight="16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36.5"/>
    <col collapsed="false" customWidth="true" hidden="false" outlineLevel="0" max="3" min="3" style="0" width="9.83"/>
    <col collapsed="false" customWidth="true" hidden="false" outlineLevel="0" max="4" min="4" style="0" width="10.16"/>
    <col collapsed="false" customWidth="true" hidden="false" outlineLevel="0" max="6" min="5" style="0" width="10.83"/>
    <col collapsed="false" customWidth="true" hidden="false" outlineLevel="0" max="7" min="7" style="0" width="10.5"/>
    <col collapsed="false" customWidth="true" hidden="false" outlineLevel="0" max="8" min="8" style="0" width="92"/>
  </cols>
  <sheetData>
    <row r="1" customFormat="false" ht="16" hidden="false" customHeight="false" outlineLevel="0" collapsed="false">
      <c r="B1" s="7" t="s">
        <v>93</v>
      </c>
      <c r="C1" s="7" t="s">
        <v>94</v>
      </c>
      <c r="D1" s="7" t="s">
        <v>95</v>
      </c>
      <c r="E1" s="7" t="s">
        <v>96</v>
      </c>
      <c r="F1" s="7"/>
      <c r="G1" s="7" t="s">
        <v>97</v>
      </c>
    </row>
    <row r="2" customFormat="false" ht="16" hidden="false" customHeight="false" outlineLevel="0" collapsed="false">
      <c r="C2" s="7"/>
      <c r="D2" s="5" t="s">
        <v>98</v>
      </c>
      <c r="E2" s="5" t="s">
        <v>99</v>
      </c>
      <c r="F2" s="7"/>
      <c r="G2" s="7"/>
    </row>
    <row r="3" customFormat="false" ht="16" hidden="false" customHeight="false" outlineLevel="0" collapsed="false">
      <c r="C3" s="103" t="n">
        <v>43465</v>
      </c>
      <c r="E3" s="0" t="n">
        <v>2017</v>
      </c>
      <c r="F3" s="5"/>
      <c r="G3" s="0" t="s">
        <v>94</v>
      </c>
      <c r="H3" s="2" t="s">
        <v>100</v>
      </c>
    </row>
    <row r="4" customFormat="false" ht="16" hidden="false" customHeight="false" outlineLevel="0" collapsed="false">
      <c r="A4" s="0" t="s">
        <v>76</v>
      </c>
      <c r="B4" s="0" t="s">
        <v>20</v>
      </c>
      <c r="C4" s="0" t="n">
        <v>11069500</v>
      </c>
      <c r="D4" s="104" t="n">
        <v>35673.71</v>
      </c>
      <c r="E4" s="0" t="n">
        <v>308</v>
      </c>
      <c r="G4" s="0" t="s">
        <v>95</v>
      </c>
      <c r="H4" s="2" t="s">
        <v>101</v>
      </c>
    </row>
    <row r="5" customFormat="false" ht="16" hidden="false" customHeight="false" outlineLevel="0" collapsed="false">
      <c r="A5" s="0" t="s">
        <v>77</v>
      </c>
      <c r="B5" s="0" t="s">
        <v>23</v>
      </c>
      <c r="C5" s="0" t="n">
        <v>13076700</v>
      </c>
      <c r="D5" s="105" t="n">
        <v>70542.03</v>
      </c>
      <c r="E5" s="0" t="n">
        <v>184</v>
      </c>
      <c r="G5" s="0" t="s">
        <v>96</v>
      </c>
      <c r="H5" s="2" t="s">
        <v>102</v>
      </c>
    </row>
    <row r="6" customFormat="false" ht="16" hidden="false" customHeight="false" outlineLevel="0" collapsed="false">
      <c r="A6" s="0" t="s">
        <v>78</v>
      </c>
      <c r="B6" s="0" t="s">
        <v>26</v>
      </c>
      <c r="C6" s="0" t="n">
        <v>3644800</v>
      </c>
      <c r="D6" s="0" t="n">
        <v>891.12</v>
      </c>
      <c r="E6" s="9" t="n">
        <v>4055</v>
      </c>
      <c r="F6" s="9"/>
    </row>
    <row r="7" customFormat="false" ht="16" hidden="false" customHeight="false" outlineLevel="0" collapsed="false">
      <c r="A7" s="0" t="s">
        <v>79</v>
      </c>
      <c r="B7" s="0" t="s">
        <v>27</v>
      </c>
      <c r="C7" s="0" t="n">
        <v>2511900</v>
      </c>
      <c r="D7" s="104" t="n">
        <v>29654.38</v>
      </c>
      <c r="E7" s="0" t="n">
        <v>84</v>
      </c>
    </row>
    <row r="8" customFormat="false" ht="16" hidden="false" customHeight="false" outlineLevel="0" collapsed="false">
      <c r="A8" s="0" t="s">
        <v>80</v>
      </c>
      <c r="B8" s="0" t="s">
        <v>28</v>
      </c>
      <c r="C8" s="0" t="n">
        <v>683000</v>
      </c>
      <c r="D8" s="0" t="n">
        <v>419.84</v>
      </c>
      <c r="E8" s="9" t="n">
        <v>1624</v>
      </c>
      <c r="F8" s="9"/>
    </row>
    <row r="9" customFormat="false" ht="16" hidden="false" customHeight="false" outlineLevel="0" collapsed="false">
      <c r="A9" s="0" t="s">
        <v>81</v>
      </c>
      <c r="B9" s="0" t="s">
        <v>29</v>
      </c>
      <c r="C9" s="0" t="n">
        <v>1841200</v>
      </c>
      <c r="D9" s="0" t="n">
        <v>755.09</v>
      </c>
      <c r="E9" s="9" t="n">
        <v>2424</v>
      </c>
      <c r="F9" s="9"/>
    </row>
    <row r="10" customFormat="false" ht="16" hidden="false" customHeight="false" outlineLevel="0" collapsed="false">
      <c r="A10" s="0" t="s">
        <v>82</v>
      </c>
      <c r="B10" s="0" t="s">
        <v>30</v>
      </c>
      <c r="C10" s="0" t="n">
        <v>6265800</v>
      </c>
      <c r="D10" s="104" t="n">
        <v>21115.67</v>
      </c>
      <c r="E10" s="0" t="n">
        <v>296</v>
      </c>
    </row>
    <row r="11" customFormat="false" ht="16" hidden="false" customHeight="false" outlineLevel="0" collapsed="false">
      <c r="A11" s="0" t="s">
        <v>83</v>
      </c>
      <c r="B11" s="0" t="s">
        <v>31</v>
      </c>
      <c r="C11" s="0" t="n">
        <v>1609700</v>
      </c>
      <c r="D11" s="104" t="n">
        <v>23292.73</v>
      </c>
      <c r="E11" s="0" t="n">
        <v>69</v>
      </c>
    </row>
    <row r="12" customFormat="false" ht="16" hidden="false" customHeight="false" outlineLevel="0" collapsed="false">
      <c r="A12" s="0" t="s">
        <v>84</v>
      </c>
      <c r="B12" s="0" t="s">
        <v>32</v>
      </c>
      <c r="C12" s="0" t="n">
        <v>7982400</v>
      </c>
      <c r="D12" s="104" t="n">
        <v>47709.83</v>
      </c>
      <c r="E12" s="0" t="n">
        <v>167</v>
      </c>
    </row>
    <row r="13" customFormat="false" ht="16" hidden="false" customHeight="false" outlineLevel="0" collapsed="false">
      <c r="A13" s="0" t="s">
        <v>85</v>
      </c>
      <c r="B13" s="0" t="s">
        <v>33</v>
      </c>
      <c r="C13" s="0" t="n">
        <v>17932700</v>
      </c>
      <c r="D13" s="104" t="n">
        <v>34112.74</v>
      </c>
      <c r="E13" s="0" t="n">
        <v>525</v>
      </c>
    </row>
    <row r="14" customFormat="false" ht="16" hidden="false" customHeight="false" outlineLevel="0" collapsed="false">
      <c r="A14" s="0" t="s">
        <v>86</v>
      </c>
      <c r="B14" s="0" t="s">
        <v>36</v>
      </c>
      <c r="C14" s="0" t="n">
        <v>4084800</v>
      </c>
      <c r="D14" s="104" t="n">
        <v>19858</v>
      </c>
      <c r="E14" s="0" t="n">
        <v>205</v>
      </c>
    </row>
    <row r="15" customFormat="false" ht="16" hidden="false" customHeight="false" outlineLevel="0" collapsed="false">
      <c r="A15" s="0" t="s">
        <v>87</v>
      </c>
      <c r="B15" s="0" t="s">
        <v>37</v>
      </c>
      <c r="C15" s="0" t="n">
        <v>990500</v>
      </c>
      <c r="D15" s="104" t="n">
        <v>2571.1</v>
      </c>
      <c r="E15" s="0" t="n">
        <v>387</v>
      </c>
    </row>
    <row r="16" customFormat="false" ht="16" hidden="false" customHeight="false" outlineLevel="0" collapsed="false">
      <c r="A16" s="0" t="s">
        <v>88</v>
      </c>
      <c r="B16" s="0" t="s">
        <v>38</v>
      </c>
      <c r="C16" s="0" t="n">
        <v>4077900</v>
      </c>
      <c r="D16" s="104" t="n">
        <v>18449.99</v>
      </c>
      <c r="E16" s="0" t="n">
        <v>221</v>
      </c>
    </row>
    <row r="17" customFormat="false" ht="16" hidden="false" customHeight="false" outlineLevel="0" collapsed="false">
      <c r="A17" s="0" t="s">
        <v>89</v>
      </c>
      <c r="B17" s="0" t="s">
        <v>39</v>
      </c>
      <c r="C17" s="0" t="n">
        <v>2208300</v>
      </c>
      <c r="D17" s="104" t="n">
        <v>20452.14</v>
      </c>
      <c r="E17" s="0" t="n">
        <v>109</v>
      </c>
    </row>
    <row r="18" customFormat="false" ht="16" hidden="false" customHeight="false" outlineLevel="0" collapsed="false">
      <c r="A18" s="0" t="s">
        <v>90</v>
      </c>
      <c r="B18" s="0" t="s">
        <v>40</v>
      </c>
      <c r="C18" s="0" t="n">
        <v>2896700</v>
      </c>
      <c r="D18" s="104" t="n">
        <v>15802.27</v>
      </c>
      <c r="E18" s="0" t="n">
        <v>183</v>
      </c>
    </row>
    <row r="19" customFormat="false" ht="16" hidden="false" customHeight="false" outlineLevel="0" collapsed="false">
      <c r="A19" s="0" t="s">
        <v>91</v>
      </c>
      <c r="B19" s="0" t="s">
        <v>41</v>
      </c>
      <c r="C19" s="0" t="n">
        <v>2143100</v>
      </c>
      <c r="D19" s="104" t="n">
        <v>16202.37</v>
      </c>
      <c r="E19" s="0" t="n">
        <v>133</v>
      </c>
    </row>
    <row r="20" customFormat="false" ht="16" hidden="false" customHeight="false" outlineLevel="0" collapsed="false">
      <c r="A20" s="0" t="s">
        <v>103</v>
      </c>
      <c r="B20" s="0" t="s">
        <v>58</v>
      </c>
      <c r="C20" s="0" t="n">
        <v>83019200</v>
      </c>
      <c r="D20" s="104" t="n">
        <v>357578.17</v>
      </c>
      <c r="E20" s="0" t="n">
        <v>232</v>
      </c>
    </row>
    <row r="21" customFormat="false" ht="16" hidden="false" customHeight="false" outlineLevel="0" collapsed="false">
      <c r="B21" s="0" t="s">
        <v>104</v>
      </c>
      <c r="C21" s="0" t="n">
        <v>66823400</v>
      </c>
    </row>
    <row r="22" customFormat="false" ht="16" hidden="false" customHeight="false" outlineLevel="0" collapsed="false">
      <c r="B22" s="0" t="s">
        <v>105</v>
      </c>
      <c r="C22" s="0" t="n">
        <v>12551000</v>
      </c>
    </row>
    <row r="30" customFormat="false" ht="16" hidden="false" customHeight="false" outlineLevel="0" collapsed="false">
      <c r="C30" s="9"/>
      <c r="D30" s="9"/>
      <c r="E30" s="9"/>
      <c r="F30" s="9"/>
      <c r="G30" s="9"/>
      <c r="H30" s="9"/>
    </row>
    <row r="32" customFormat="false" ht="16" hidden="false" customHeight="false" outlineLevel="0" collapsed="false">
      <c r="C32" s="9"/>
      <c r="D32" s="9"/>
      <c r="E32" s="9"/>
      <c r="F32" s="9"/>
      <c r="G32" s="9"/>
      <c r="H32" s="9"/>
    </row>
    <row r="33" customFormat="false" ht="16" hidden="false" customHeight="false" outlineLevel="0" collapsed="false">
      <c r="C33" s="9"/>
      <c r="D33" s="9"/>
      <c r="E33" s="9"/>
      <c r="F33" s="9"/>
      <c r="G33" s="9"/>
      <c r="H33" s="9"/>
    </row>
  </sheetData>
  <hyperlinks>
    <hyperlink ref="H3" r:id="rId1" display="https://www.destatis.de/DE/Presse/Pressemitteilungen/2019/06/PD19_244_12411.html"/>
    <hyperlink ref="H4" r:id="rId2" display="https://de.wikipedia.org/wiki/Liste_der_deutschen_Bundesl%C3%A4nder_nach_Fl%C3%A4che"/>
    <hyperlink ref="H5" r:id="rId3" display="https://de.wikipedia.org/wiki/Liste_der_deutschen_Bundesl%C3%A4nder_nach_Bev%C3%B6lkerungsdichte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328125"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4" min="4" style="0" width="19.83"/>
  </cols>
  <sheetData>
    <row r="2" customFormat="false" ht="16" hidden="false" customHeight="false" outlineLevel="0" collapsed="false">
      <c r="A2" s="0" t="s">
        <v>106</v>
      </c>
      <c r="B2" s="0" t="n">
        <f aca="false">last_DE_Total</f>
        <v>7156</v>
      </c>
      <c r="D2" s="0" t="s">
        <v>107</v>
      </c>
      <c r="E2" s="0" t="n">
        <v>3</v>
      </c>
    </row>
    <row r="3" customFormat="false" ht="16" hidden="false" customHeight="false" outlineLevel="0" collapsed="false">
      <c r="A3" s="0" t="s">
        <v>108</v>
      </c>
      <c r="B3" s="0" t="n">
        <v>1000000</v>
      </c>
    </row>
    <row r="4" customFormat="false" ht="16" hidden="false" customHeight="false" outlineLevel="0" collapsed="false">
      <c r="A4" s="0" t="s">
        <v>109</v>
      </c>
      <c r="B4" s="29" t="n">
        <f aca="false">LOG(B3/B2,2)</f>
        <v>7.12663089727227</v>
      </c>
    </row>
    <row r="5" customFormat="false" ht="16" hidden="false" customHeight="false" outlineLevel="0" collapsed="false">
      <c r="A5" s="0" t="s">
        <v>110</v>
      </c>
      <c r="B5" s="26" t="n">
        <f aca="false">B4*E2</f>
        <v>21.3798926918168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2020-03-11T13:26:52Z</dcterms:created>
  <dc:creator>Torben Menke</dc:creator>
  <dc:description/>
  <dc:language>de-DE</dc:language>
  <cp:lastModifiedBy/>
  <dcterms:modified xsi:type="dcterms:W3CDTF">2020-03-18T20:25:00Z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