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49665D7F-AC9C-4A49-99CE-ACA9B0829AED}" xr6:coauthVersionLast="45" xr6:coauthVersionMax="45" xr10:uidLastSave="{00000000-0000-0000-0000-000000000000}"/>
  <bookViews>
    <workbookView xWindow="80" yWindow="460" windowWidth="25440" windowHeight="14300" activeTab="6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date_last_DE_Total">'Cases Rel'!$C$3</definedName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1" l="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A23" i="8"/>
  <c r="U24" i="8"/>
  <c r="V24" i="8"/>
  <c r="A23" i="11" l="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A22" i="8"/>
  <c r="U23" i="8"/>
  <c r="V23" i="8"/>
  <c r="A22" i="11" l="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A21" i="8"/>
  <c r="U22" i="8"/>
  <c r="V22" i="8"/>
  <c r="A21" i="11" l="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A20" i="8"/>
  <c r="U21" i="8"/>
  <c r="V21" i="8"/>
  <c r="A20" i="11" l="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A19" i="8" l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U20" i="8"/>
  <c r="V20" i="8"/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I2" i="14" l="1"/>
  <c r="D21" i="14"/>
  <c r="E6" i="14" s="1"/>
  <c r="Z3" i="8"/>
  <c r="W2" i="8" s="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W23" i="8" l="1"/>
  <c r="W24" i="8"/>
  <c r="W22" i="8"/>
  <c r="W4" i="8"/>
  <c r="W8" i="8"/>
  <c r="W12" i="8"/>
  <c r="W16" i="8"/>
  <c r="W20" i="8"/>
  <c r="W9" i="8"/>
  <c r="W13" i="8"/>
  <c r="W17" i="8"/>
  <c r="W21" i="8"/>
  <c r="W5" i="8"/>
  <c r="W6" i="8"/>
  <c r="W10" i="8"/>
  <c r="W14" i="8"/>
  <c r="W18" i="8"/>
  <c r="W3" i="8"/>
  <c r="W11" i="8"/>
  <c r="W15" i="8"/>
  <c r="W19" i="8"/>
  <c r="W7" i="8"/>
  <c r="E9" i="14"/>
  <c r="E10" i="14"/>
  <c r="E20" i="14"/>
  <c r="E15" i="14"/>
  <c r="E8" i="14"/>
  <c r="E5" i="14"/>
  <c r="E16" i="14"/>
  <c r="E11" i="14"/>
  <c r="E18" i="14"/>
  <c r="E17" i="14"/>
  <c r="E12" i="14"/>
  <c r="E7" i="14"/>
  <c r="E14" i="14"/>
  <c r="E13" i="14"/>
  <c r="E19" i="14"/>
  <c r="B2" i="13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Menke</author>
  </authors>
  <commentList>
    <comment ref="T20" authorId="0" shapeId="0" xr:uid="{BDC3DA4B-8E6D-1549-989E-8220E044AF20}">
      <text>
        <r>
          <rPr>
            <b/>
            <sz val="10"/>
            <color rgb="FF000000"/>
            <rFont val="Tahoma"/>
            <family val="2"/>
          </rPr>
          <t>Torben Menke: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RKI hat die Erfassung verändert auf elektronisch, Folge: 10% weniger Fälle als erwartet...</t>
        </r>
      </text>
    </comment>
  </commentList>
</comments>
</file>

<file path=xl/sharedStrings.xml><?xml version="1.0" encoding="utf-8"?>
<sst xmlns="http://schemas.openxmlformats.org/spreadsheetml/2006/main" count="367" uniqueCount="104">
  <si>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</si>
  <si>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</si>
  <si>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</si>
  <si>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</si>
  <si>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</si>
  <si>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</si>
  <si>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</si>
  <si>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</si>
  <si>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</si>
  <si>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</si>
  <si>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</si>
  <si>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</si>
  <si>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</si>
  <si>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</si>
  <si>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</si>
  <si>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</si>
  <si>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</si>
  <si>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</si>
  <si>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</si>
  <si>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</si>
  <si>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</si>
  <si>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</si>
  <si>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</si>
  <si>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</si>
  <si>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</si>
  <si>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</si>
  <si>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</si>
  <si>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</si>
  <si>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</si>
  <si>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</si>
  <si>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</si>
  <si>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</si>
  <si>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</si>
  <si>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</si>
  <si>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</si>
  <si>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</si>
  <si>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</si>
  <si>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</si>
  <si>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</si>
  <si>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</si>
  <si>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</si>
  <si>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</si>
  <si>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</si>
  <si>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</si>
  <si>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</si>
  <si>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</si>
  <si>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</si>
  <si>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</si>
  <si>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</si>
  <si>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</si>
  <si>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</si>
  <si>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</si>
  <si>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</si>
  <si>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</si>
  <si>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</si>
  <si>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</si>
  <si>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</si>
  <si>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</si>
  <si>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</si>
  <si>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</si>
  <si>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</si>
  <si>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</si>
  <si>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</si>
  <si>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</si>
  <si>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</si>
  <si>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</si>
  <si>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</si>
  <si>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</si>
  <si>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</si>
  <si>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</si>
  <si>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</si>
  <si>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</si>
  <si>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</si>
  <si>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</si>
  <si>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</si>
  <si>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</si>
  <si>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</si>
  <si>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</si>
  <si>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</si>
  <si>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</si>
  <si>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</si>
  <si>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</si>
  <si>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</si>
  <si>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</si>
  <si>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</si>
  <si>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</si>
  <si>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</si>
  <si>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</si>
  <si>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</si>
  <si>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</si>
  <si>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</si>
  <si>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</si>
  <si>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guide_line settings</t>
  </si>
  <si>
    <t>start value</t>
  </si>
  <si>
    <t>doubling time</t>
  </si>
  <si>
    <t>DE mittel per pop</t>
  </si>
  <si>
    <t>nur noch el.!</t>
  </si>
  <si>
    <t>Fälle el</t>
  </si>
  <si>
    <t>Model: Verdopplung
alle 3 Tage</t>
  </si>
  <si>
    <t>Baden-Württem­berg</t>
  </si>
  <si>
    <t>Mecklenburg-Vor­pommern</t>
  </si>
  <si>
    <t>Nordrhein-West­falen</t>
  </si>
  <si>
    <t>Rhein­land-Pfalz</t>
  </si>
  <si>
    <t>Schles­wig-Holstein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</si>
</sst>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textRotation="90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5" fillId="0" borderId="0" xfId="2"/>
    <xf numFmtId="0" fontId="0" fillId="0" borderId="0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7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Alignment="1">
      <alignment horizontal="center" textRotation="90" wrapText="1"/>
    </xf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5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22" fontId="0" fillId="0" borderId="0" xfId="0" applyNumberFormat="1"/>
    <xf numFmtId="22" fontId="6" fillId="0" borderId="0" xfId="0" applyNumberFormat="1" applyFont="1"/>
    <xf numFmtId="14" fontId="0" fillId="0" borderId="0" xfId="0" applyNumberFormat="1" applyAlignment="1">
      <alignment horizontal="left"/>
    </xf>
    <xf numFmtId="1" fontId="0" fillId="0" borderId="0" xfId="1" applyNumberFormat="1" applyFont="1" applyBorder="1"/>
    <xf numFmtId="22" fontId="6" fillId="4" borderId="8" xfId="0" applyNumberFormat="1" applyFont="1" applyFill="1" applyBorder="1"/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/>
    <xf numFmtId="0" fontId="6" fillId="4" borderId="9" xfId="0" applyFont="1" applyFill="1" applyBorder="1"/>
    <xf numFmtId="22" fontId="4" fillId="0" borderId="2" xfId="0" applyNumberFormat="1" applyFont="1" applyFill="1" applyBorder="1" applyAlignment="1">
      <alignment vertical="center"/>
    </xf>
    <xf numFmtId="0" fontId="3" fillId="0" borderId="0" xfId="0" applyNumberFormat="1" applyFont="1"/>
    <xf numFmtId="0" fontId="0" fillId="0" borderId="1" xfId="0" applyFont="1" applyFill="1" applyBorder="1" applyAlignment="1">
      <alignment horizontal="right"/>
    </xf>
    <xf numFmtId="22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22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 applyAlignment="1">
      <alignment vertical="center"/>
    </xf>
    <xf numFmtId="22" fontId="6" fillId="0" borderId="2" xfId="0" applyNumberFormat="1" applyFont="1" applyFill="1" applyBorder="1"/>
    <xf numFmtId="0" fontId="3" fillId="0" borderId="1" xfId="0" applyFont="1" applyFill="1" applyBorder="1" applyAlignment="1">
      <alignment horizontal="right" textRotation="90"/>
    </xf>
    <xf numFmtId="0" fontId="3" fillId="0" borderId="8" xfId="0" applyFont="1" applyFill="1" applyBorder="1" applyAlignment="1">
      <alignment horizontal="center" textRotation="90"/>
    </xf>
    <xf numFmtId="0" fontId="3" fillId="0" borderId="2" xfId="0" applyFont="1" applyFill="1" applyBorder="1" applyAlignment="1">
      <alignment horizontal="center" textRotation="90"/>
    </xf>
    <xf numFmtId="0" fontId="0" fillId="0" borderId="2" xfId="0" applyNumberFormat="1" applyFont="1" applyBorder="1"/>
    <xf numFmtId="1" fontId="0" fillId="0" borderId="2" xfId="0" applyNumberFormat="1" applyFont="1" applyBorder="1"/>
    <xf numFmtId="9" fontId="0" fillId="0" borderId="2" xfId="1" applyNumberFormat="1" applyFont="1" applyBorder="1"/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Cases!$T$2:$T$24</c:f>
              <c:numCache>
                <c:formatCode>General</c:formatCode>
                <c:ptCount val="23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  <c:pt idx="19">
                  <c:v>8198</c:v>
                </c:pt>
                <c:pt idx="20">
                  <c:v>10999</c:v>
                </c:pt>
                <c:pt idx="21">
                  <c:v>13957</c:v>
                </c:pt>
                <c:pt idx="22">
                  <c:v>16662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Verdopplung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Cases!$W$2:$W$24</c:f>
              <c:numCache>
                <c:formatCode>0</c:formatCode>
                <c:ptCount val="23"/>
                <c:pt idx="0">
                  <c:v>56.879209835213864</c:v>
                </c:pt>
                <c:pt idx="1">
                  <c:v>71.663313772773421</c:v>
                </c:pt>
                <c:pt idx="2">
                  <c:v>94.742552080142715</c:v>
                </c:pt>
                <c:pt idx="3">
                  <c:v>119.36813568653308</c:v>
                </c:pt>
                <c:pt idx="4">
                  <c:v>150.3944268381704</c:v>
                </c:pt>
                <c:pt idx="5">
                  <c:v>189.48510416028546</c:v>
                </c:pt>
                <c:pt idx="6">
                  <c:v>238.73627137306619</c:v>
                </c:pt>
                <c:pt idx="7">
                  <c:v>300.78885367634092</c:v>
                </c:pt>
                <c:pt idx="8">
                  <c:v>378.97020832057075</c:v>
                </c:pt>
                <c:pt idx="9">
                  <c:v>477.47254274613243</c:v>
                </c:pt>
                <c:pt idx="10">
                  <c:v>601.57770735268173</c:v>
                </c:pt>
                <c:pt idx="11">
                  <c:v>757.94041664114161</c:v>
                </c:pt>
                <c:pt idx="12">
                  <c:v>954.94508549226452</c:v>
                </c:pt>
                <c:pt idx="13">
                  <c:v>1203.1554147053635</c:v>
                </c:pt>
                <c:pt idx="14">
                  <c:v>1515.880833282283</c:v>
                </c:pt>
                <c:pt idx="15">
                  <c:v>1909.890170984529</c:v>
                </c:pt>
                <c:pt idx="16">
                  <c:v>2406.3108294107265</c:v>
                </c:pt>
                <c:pt idx="17">
                  <c:v>3031.7616665645664</c:v>
                </c:pt>
                <c:pt idx="18">
                  <c:v>3819.7803419690581</c:v>
                </c:pt>
                <c:pt idx="19">
                  <c:v>4165.5</c:v>
                </c:pt>
                <c:pt idx="20">
                  <c:v>5248.2011333370947</c:v>
                </c:pt>
                <c:pt idx="21">
                  <c:v>6612.3190819735355</c:v>
                </c:pt>
                <c:pt idx="22">
                  <c:v>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Cases!$M$2:$M$24</c:f>
              <c:numCache>
                <c:formatCode>General</c:formatCode>
                <c:ptCount val="23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  <c:pt idx="18">
                  <c:v>2105</c:v>
                </c:pt>
                <c:pt idx="19">
                  <c:v>2372</c:v>
                </c:pt>
                <c:pt idx="20">
                  <c:v>3033</c:v>
                </c:pt>
                <c:pt idx="21">
                  <c:v>3497</c:v>
                </c:pt>
                <c:pt idx="22">
                  <c:v>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Cases!$E$2:$E$24</c:f>
              <c:numCache>
                <c:formatCode>General</c:formatCode>
                <c:ptCount val="23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  <c:pt idx="18">
                  <c:v>1109</c:v>
                </c:pt>
                <c:pt idx="19">
                  <c:v>1243</c:v>
                </c:pt>
                <c:pt idx="20">
                  <c:v>1692</c:v>
                </c:pt>
                <c:pt idx="21">
                  <c:v>2401</c:v>
                </c:pt>
                <c:pt idx="22">
                  <c:v>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Cases!$D$2:$D$24</c:f>
              <c:numCache>
                <c:formatCode>General</c:formatCode>
                <c:ptCount val="23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  <c:pt idx="18">
                  <c:v>1479</c:v>
                </c:pt>
                <c:pt idx="19">
                  <c:v>1609</c:v>
                </c:pt>
                <c:pt idx="20">
                  <c:v>2155</c:v>
                </c:pt>
                <c:pt idx="21">
                  <c:v>2746</c:v>
                </c:pt>
                <c:pt idx="22">
                  <c:v>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Cases!$L$2:$L$24</c:f>
              <c:numCache>
                <c:formatCode>General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  <c:pt idx="18">
                  <c:v>325</c:v>
                </c:pt>
                <c:pt idx="19">
                  <c:v>478</c:v>
                </c:pt>
                <c:pt idx="20">
                  <c:v>669</c:v>
                </c:pt>
                <c:pt idx="21">
                  <c:v>803</c:v>
                </c:pt>
                <c:pt idx="22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Cases!$F$2:$F$24</c:f>
              <c:numCache>
                <c:formatCode>General</c:formatCode>
                <c:ptCount val="23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  <c:pt idx="18">
                  <c:v>345</c:v>
                </c:pt>
                <c:pt idx="19">
                  <c:v>391</c:v>
                </c:pt>
                <c:pt idx="20">
                  <c:v>573</c:v>
                </c:pt>
                <c:pt idx="21">
                  <c:v>731</c:v>
                </c:pt>
                <c:pt idx="22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Cases!$J$2:$J$24</c:f>
              <c:numCache>
                <c:formatCode>General</c:formatCode>
                <c:ptCount val="23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  <c:pt idx="18">
                  <c:v>373</c:v>
                </c:pt>
                <c:pt idx="19">
                  <c:v>432</c:v>
                </c:pt>
                <c:pt idx="20">
                  <c:v>682</c:v>
                </c:pt>
                <c:pt idx="21">
                  <c:v>813</c:v>
                </c:pt>
                <c:pt idx="22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Cases!$I$2:$I$24</c:f>
              <c:numCache>
                <c:formatCode>General</c:formatCode>
                <c:ptCount val="23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  <c:pt idx="18">
                  <c:v>310</c:v>
                </c:pt>
                <c:pt idx="19">
                  <c:v>358</c:v>
                </c:pt>
                <c:pt idx="20">
                  <c:v>432</c:v>
                </c:pt>
                <c:pt idx="21">
                  <c:v>586</c:v>
                </c:pt>
                <c:pt idx="22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Cases!$N$2:$N$24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  <c:pt idx="18">
                  <c:v>442</c:v>
                </c:pt>
                <c:pt idx="19">
                  <c:v>474</c:v>
                </c:pt>
                <c:pt idx="20">
                  <c:v>637</c:v>
                </c:pt>
                <c:pt idx="21">
                  <c:v>801</c:v>
                </c:pt>
                <c:pt idx="22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Cases!$P$2:$P$24</c:f>
              <c:numCache>
                <c:formatCode>General</c:formatCode>
                <c:ptCount val="2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  <c:pt idx="18">
                  <c:v>182</c:v>
                </c:pt>
                <c:pt idx="19">
                  <c:v>198</c:v>
                </c:pt>
                <c:pt idx="20">
                  <c:v>275</c:v>
                </c:pt>
                <c:pt idx="21">
                  <c:v>394</c:v>
                </c:pt>
                <c:pt idx="22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Cases!$H$2:$H$24</c:f>
              <c:numCache>
                <c:formatCode>General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69</c:v>
                </c:pt>
                <c:pt idx="20">
                  <c:v>80</c:v>
                </c:pt>
                <c:pt idx="21">
                  <c:v>121</c:v>
                </c:pt>
                <c:pt idx="22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Cases!$R$2:$R$24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  <c:pt idx="18">
                  <c:v>127</c:v>
                </c:pt>
                <c:pt idx="19">
                  <c:v>159</c:v>
                </c:pt>
                <c:pt idx="20">
                  <c:v>202</c:v>
                </c:pt>
                <c:pt idx="21">
                  <c:v>266</c:v>
                </c:pt>
                <c:pt idx="2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Cases!$G$2:$G$24</c:f>
              <c:numCache>
                <c:formatCode>General</c:formatCode>
                <c:ptCount val="2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  <c:pt idx="18">
                  <c:v>73</c:v>
                </c:pt>
                <c:pt idx="19">
                  <c:v>92</c:v>
                </c:pt>
                <c:pt idx="20">
                  <c:v>134</c:v>
                </c:pt>
                <c:pt idx="21">
                  <c:v>192</c:v>
                </c:pt>
                <c:pt idx="22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Cases!$K$2:$K$24</c:f>
              <c:numCache>
                <c:formatCode>General</c:formatCode>
                <c:ptCount val="23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45</c:v>
                </c:pt>
                <c:pt idx="19">
                  <c:v>56</c:v>
                </c:pt>
                <c:pt idx="20">
                  <c:v>98</c:v>
                </c:pt>
                <c:pt idx="21">
                  <c:v>131</c:v>
                </c:pt>
                <c:pt idx="22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Cases!$Q$2:$Q$24</c:f>
              <c:numCache>
                <c:formatCode>General</c:formatCode>
                <c:ptCount val="23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  <c:pt idx="18">
                  <c:v>58</c:v>
                </c:pt>
                <c:pt idx="19">
                  <c:v>105</c:v>
                </c:pt>
                <c:pt idx="20">
                  <c:v>140</c:v>
                </c:pt>
                <c:pt idx="21">
                  <c:v>180</c:v>
                </c:pt>
                <c:pt idx="22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Cases!$O$2:$O$24</c:f>
              <c:numCache>
                <c:formatCode>General</c:formatCode>
                <c:ptCount val="23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  <c:pt idx="18">
                  <c:v>75</c:v>
                </c:pt>
                <c:pt idx="19">
                  <c:v>88</c:v>
                </c:pt>
                <c:pt idx="20">
                  <c:v>99</c:v>
                </c:pt>
                <c:pt idx="21">
                  <c:v>146</c:v>
                </c:pt>
                <c:pt idx="2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Cases!$B$2:$B$24</c:f>
              <c:numCache>
                <c:formatCode>m/d/yy\ h:mm</c:formatCode>
                <c:ptCount val="23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</c:numCache>
            </c:numRef>
          </c:xVal>
          <c:yVal>
            <c:numRef>
              <c:f>Cases!$S$2:$S$24</c:f>
              <c:numCache>
                <c:formatCode>General</c:formatCode>
                <c:ptCount val="2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  <c:pt idx="18">
                  <c:v>51</c:v>
                </c:pt>
                <c:pt idx="19">
                  <c:v>74</c:v>
                </c:pt>
                <c:pt idx="20">
                  <c:v>98</c:v>
                </c:pt>
                <c:pt idx="21">
                  <c:v>149</c:v>
                </c:pt>
                <c:pt idx="2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At val="1"/>
        <c:crossBetween val="midCat"/>
        <c:majorUnit val="2"/>
      </c:valAx>
      <c:valAx>
        <c:axId val="434019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21.03.20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21.03.2020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3668</c:v>
                </c:pt>
                <c:pt idx="1">
                  <c:v>2960</c:v>
                </c:pt>
                <c:pt idx="2">
                  <c:v>866</c:v>
                </c:pt>
                <c:pt idx="3">
                  <c:v>254</c:v>
                </c:pt>
                <c:pt idx="4">
                  <c:v>142</c:v>
                </c:pt>
                <c:pt idx="5">
                  <c:v>587</c:v>
                </c:pt>
                <c:pt idx="6">
                  <c:v>1080</c:v>
                </c:pt>
                <c:pt idx="7">
                  <c:v>165</c:v>
                </c:pt>
                <c:pt idx="8">
                  <c:v>1023</c:v>
                </c:pt>
                <c:pt idx="9">
                  <c:v>3542</c:v>
                </c:pt>
                <c:pt idx="10">
                  <c:v>938</c:v>
                </c:pt>
                <c:pt idx="11">
                  <c:v>187</c:v>
                </c:pt>
                <c:pt idx="12">
                  <c:v>567</c:v>
                </c:pt>
                <c:pt idx="13">
                  <c:v>188</c:v>
                </c:pt>
                <c:pt idx="14">
                  <c:v>308</c:v>
                </c:pt>
                <c:pt idx="1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331.36094674556216</c:v>
                </c:pt>
                <c:pt idx="1">
                  <c:v>226.35680255722011</c:v>
                </c:pt>
                <c:pt idx="2">
                  <c:v>237.59877085162424</c:v>
                </c:pt>
                <c:pt idx="3">
                  <c:v>101.11867510649309</c:v>
                </c:pt>
                <c:pt idx="4">
                  <c:v>207.90629575402636</c:v>
                </c:pt>
                <c:pt idx="5">
                  <c:v>318.81381707582011</c:v>
                </c:pt>
                <c:pt idx="6">
                  <c:v>172.36426314277506</c:v>
                </c:pt>
                <c:pt idx="7">
                  <c:v>102.50357209417903</c:v>
                </c:pt>
                <c:pt idx="8">
                  <c:v>128.15694527961514</c:v>
                </c:pt>
                <c:pt idx="9">
                  <c:v>197.51626916192205</c:v>
                </c:pt>
                <c:pt idx="10">
                  <c:v>229.63180571876225</c:v>
                </c:pt>
                <c:pt idx="11">
                  <c:v>188.79353861686016</c:v>
                </c:pt>
                <c:pt idx="12">
                  <c:v>139.04215404987863</c:v>
                </c:pt>
                <c:pt idx="13">
                  <c:v>85.133360503554769</c:v>
                </c:pt>
                <c:pt idx="14">
                  <c:v>106.32789035799358</c:v>
                </c:pt>
                <c:pt idx="15">
                  <c:v>87.256777565209276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200.7005608341203</c:v>
                </c:pt>
                <c:pt idx="1">
                  <c:v>200.7005608341203</c:v>
                </c:pt>
                <c:pt idx="2">
                  <c:v>200.7005608341203</c:v>
                </c:pt>
                <c:pt idx="3">
                  <c:v>200.7005608341203</c:v>
                </c:pt>
                <c:pt idx="4">
                  <c:v>200.7005608341203</c:v>
                </c:pt>
                <c:pt idx="5">
                  <c:v>200.7005608341203</c:v>
                </c:pt>
                <c:pt idx="6">
                  <c:v>200.7005608341203</c:v>
                </c:pt>
                <c:pt idx="7">
                  <c:v>200.7005608341203</c:v>
                </c:pt>
                <c:pt idx="8">
                  <c:v>200.7005608341203</c:v>
                </c:pt>
                <c:pt idx="9">
                  <c:v>200.7005608341203</c:v>
                </c:pt>
                <c:pt idx="10">
                  <c:v>200.7005608341203</c:v>
                </c:pt>
                <c:pt idx="11">
                  <c:v>200.7005608341203</c:v>
                </c:pt>
                <c:pt idx="12">
                  <c:v>200.7005608341203</c:v>
                </c:pt>
                <c:pt idx="13">
                  <c:v>200.7005608341203</c:v>
                </c:pt>
                <c:pt idx="14">
                  <c:v>200.7005608341203</c:v>
                </c:pt>
                <c:pt idx="15">
                  <c:v>200.7005608341203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171238</xdr:rowOff>
    </xdr:from>
    <xdr:to>
      <xdr:col>12</xdr:col>
      <xdr:colOff>37200</xdr:colOff>
      <xdr:row>68</xdr:row>
      <xdr:rowOff>32838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51" totalsRowShown="0" headerRowDxfId="52" dataDxfId="51" tableBorderDxfId="50">
  <autoFilter ref="A1:T51" xr:uid="{1DA4B026-4C97-DF45-BDEF-EE080E06CCC8}"/>
  <tableColumns count="20">
    <tableColumn id="1" xr3:uid="{7B77E861-ABD7-CC46-BE1B-62FFA855918A}" name="Num" dataDxfId="49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24" totalsRowShown="0" headerRowDxfId="29">
  <autoFilter ref="A1:W24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l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24" totalsRowShown="0" headerRowDxfId="22" dataDxfId="20" headerRowBorderDxfId="21" tableBorderDxfId="19">
  <autoFilter ref="A1:S24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4" sqref="B4"/>
    </sheetView>
  </sheetViews>
  <sheetFormatPr baseColWidth="10" defaultRowHeight="16"/>
  <cols>
    <col min="1" max="1" width="29.1640625" style="27" bestFit="1" customWidth="1"/>
    <col min="2" max="2" width="125.33203125" style="27" bestFit="1" customWidth="1"/>
    <col min="3" max="16384" width="10.83203125" style="27"/>
  </cols>
  <sheetData>
    <row r="1" spans="1:2">
      <c r="A1" s="27" t="s">
        <v>50</v>
      </c>
      <c r="B1" s="45" t="s">
        <v>51</v>
      </c>
    </row>
    <row r="3" spans="1:2">
      <c r="A3" s="7" t="s">
        <v>24</v>
      </c>
      <c r="B3" s="28" t="s">
        <v>25</v>
      </c>
    </row>
    <row r="4" spans="1:2">
      <c r="A4" s="7" t="s">
        <v>26</v>
      </c>
      <c r="B4" s="28" t="s">
        <v>27</v>
      </c>
    </row>
    <row r="6" spans="1:2">
      <c r="A6" s="27" t="s">
        <v>49</v>
      </c>
      <c r="B6" s="28" t="s">
        <v>28</v>
      </c>
    </row>
    <row r="8" spans="1:2">
      <c r="A8" s="27" t="s">
        <v>52</v>
      </c>
      <c r="B8" s="28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D3" sqref="D3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53</v>
      </c>
      <c r="B2">
        <f>last_DE_Total</f>
        <v>16662</v>
      </c>
      <c r="D2" t="s">
        <v>56</v>
      </c>
      <c r="E2">
        <v>3</v>
      </c>
    </row>
    <row r="3" spans="1:5">
      <c r="A3" t="s">
        <v>55</v>
      </c>
      <c r="B3">
        <v>1000000</v>
      </c>
    </row>
    <row r="4" spans="1:5">
      <c r="A4" t="s">
        <v>54</v>
      </c>
      <c r="B4" s="13">
        <f xml:space="preserve"> LOG(B3/B2,2)</f>
        <v>5.9072946067841725</v>
      </c>
    </row>
    <row r="5" spans="1:5">
      <c r="A5" t="s">
        <v>57</v>
      </c>
      <c r="B5" s="34">
        <f>B4*E2</f>
        <v>17.721883820352517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R20"/>
  <sheetViews>
    <sheetView zoomScaleNormal="100" workbookViewId="0">
      <selection activeCell="B1" sqref="B1:C17"/>
    </sheetView>
  </sheetViews>
  <sheetFormatPr baseColWidth="10" defaultRowHeight="16"/>
  <cols>
    <col min="1" max="1" width="23.5" style="49" bestFit="1" customWidth="1"/>
    <col min="2" max="2" width="20.5" style="49" bestFit="1" customWidth="1"/>
    <col min="3" max="4" width="10.83203125" style="49"/>
    <col min="5" max="5" width="13.1640625" style="49" bestFit="1" customWidth="1"/>
    <col min="6" max="8" width="10.83203125" style="49"/>
    <col min="9" max="9" width="13.1640625" style="49" bestFit="1" customWidth="1"/>
    <col min="10" max="12" width="10.83203125" style="49"/>
    <col min="13" max="13" width="13.1640625" style="49" bestFit="1" customWidth="1"/>
    <col min="14" max="14" width="10.83203125" style="49"/>
    <col min="15" max="15" width="13.1640625" style="49" bestFit="1" customWidth="1"/>
    <col min="16" max="16384" width="10.83203125" style="49"/>
  </cols>
  <sheetData>
    <row r="1" spans="1:18">
      <c r="A1" t="s">
        <v>99</v>
      </c>
      <c r="B1" s="66">
        <v>3668</v>
      </c>
      <c r="C1" s="66">
        <v>16</v>
      </c>
      <c r="D1"/>
      <c r="E1" s="66"/>
      <c r="I1" s="66"/>
      <c r="M1" s="66"/>
    </row>
    <row r="2" spans="1:18">
      <c r="A2" t="s">
        <v>1</v>
      </c>
      <c r="B2" s="66">
        <v>2960</v>
      </c>
      <c r="C2" s="66">
        <v>19</v>
      </c>
      <c r="D2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>
      <c r="A3" t="s">
        <v>2</v>
      </c>
      <c r="B3" s="66">
        <v>866</v>
      </c>
      <c r="C3" s="66">
        <v>1</v>
      </c>
      <c r="D3"/>
    </row>
    <row r="4" spans="1:18">
      <c r="A4" t="s">
        <v>3</v>
      </c>
      <c r="B4" s="66">
        <v>254</v>
      </c>
      <c r="C4" s="66">
        <v>0</v>
      </c>
      <c r="D4"/>
      <c r="O4" s="66"/>
      <c r="P4" s="66"/>
    </row>
    <row r="5" spans="1:18">
      <c r="A5" t="s">
        <v>4</v>
      </c>
      <c r="B5" s="66">
        <v>142</v>
      </c>
      <c r="C5" s="66">
        <v>0</v>
      </c>
      <c r="D5"/>
      <c r="O5" s="66"/>
      <c r="P5" s="66"/>
    </row>
    <row r="6" spans="1:18">
      <c r="A6" t="s">
        <v>5</v>
      </c>
      <c r="B6" s="66">
        <v>587</v>
      </c>
      <c r="C6" s="66">
        <v>0</v>
      </c>
      <c r="D6"/>
      <c r="O6" s="66"/>
      <c r="P6" s="66"/>
    </row>
    <row r="7" spans="1:18">
      <c r="A7" t="s">
        <v>6</v>
      </c>
      <c r="B7" s="66">
        <v>1080</v>
      </c>
      <c r="C7" s="66">
        <v>2</v>
      </c>
      <c r="D7"/>
      <c r="O7" s="66"/>
      <c r="P7" s="66"/>
    </row>
    <row r="8" spans="1:18">
      <c r="A8" t="s">
        <v>100</v>
      </c>
      <c r="B8" s="66">
        <v>165</v>
      </c>
      <c r="C8" s="66">
        <v>0</v>
      </c>
      <c r="D8"/>
      <c r="O8" s="66"/>
      <c r="P8" s="66"/>
    </row>
    <row r="9" spans="1:18">
      <c r="A9" t="s">
        <v>8</v>
      </c>
      <c r="B9" s="66">
        <v>1023</v>
      </c>
      <c r="C9" s="66">
        <v>0</v>
      </c>
      <c r="D9"/>
      <c r="O9" s="66"/>
      <c r="P9" s="66"/>
    </row>
    <row r="10" spans="1:18">
      <c r="A10" t="s">
        <v>101</v>
      </c>
      <c r="B10" s="66">
        <v>3542</v>
      </c>
      <c r="C10" s="66">
        <v>6</v>
      </c>
      <c r="D10"/>
      <c r="O10" s="66"/>
      <c r="P10" s="66"/>
    </row>
    <row r="11" spans="1:18">
      <c r="A11" t="s">
        <v>102</v>
      </c>
      <c r="B11" s="66">
        <v>938</v>
      </c>
      <c r="C11" s="66">
        <v>1</v>
      </c>
      <c r="D11"/>
      <c r="O11" s="66"/>
      <c r="P11" s="66"/>
    </row>
    <row r="12" spans="1:18">
      <c r="A12" t="s">
        <v>11</v>
      </c>
      <c r="B12" s="66">
        <v>187</v>
      </c>
      <c r="C12" s="66">
        <v>0</v>
      </c>
      <c r="D12"/>
      <c r="O12" s="66"/>
      <c r="P12" s="66"/>
    </row>
    <row r="13" spans="1:18">
      <c r="A13" t="s">
        <v>12</v>
      </c>
      <c r="B13" s="66">
        <v>567</v>
      </c>
      <c r="C13" s="66">
        <v>0</v>
      </c>
      <c r="D13"/>
      <c r="O13" s="66"/>
      <c r="P13" s="66"/>
    </row>
    <row r="14" spans="1:18">
      <c r="A14" t="s">
        <v>13</v>
      </c>
      <c r="B14" s="66">
        <v>188</v>
      </c>
      <c r="C14" s="66">
        <v>0</v>
      </c>
      <c r="D14"/>
      <c r="O14" s="66"/>
      <c r="P14" s="66"/>
    </row>
    <row r="15" spans="1:18">
      <c r="A15" t="s">
        <v>103</v>
      </c>
      <c r="B15" s="66">
        <v>308</v>
      </c>
      <c r="C15" s="66">
        <v>1</v>
      </c>
      <c r="D15"/>
      <c r="O15" s="66"/>
      <c r="P15" s="66"/>
    </row>
    <row r="16" spans="1:18">
      <c r="A16" t="s">
        <v>15</v>
      </c>
      <c r="B16" s="66">
        <v>187</v>
      </c>
      <c r="C16" s="66">
        <v>0</v>
      </c>
      <c r="D16"/>
      <c r="O16" s="66"/>
      <c r="P16" s="66"/>
    </row>
    <row r="17" spans="1:16">
      <c r="A17" s="1" t="s">
        <v>16</v>
      </c>
      <c r="B17" s="66">
        <v>16662</v>
      </c>
      <c r="C17" s="66">
        <v>46</v>
      </c>
      <c r="D17"/>
      <c r="O17" s="66"/>
      <c r="P17" s="66"/>
    </row>
    <row r="18" spans="1:16">
      <c r="A18" s="66"/>
      <c r="B18" s="66"/>
      <c r="C18" s="66"/>
      <c r="D18" s="66"/>
      <c r="O18" s="66"/>
      <c r="P18" s="66"/>
    </row>
    <row r="19" spans="1:16">
      <c r="A19" s="66"/>
      <c r="B19" s="66"/>
      <c r="C19" s="66"/>
      <c r="D19" s="66"/>
      <c r="O19" s="66"/>
      <c r="P19" s="66"/>
    </row>
    <row r="20" spans="1:16">
      <c r="A20" s="66"/>
      <c r="B20" s="66"/>
      <c r="C20" s="66"/>
      <c r="D20" s="66"/>
      <c r="M20" s="94"/>
      <c r="N20" s="94"/>
      <c r="O20" s="66"/>
      <c r="P20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Y44"/>
  <sheetViews>
    <sheetView workbookViewId="0">
      <pane xSplit="1" topLeftCell="AM1" activePane="topRight" state="frozen"/>
      <selection pane="topRight" activeCell="AX3" sqref="AX3:AY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43" width="10.83203125" style="3"/>
    <col min="44" max="44" width="13.1640625" style="3" bestFit="1" customWidth="1"/>
    <col min="45" max="47" width="10.83203125" style="3"/>
    <col min="48" max="48" width="13.1640625" style="3" bestFit="1" customWidth="1"/>
    <col min="49" max="49" width="10.83203125" style="3"/>
    <col min="50" max="50" width="13.1640625" style="3" bestFit="1" customWidth="1"/>
    <col min="51" max="16384" width="10.83203125" style="3"/>
  </cols>
  <sheetData>
    <row r="1" spans="1:51" s="4" customFormat="1">
      <c r="A1" s="4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R1" s="4">
        <v>43900.625</v>
      </c>
      <c r="U1" s="4">
        <v>43901.625</v>
      </c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  <c r="AR1" s="4">
        <v>43907.625</v>
      </c>
      <c r="AS1" s="4" t="s">
        <v>96</v>
      </c>
      <c r="AT1" s="85">
        <v>43908</v>
      </c>
      <c r="AV1" s="85">
        <v>43909</v>
      </c>
      <c r="AX1" s="85">
        <v>43910</v>
      </c>
    </row>
    <row r="2" spans="1:51" s="2" customFormat="1" ht="134">
      <c r="A2" s="65" t="s">
        <v>17</v>
      </c>
      <c r="B2" s="65" t="s">
        <v>18</v>
      </c>
      <c r="C2" s="65" t="s">
        <v>18</v>
      </c>
      <c r="D2" s="65" t="s">
        <v>18</v>
      </c>
      <c r="E2" s="65" t="s">
        <v>18</v>
      </c>
      <c r="F2" s="65" t="s">
        <v>18</v>
      </c>
      <c r="G2" s="65" t="s">
        <v>18</v>
      </c>
      <c r="H2" s="65" t="s">
        <v>18</v>
      </c>
      <c r="I2" s="65" t="s">
        <v>18</v>
      </c>
      <c r="J2" s="65" t="s">
        <v>20</v>
      </c>
      <c r="K2" s="65" t="s">
        <v>18</v>
      </c>
      <c r="L2" s="65" t="s">
        <v>20</v>
      </c>
      <c r="M2" s="65" t="s">
        <v>18</v>
      </c>
      <c r="N2" s="65" t="s">
        <v>20</v>
      </c>
      <c r="O2" s="65" t="s">
        <v>18</v>
      </c>
      <c r="P2" s="65" t="s">
        <v>19</v>
      </c>
      <c r="Q2" s="65" t="s">
        <v>20</v>
      </c>
      <c r="R2" s="65" t="s">
        <v>18</v>
      </c>
      <c r="S2" s="65" t="s">
        <v>19</v>
      </c>
      <c r="T2" s="65" t="s">
        <v>20</v>
      </c>
      <c r="U2" s="65" t="s">
        <v>18</v>
      </c>
      <c r="V2" s="65" t="s">
        <v>19</v>
      </c>
      <c r="W2" s="65" t="s">
        <v>20</v>
      </c>
      <c r="X2" s="65" t="s">
        <v>18</v>
      </c>
      <c r="Y2" s="65" t="s">
        <v>19</v>
      </c>
      <c r="Z2" s="65" t="s">
        <v>42</v>
      </c>
      <c r="AA2" s="65" t="s">
        <v>41</v>
      </c>
      <c r="AB2" s="65" t="s">
        <v>18</v>
      </c>
      <c r="AC2" s="65" t="s">
        <v>19</v>
      </c>
      <c r="AD2" s="65" t="s">
        <v>42</v>
      </c>
      <c r="AE2" s="65" t="s">
        <v>41</v>
      </c>
      <c r="AF2" s="65" t="s">
        <v>18</v>
      </c>
      <c r="AG2" s="65" t="s">
        <v>19</v>
      </c>
      <c r="AH2" s="65" t="s">
        <v>42</v>
      </c>
      <c r="AI2" s="65" t="s">
        <v>41</v>
      </c>
      <c r="AJ2" s="65" t="s">
        <v>18</v>
      </c>
      <c r="AK2" s="65" t="s">
        <v>19</v>
      </c>
      <c r="AL2" s="65" t="s">
        <v>42</v>
      </c>
      <c r="AM2" s="65" t="s">
        <v>41</v>
      </c>
      <c r="AN2" s="65" t="s">
        <v>18</v>
      </c>
      <c r="AO2" s="65" t="s">
        <v>19</v>
      </c>
      <c r="AP2" s="65" t="s">
        <v>42</v>
      </c>
      <c r="AQ2" s="65" t="s">
        <v>41</v>
      </c>
      <c r="AR2" s="65" t="s">
        <v>42</v>
      </c>
      <c r="AS2" s="65" t="s">
        <v>41</v>
      </c>
      <c r="AT2" s="65" t="s">
        <v>42</v>
      </c>
      <c r="AU2" s="65" t="s">
        <v>41</v>
      </c>
      <c r="AV2" s="65" t="s">
        <v>42</v>
      </c>
      <c r="AW2" s="65" t="s">
        <v>41</v>
      </c>
      <c r="AX2" s="65" t="s">
        <v>42</v>
      </c>
      <c r="AY2" s="65" t="s">
        <v>41</v>
      </c>
    </row>
    <row r="3" spans="1:51">
      <c r="A3" s="66" t="s">
        <v>0</v>
      </c>
      <c r="B3" s="66">
        <v>10</v>
      </c>
      <c r="C3" s="66">
        <v>14</v>
      </c>
      <c r="D3" s="66">
        <v>15</v>
      </c>
      <c r="E3" s="66">
        <v>20</v>
      </c>
      <c r="F3" s="66">
        <v>28</v>
      </c>
      <c r="G3" s="66">
        <v>50</v>
      </c>
      <c r="H3" s="66">
        <v>73</v>
      </c>
      <c r="I3" s="66">
        <v>96</v>
      </c>
      <c r="J3" s="66"/>
      <c r="K3" s="66">
        <v>170</v>
      </c>
      <c r="L3" s="66"/>
      <c r="M3" s="66">
        <v>182</v>
      </c>
      <c r="N3" s="66"/>
      <c r="O3" s="66">
        <v>204</v>
      </c>
      <c r="P3" s="66">
        <v>0</v>
      </c>
      <c r="Q3" s="66"/>
      <c r="R3" s="66">
        <v>237</v>
      </c>
      <c r="S3" s="66">
        <v>0</v>
      </c>
      <c r="T3" s="66"/>
      <c r="U3" s="66">
        <v>277</v>
      </c>
      <c r="V3" s="66"/>
      <c r="W3" s="66"/>
      <c r="X3" s="66">
        <v>454</v>
      </c>
      <c r="Y3" s="66">
        <v>1</v>
      </c>
      <c r="Z3" s="66">
        <v>331</v>
      </c>
      <c r="AA3" s="66">
        <v>1</v>
      </c>
      <c r="AB3" s="66">
        <v>454</v>
      </c>
      <c r="AC3" s="66">
        <v>1</v>
      </c>
      <c r="AD3" s="66">
        <v>401</v>
      </c>
      <c r="AE3" s="66">
        <v>1</v>
      </c>
      <c r="AF3" s="66">
        <v>569</v>
      </c>
      <c r="AG3" s="66">
        <v>2</v>
      </c>
      <c r="AH3" s="66">
        <v>506</v>
      </c>
      <c r="AI3" s="66">
        <v>2</v>
      </c>
      <c r="AJ3" s="66">
        <v>827</v>
      </c>
      <c r="AK3" s="66">
        <v>3</v>
      </c>
      <c r="AL3" s="66">
        <v>524</v>
      </c>
      <c r="AM3" s="66">
        <v>2</v>
      </c>
      <c r="AN3" s="66">
        <v>1105</v>
      </c>
      <c r="AO3" s="66">
        <v>3</v>
      </c>
      <c r="AP3" s="66">
        <v>1062</v>
      </c>
      <c r="AQ3" s="66">
        <v>3</v>
      </c>
      <c r="AR3" s="66">
        <v>1479</v>
      </c>
      <c r="AS3" s="66">
        <v>2</v>
      </c>
      <c r="AT3" s="66">
        <v>1609</v>
      </c>
      <c r="AU3" s="66">
        <v>2</v>
      </c>
      <c r="AV3" s="49">
        <v>2155</v>
      </c>
      <c r="AW3" s="49">
        <v>6</v>
      </c>
      <c r="AX3" s="66">
        <v>2746</v>
      </c>
      <c r="AY3" s="66">
        <v>10</v>
      </c>
    </row>
    <row r="4" spans="1:51">
      <c r="A4" s="66" t="s">
        <v>1</v>
      </c>
      <c r="B4" s="66">
        <v>15</v>
      </c>
      <c r="C4" s="66">
        <v>15</v>
      </c>
      <c r="D4" s="66">
        <v>23</v>
      </c>
      <c r="E4" s="66">
        <v>26</v>
      </c>
      <c r="F4" s="66">
        <v>37</v>
      </c>
      <c r="G4" s="66">
        <v>48</v>
      </c>
      <c r="H4" s="66">
        <v>70</v>
      </c>
      <c r="I4" s="66">
        <v>117</v>
      </c>
      <c r="J4" s="66"/>
      <c r="K4" s="66">
        <v>134</v>
      </c>
      <c r="L4" s="66"/>
      <c r="M4" s="66">
        <v>172</v>
      </c>
      <c r="N4" s="66"/>
      <c r="O4" s="66">
        <v>256</v>
      </c>
      <c r="P4" s="66">
        <v>0</v>
      </c>
      <c r="Q4" s="66"/>
      <c r="R4" s="66">
        <v>314</v>
      </c>
      <c r="S4" s="66">
        <v>0</v>
      </c>
      <c r="T4" s="66"/>
      <c r="U4" s="66">
        <v>366</v>
      </c>
      <c r="V4" s="66"/>
      <c r="W4" s="66"/>
      <c r="X4" s="66">
        <v>500</v>
      </c>
      <c r="Y4" s="66">
        <v>1</v>
      </c>
      <c r="Z4" s="66">
        <v>317</v>
      </c>
      <c r="AA4" s="66"/>
      <c r="AB4" s="66">
        <v>558</v>
      </c>
      <c r="AC4" s="66">
        <v>1</v>
      </c>
      <c r="AD4" s="66">
        <v>412</v>
      </c>
      <c r="AE4" s="66"/>
      <c r="AF4" s="66">
        <v>681</v>
      </c>
      <c r="AG4" s="66">
        <v>1</v>
      </c>
      <c r="AH4" s="66">
        <v>605</v>
      </c>
      <c r="AI4" s="66">
        <v>1</v>
      </c>
      <c r="AJ4" s="66">
        <v>886</v>
      </c>
      <c r="AK4" s="66">
        <v>4</v>
      </c>
      <c r="AL4" s="66">
        <v>804</v>
      </c>
      <c r="AM4" s="66">
        <v>1</v>
      </c>
      <c r="AN4" s="66">
        <v>1067</v>
      </c>
      <c r="AO4" s="66">
        <v>5</v>
      </c>
      <c r="AP4" s="66">
        <v>965</v>
      </c>
      <c r="AQ4" s="66">
        <v>4</v>
      </c>
      <c r="AR4" s="66">
        <v>1109</v>
      </c>
      <c r="AS4" s="66">
        <v>4</v>
      </c>
      <c r="AT4" s="66">
        <v>1243</v>
      </c>
      <c r="AU4" s="66">
        <v>4</v>
      </c>
      <c r="AV4" s="49">
        <v>1692</v>
      </c>
      <c r="AW4" s="49">
        <v>8</v>
      </c>
      <c r="AX4" s="66">
        <v>2401</v>
      </c>
      <c r="AY4" s="66">
        <v>12</v>
      </c>
    </row>
    <row r="5" spans="1:51">
      <c r="A5" s="66" t="s">
        <v>2</v>
      </c>
      <c r="B5" s="66"/>
      <c r="C5" s="66"/>
      <c r="D5" s="66"/>
      <c r="E5" s="66">
        <v>1</v>
      </c>
      <c r="F5" s="66">
        <v>3</v>
      </c>
      <c r="G5" s="66">
        <v>7</v>
      </c>
      <c r="H5" s="66">
        <v>13</v>
      </c>
      <c r="I5" s="66">
        <v>19</v>
      </c>
      <c r="J5" s="66"/>
      <c r="K5" s="66">
        <v>28</v>
      </c>
      <c r="L5" s="66"/>
      <c r="M5" s="66">
        <v>40</v>
      </c>
      <c r="N5" s="66"/>
      <c r="O5" s="66">
        <v>48</v>
      </c>
      <c r="P5" s="66">
        <v>0</v>
      </c>
      <c r="Q5" s="66"/>
      <c r="R5" s="66">
        <v>48</v>
      </c>
      <c r="S5" s="66">
        <v>0</v>
      </c>
      <c r="T5" s="66"/>
      <c r="U5" s="66">
        <v>90</v>
      </c>
      <c r="V5" s="66"/>
      <c r="W5" s="66"/>
      <c r="X5" s="66">
        <v>137</v>
      </c>
      <c r="Y5" s="66"/>
      <c r="Z5" s="66">
        <v>137</v>
      </c>
      <c r="AA5" s="66"/>
      <c r="AB5" s="66">
        <v>174</v>
      </c>
      <c r="AC5" s="66"/>
      <c r="AD5" s="66">
        <v>174</v>
      </c>
      <c r="AE5" s="66"/>
      <c r="AF5" s="66">
        <v>216</v>
      </c>
      <c r="AG5" s="66"/>
      <c r="AH5" s="66">
        <v>216</v>
      </c>
      <c r="AI5" s="66"/>
      <c r="AJ5" s="66">
        <v>265</v>
      </c>
      <c r="AK5" s="66"/>
      <c r="AL5" s="66">
        <v>265</v>
      </c>
      <c r="AM5" s="66"/>
      <c r="AN5" s="66">
        <v>300</v>
      </c>
      <c r="AO5" s="66"/>
      <c r="AP5" s="66">
        <v>300</v>
      </c>
      <c r="AQ5" s="66"/>
      <c r="AR5" s="66">
        <v>345</v>
      </c>
      <c r="AS5" s="66">
        <v>0</v>
      </c>
      <c r="AT5" s="66">
        <v>391</v>
      </c>
      <c r="AU5" s="66">
        <v>0</v>
      </c>
      <c r="AV5" s="49">
        <v>573</v>
      </c>
      <c r="AW5" s="49">
        <v>0</v>
      </c>
      <c r="AX5" s="66">
        <v>731</v>
      </c>
      <c r="AY5" s="66">
        <v>0</v>
      </c>
    </row>
    <row r="6" spans="1:51">
      <c r="A6" s="66" t="s">
        <v>3</v>
      </c>
      <c r="B6" s="66"/>
      <c r="C6" s="66"/>
      <c r="D6" s="66"/>
      <c r="E6" s="66"/>
      <c r="F6" s="66">
        <v>1</v>
      </c>
      <c r="G6" s="66">
        <v>1</v>
      </c>
      <c r="H6" s="66">
        <v>1</v>
      </c>
      <c r="I6" s="66">
        <v>2</v>
      </c>
      <c r="J6" s="66"/>
      <c r="K6" s="66">
        <v>2</v>
      </c>
      <c r="L6" s="66"/>
      <c r="M6" s="66">
        <v>4</v>
      </c>
      <c r="N6" s="66"/>
      <c r="O6" s="66">
        <v>6</v>
      </c>
      <c r="P6" s="66">
        <v>0</v>
      </c>
      <c r="Q6" s="66"/>
      <c r="R6" s="66">
        <v>9</v>
      </c>
      <c r="S6" s="66">
        <v>0</v>
      </c>
      <c r="T6" s="66"/>
      <c r="U6" s="66">
        <v>24</v>
      </c>
      <c r="V6" s="66"/>
      <c r="W6" s="66"/>
      <c r="X6" s="66">
        <v>30</v>
      </c>
      <c r="Y6" s="66"/>
      <c r="Z6" s="66">
        <v>23</v>
      </c>
      <c r="AA6" s="66"/>
      <c r="AB6" s="66">
        <v>44</v>
      </c>
      <c r="AC6" s="66"/>
      <c r="AD6" s="66">
        <v>44</v>
      </c>
      <c r="AE6" s="66"/>
      <c r="AF6" s="66">
        <v>61</v>
      </c>
      <c r="AG6" s="66"/>
      <c r="AH6" s="66">
        <v>57</v>
      </c>
      <c r="AI6" s="66"/>
      <c r="AJ6" s="66">
        <v>84</v>
      </c>
      <c r="AK6" s="66"/>
      <c r="AL6" s="66">
        <v>56</v>
      </c>
      <c r="AM6" s="66"/>
      <c r="AN6" s="66">
        <v>94</v>
      </c>
      <c r="AO6" s="66"/>
      <c r="AP6" s="66">
        <v>65</v>
      </c>
      <c r="AQ6" s="66"/>
      <c r="AR6" s="66">
        <v>73</v>
      </c>
      <c r="AS6" s="66">
        <v>0</v>
      </c>
      <c r="AT6" s="66">
        <v>92</v>
      </c>
      <c r="AU6" s="66">
        <v>0</v>
      </c>
      <c r="AV6" s="49">
        <v>134</v>
      </c>
      <c r="AW6" s="49">
        <v>0</v>
      </c>
      <c r="AX6" s="66">
        <v>192</v>
      </c>
      <c r="AY6" s="66">
        <v>0</v>
      </c>
    </row>
    <row r="7" spans="1:51">
      <c r="A7" s="66" t="s">
        <v>4</v>
      </c>
      <c r="B7" s="66"/>
      <c r="C7" s="66"/>
      <c r="D7" s="66">
        <v>1</v>
      </c>
      <c r="E7" s="66">
        <v>1</v>
      </c>
      <c r="F7" s="66">
        <v>2</v>
      </c>
      <c r="G7" s="66">
        <v>3</v>
      </c>
      <c r="H7" s="66">
        <v>3</v>
      </c>
      <c r="I7" s="66">
        <v>4</v>
      </c>
      <c r="J7" s="66"/>
      <c r="K7" s="66">
        <v>4</v>
      </c>
      <c r="L7" s="66"/>
      <c r="M7" s="66">
        <v>4</v>
      </c>
      <c r="N7" s="66"/>
      <c r="O7" s="66">
        <v>4</v>
      </c>
      <c r="P7" s="66">
        <v>0</v>
      </c>
      <c r="Q7" s="66"/>
      <c r="R7" s="66">
        <v>4</v>
      </c>
      <c r="S7" s="66">
        <v>0</v>
      </c>
      <c r="T7" s="66"/>
      <c r="U7" s="66">
        <v>21</v>
      </c>
      <c r="V7" s="66"/>
      <c r="W7" s="66"/>
      <c r="X7" s="66">
        <v>38</v>
      </c>
      <c r="Y7" s="66"/>
      <c r="Z7" s="66">
        <v>35</v>
      </c>
      <c r="AA7" s="66"/>
      <c r="AB7" s="66">
        <v>42</v>
      </c>
      <c r="AC7" s="66"/>
      <c r="AD7" s="66">
        <v>42</v>
      </c>
      <c r="AE7" s="66"/>
      <c r="AF7" s="66">
        <v>50</v>
      </c>
      <c r="AG7" s="66"/>
      <c r="AH7" s="66">
        <v>50</v>
      </c>
      <c r="AI7" s="66"/>
      <c r="AJ7" s="66">
        <v>53</v>
      </c>
      <c r="AK7" s="66"/>
      <c r="AL7" s="66">
        <v>53</v>
      </c>
      <c r="AM7" s="66"/>
      <c r="AN7" s="66">
        <v>56</v>
      </c>
      <c r="AO7" s="66"/>
      <c r="AP7" s="66">
        <v>56</v>
      </c>
      <c r="AQ7" s="66"/>
      <c r="AR7" s="66">
        <v>57</v>
      </c>
      <c r="AS7" s="66">
        <v>0</v>
      </c>
      <c r="AT7" s="66">
        <v>69</v>
      </c>
      <c r="AU7" s="66">
        <v>0</v>
      </c>
      <c r="AV7" s="49">
        <v>80</v>
      </c>
      <c r="AW7" s="49">
        <v>0</v>
      </c>
      <c r="AX7" s="66">
        <v>121</v>
      </c>
      <c r="AY7" s="66">
        <v>0</v>
      </c>
    </row>
    <row r="8" spans="1:51">
      <c r="A8" s="66" t="s">
        <v>5</v>
      </c>
      <c r="B8" s="66"/>
      <c r="C8" s="66"/>
      <c r="D8" s="66">
        <v>1</v>
      </c>
      <c r="E8" s="66">
        <v>2</v>
      </c>
      <c r="F8" s="66">
        <v>2</v>
      </c>
      <c r="G8" s="66">
        <v>3</v>
      </c>
      <c r="H8" s="66">
        <v>5</v>
      </c>
      <c r="I8" s="66">
        <v>11</v>
      </c>
      <c r="J8" s="66"/>
      <c r="K8" s="66">
        <v>13</v>
      </c>
      <c r="L8" s="66"/>
      <c r="M8" s="66">
        <v>13</v>
      </c>
      <c r="N8" s="66"/>
      <c r="O8" s="66">
        <v>17</v>
      </c>
      <c r="P8" s="66">
        <v>0</v>
      </c>
      <c r="Q8" s="66"/>
      <c r="R8" s="66">
        <v>29</v>
      </c>
      <c r="S8" s="66">
        <v>0</v>
      </c>
      <c r="T8" s="66"/>
      <c r="U8" s="66">
        <v>48</v>
      </c>
      <c r="V8" s="66"/>
      <c r="W8" s="66"/>
      <c r="X8" s="66">
        <v>88</v>
      </c>
      <c r="Y8" s="66"/>
      <c r="Z8" s="66">
        <v>60</v>
      </c>
      <c r="AA8" s="66"/>
      <c r="AB8" s="66">
        <v>99</v>
      </c>
      <c r="AC8" s="66"/>
      <c r="AD8" s="66">
        <v>99</v>
      </c>
      <c r="AE8" s="66"/>
      <c r="AF8" s="66">
        <v>158</v>
      </c>
      <c r="AG8" s="66"/>
      <c r="AH8" s="66">
        <v>119</v>
      </c>
      <c r="AI8" s="66"/>
      <c r="AJ8" s="66">
        <v>162</v>
      </c>
      <c r="AK8" s="66"/>
      <c r="AL8" s="66">
        <v>162</v>
      </c>
      <c r="AM8" s="66"/>
      <c r="AN8" s="66">
        <v>260</v>
      </c>
      <c r="AO8" s="66"/>
      <c r="AP8" s="66">
        <v>255</v>
      </c>
      <c r="AQ8" s="66"/>
      <c r="AR8" s="66">
        <v>310</v>
      </c>
      <c r="AS8" s="66">
        <v>0</v>
      </c>
      <c r="AT8" s="66">
        <v>358</v>
      </c>
      <c r="AU8" s="66">
        <v>0</v>
      </c>
      <c r="AV8" s="49">
        <v>432</v>
      </c>
      <c r="AW8" s="49">
        <v>0</v>
      </c>
      <c r="AX8" s="66">
        <v>586</v>
      </c>
      <c r="AY8" s="66">
        <v>0</v>
      </c>
    </row>
    <row r="9" spans="1:51">
      <c r="A9" s="66" t="s">
        <v>6</v>
      </c>
      <c r="B9" s="66"/>
      <c r="C9" s="66">
        <v>3</v>
      </c>
      <c r="D9" s="66">
        <v>8</v>
      </c>
      <c r="E9" s="66">
        <v>10</v>
      </c>
      <c r="F9" s="66">
        <v>12</v>
      </c>
      <c r="G9" s="66">
        <v>12</v>
      </c>
      <c r="H9" s="66">
        <v>14</v>
      </c>
      <c r="I9" s="66">
        <v>16</v>
      </c>
      <c r="J9" s="66"/>
      <c r="K9" s="66">
        <v>17</v>
      </c>
      <c r="L9" s="66"/>
      <c r="M9" s="66">
        <v>19</v>
      </c>
      <c r="N9" s="66"/>
      <c r="O9" s="66">
        <v>26</v>
      </c>
      <c r="P9" s="66">
        <v>0</v>
      </c>
      <c r="Q9" s="66"/>
      <c r="R9" s="66">
        <v>35</v>
      </c>
      <c r="S9" s="66">
        <v>0</v>
      </c>
      <c r="T9" s="66"/>
      <c r="U9" s="66">
        <v>48</v>
      </c>
      <c r="V9" s="66"/>
      <c r="W9" s="66"/>
      <c r="X9" s="66">
        <v>99</v>
      </c>
      <c r="Y9" s="66"/>
      <c r="Z9" s="66">
        <v>59</v>
      </c>
      <c r="AA9" s="66"/>
      <c r="AB9" s="66">
        <v>148</v>
      </c>
      <c r="AC9" s="66"/>
      <c r="AD9" s="66">
        <v>94</v>
      </c>
      <c r="AE9" s="66"/>
      <c r="AF9" s="66">
        <v>203</v>
      </c>
      <c r="AG9" s="66"/>
      <c r="AH9" s="66">
        <v>141</v>
      </c>
      <c r="AI9" s="66"/>
      <c r="AJ9" s="66">
        <v>286</v>
      </c>
      <c r="AK9" s="66"/>
      <c r="AL9" s="66">
        <v>207</v>
      </c>
      <c r="AM9" s="66"/>
      <c r="AN9" s="66">
        <v>342</v>
      </c>
      <c r="AO9" s="66"/>
      <c r="AP9" s="66">
        <v>241</v>
      </c>
      <c r="AQ9" s="66"/>
      <c r="AR9" s="66">
        <v>373</v>
      </c>
      <c r="AS9" s="66">
        <v>0</v>
      </c>
      <c r="AT9" s="66">
        <v>432</v>
      </c>
      <c r="AU9" s="66">
        <v>0</v>
      </c>
      <c r="AV9" s="49">
        <v>682</v>
      </c>
      <c r="AW9" s="49">
        <v>0</v>
      </c>
      <c r="AX9" s="66">
        <v>813</v>
      </c>
      <c r="AY9" s="66">
        <v>1</v>
      </c>
    </row>
    <row r="10" spans="1:51">
      <c r="A10" s="66" t="s">
        <v>7</v>
      </c>
      <c r="B10" s="66"/>
      <c r="C10" s="66"/>
      <c r="D10" s="66"/>
      <c r="E10" s="66"/>
      <c r="F10" s="66"/>
      <c r="G10" s="66">
        <v>4</v>
      </c>
      <c r="H10" s="66">
        <v>4</v>
      </c>
      <c r="I10" s="66">
        <v>5</v>
      </c>
      <c r="J10" s="66"/>
      <c r="K10" s="66">
        <v>5</v>
      </c>
      <c r="L10" s="66"/>
      <c r="M10" s="66">
        <v>8</v>
      </c>
      <c r="N10" s="66"/>
      <c r="O10" s="66">
        <v>10</v>
      </c>
      <c r="P10" s="66">
        <v>0</v>
      </c>
      <c r="Q10" s="66"/>
      <c r="R10" s="66">
        <v>13</v>
      </c>
      <c r="S10" s="66">
        <v>0</v>
      </c>
      <c r="T10" s="66"/>
      <c r="U10" s="66">
        <v>17</v>
      </c>
      <c r="V10" s="66"/>
      <c r="W10" s="66"/>
      <c r="X10" s="66">
        <v>23</v>
      </c>
      <c r="Y10" s="66"/>
      <c r="Z10" s="66">
        <v>16</v>
      </c>
      <c r="AA10" s="66"/>
      <c r="AB10" s="66">
        <v>33</v>
      </c>
      <c r="AC10" s="66"/>
      <c r="AD10" s="66">
        <v>21</v>
      </c>
      <c r="AE10" s="66"/>
      <c r="AF10" s="66">
        <v>45</v>
      </c>
      <c r="AG10" s="66"/>
      <c r="AH10" s="66">
        <v>23</v>
      </c>
      <c r="AI10" s="66"/>
      <c r="AJ10" s="66">
        <v>50</v>
      </c>
      <c r="AK10" s="66"/>
      <c r="AL10" s="66">
        <v>33</v>
      </c>
      <c r="AM10" s="66"/>
      <c r="AN10" s="66">
        <v>51</v>
      </c>
      <c r="AO10" s="66"/>
      <c r="AP10" s="66">
        <v>36</v>
      </c>
      <c r="AQ10" s="66"/>
      <c r="AR10" s="66">
        <v>45</v>
      </c>
      <c r="AS10" s="66">
        <v>0</v>
      </c>
      <c r="AT10" s="66">
        <v>56</v>
      </c>
      <c r="AU10" s="66">
        <v>0</v>
      </c>
      <c r="AV10" s="49">
        <v>98</v>
      </c>
      <c r="AW10" s="49">
        <v>0</v>
      </c>
      <c r="AX10" s="66">
        <v>131</v>
      </c>
      <c r="AY10" s="66">
        <v>0</v>
      </c>
    </row>
    <row r="11" spans="1:51">
      <c r="A11" s="66" t="s">
        <v>8</v>
      </c>
      <c r="B11" s="66"/>
      <c r="C11" s="66"/>
      <c r="D11" s="66">
        <v>1</v>
      </c>
      <c r="E11" s="66">
        <v>1</v>
      </c>
      <c r="F11" s="66">
        <v>2</v>
      </c>
      <c r="G11" s="66">
        <v>7</v>
      </c>
      <c r="H11" s="66">
        <v>18</v>
      </c>
      <c r="I11" s="66">
        <v>18</v>
      </c>
      <c r="J11" s="66"/>
      <c r="K11" s="66">
        <v>19</v>
      </c>
      <c r="L11" s="66"/>
      <c r="M11" s="66">
        <v>21</v>
      </c>
      <c r="N11" s="66"/>
      <c r="O11" s="66">
        <v>38</v>
      </c>
      <c r="P11" s="66">
        <v>0</v>
      </c>
      <c r="Q11" s="66"/>
      <c r="R11" s="66">
        <v>49</v>
      </c>
      <c r="S11" s="66">
        <v>0</v>
      </c>
      <c r="T11" s="66"/>
      <c r="U11" s="66">
        <v>75</v>
      </c>
      <c r="V11" s="66"/>
      <c r="W11" s="66"/>
      <c r="X11" s="66">
        <v>129</v>
      </c>
      <c r="Y11" s="66"/>
      <c r="Z11" s="66">
        <v>81</v>
      </c>
      <c r="AA11" s="66"/>
      <c r="AB11" s="66">
        <v>230</v>
      </c>
      <c r="AC11" s="66"/>
      <c r="AD11" s="66">
        <v>134</v>
      </c>
      <c r="AE11" s="66"/>
      <c r="AF11" s="66">
        <v>253</v>
      </c>
      <c r="AG11" s="66"/>
      <c r="AH11" s="66">
        <v>187</v>
      </c>
      <c r="AI11" s="66"/>
      <c r="AJ11" s="66">
        <v>287</v>
      </c>
      <c r="AK11" s="66"/>
      <c r="AL11" s="66">
        <v>238</v>
      </c>
      <c r="AM11" s="66"/>
      <c r="AN11" s="66">
        <v>391</v>
      </c>
      <c r="AO11" s="66"/>
      <c r="AP11" s="66">
        <v>272</v>
      </c>
      <c r="AQ11" s="66"/>
      <c r="AR11" s="66">
        <v>325</v>
      </c>
      <c r="AS11" s="66">
        <v>0</v>
      </c>
      <c r="AT11" s="66">
        <v>478</v>
      </c>
      <c r="AU11" s="66">
        <v>0</v>
      </c>
      <c r="AV11" s="49">
        <v>669</v>
      </c>
      <c r="AW11" s="49">
        <v>0</v>
      </c>
      <c r="AX11" s="66">
        <v>803</v>
      </c>
      <c r="AY11" s="66">
        <v>0</v>
      </c>
    </row>
    <row r="12" spans="1:51">
      <c r="A12" s="66" t="s">
        <v>9</v>
      </c>
      <c r="B12" s="66">
        <v>25</v>
      </c>
      <c r="C12" s="66">
        <v>30</v>
      </c>
      <c r="D12" s="66">
        <v>74</v>
      </c>
      <c r="E12" s="66">
        <v>90</v>
      </c>
      <c r="F12" s="66">
        <v>103</v>
      </c>
      <c r="G12" s="66">
        <v>115</v>
      </c>
      <c r="H12" s="66">
        <v>181</v>
      </c>
      <c r="I12" s="66">
        <v>329</v>
      </c>
      <c r="J12" s="66">
        <v>1</v>
      </c>
      <c r="K12" s="66">
        <v>373</v>
      </c>
      <c r="L12" s="66">
        <v>1</v>
      </c>
      <c r="M12" s="66">
        <v>398</v>
      </c>
      <c r="N12" s="66">
        <v>1</v>
      </c>
      <c r="O12" s="66">
        <v>484</v>
      </c>
      <c r="P12" s="66">
        <v>2</v>
      </c>
      <c r="Q12" s="66">
        <v>1</v>
      </c>
      <c r="R12" s="66">
        <v>484</v>
      </c>
      <c r="S12" s="66">
        <v>2</v>
      </c>
      <c r="T12" s="66">
        <v>1</v>
      </c>
      <c r="U12" s="66">
        <v>484</v>
      </c>
      <c r="V12" s="66">
        <v>3</v>
      </c>
      <c r="W12" s="66">
        <v>1</v>
      </c>
      <c r="X12" s="66">
        <v>688</v>
      </c>
      <c r="Y12" s="66">
        <v>3</v>
      </c>
      <c r="Z12" s="66">
        <v>688</v>
      </c>
      <c r="AA12" s="66">
        <v>2</v>
      </c>
      <c r="AB12" s="66">
        <v>936</v>
      </c>
      <c r="AC12" s="66">
        <v>3</v>
      </c>
      <c r="AD12" s="66">
        <v>887</v>
      </c>
      <c r="AE12" s="66">
        <v>3</v>
      </c>
      <c r="AF12" s="66">
        <v>1154</v>
      </c>
      <c r="AG12" s="66">
        <v>5</v>
      </c>
      <c r="AH12" s="66">
        <v>1154</v>
      </c>
      <c r="AI12" s="66">
        <v>5</v>
      </c>
      <c r="AJ12" s="66">
        <v>1407</v>
      </c>
      <c r="AK12" s="66">
        <v>5</v>
      </c>
      <c r="AL12" s="66">
        <v>1407</v>
      </c>
      <c r="AM12" s="66">
        <v>5</v>
      </c>
      <c r="AN12" s="66">
        <v>1541</v>
      </c>
      <c r="AO12" s="66">
        <v>5</v>
      </c>
      <c r="AP12" s="66">
        <v>1541</v>
      </c>
      <c r="AQ12" s="66">
        <v>5</v>
      </c>
      <c r="AR12" s="66">
        <v>2105</v>
      </c>
      <c r="AS12" s="66">
        <v>6</v>
      </c>
      <c r="AT12" s="66">
        <v>2372</v>
      </c>
      <c r="AU12" s="66">
        <v>6</v>
      </c>
      <c r="AV12" s="49">
        <v>3033</v>
      </c>
      <c r="AW12" s="49">
        <v>6</v>
      </c>
      <c r="AX12" s="66">
        <v>3497</v>
      </c>
      <c r="AY12" s="66">
        <v>6</v>
      </c>
    </row>
    <row r="13" spans="1:51">
      <c r="A13" s="66" t="s">
        <v>10</v>
      </c>
      <c r="B13" s="66">
        <v>2</v>
      </c>
      <c r="C13" s="66">
        <v>1</v>
      </c>
      <c r="D13" s="66">
        <v>2</v>
      </c>
      <c r="E13" s="66">
        <v>2</v>
      </c>
      <c r="F13" s="66">
        <v>2</v>
      </c>
      <c r="G13" s="66">
        <v>7</v>
      </c>
      <c r="H13" s="66">
        <v>8</v>
      </c>
      <c r="I13" s="66">
        <v>10</v>
      </c>
      <c r="J13" s="66"/>
      <c r="K13" s="66">
        <v>13</v>
      </c>
      <c r="L13" s="66"/>
      <c r="M13" s="66">
        <v>19</v>
      </c>
      <c r="N13" s="66"/>
      <c r="O13" s="66">
        <v>17</v>
      </c>
      <c r="P13" s="66">
        <v>0</v>
      </c>
      <c r="Q13" s="66"/>
      <c r="R13" s="66">
        <v>25</v>
      </c>
      <c r="S13" s="66">
        <v>0</v>
      </c>
      <c r="T13" s="66"/>
      <c r="U13" s="66">
        <v>25</v>
      </c>
      <c r="V13" s="66"/>
      <c r="W13" s="66"/>
      <c r="X13" s="66">
        <v>52</v>
      </c>
      <c r="Y13" s="66"/>
      <c r="Z13" s="66">
        <v>52</v>
      </c>
      <c r="AA13" s="66"/>
      <c r="AB13" s="66">
        <v>102</v>
      </c>
      <c r="AC13" s="66"/>
      <c r="AD13" s="66">
        <v>102</v>
      </c>
      <c r="AE13" s="66"/>
      <c r="AF13" s="66">
        <v>121</v>
      </c>
      <c r="AG13" s="66"/>
      <c r="AH13" s="66">
        <v>121</v>
      </c>
      <c r="AI13" s="66"/>
      <c r="AJ13" s="66">
        <v>168</v>
      </c>
      <c r="AK13" s="66"/>
      <c r="AL13" s="66">
        <v>168</v>
      </c>
      <c r="AM13" s="66"/>
      <c r="AN13" s="66">
        <v>325</v>
      </c>
      <c r="AO13" s="66"/>
      <c r="AP13" s="66">
        <v>325</v>
      </c>
      <c r="AQ13" s="66"/>
      <c r="AR13" s="66">
        <v>442</v>
      </c>
      <c r="AS13" s="66">
        <v>0</v>
      </c>
      <c r="AT13" s="66">
        <v>474</v>
      </c>
      <c r="AU13" s="66">
        <v>0</v>
      </c>
      <c r="AV13" s="49">
        <v>637</v>
      </c>
      <c r="AW13" s="49">
        <v>0</v>
      </c>
      <c r="AX13" s="66">
        <v>801</v>
      </c>
      <c r="AY13" s="66">
        <v>1</v>
      </c>
    </row>
    <row r="14" spans="1:51">
      <c r="A14" s="66" t="s">
        <v>11</v>
      </c>
      <c r="B14" s="66"/>
      <c r="C14" s="66"/>
      <c r="D14" s="66"/>
      <c r="E14" s="66"/>
      <c r="F14" s="66"/>
      <c r="G14" s="66">
        <v>1</v>
      </c>
      <c r="H14" s="66">
        <v>1</v>
      </c>
      <c r="I14" s="66">
        <v>2</v>
      </c>
      <c r="J14" s="66"/>
      <c r="K14" s="66">
        <v>3</v>
      </c>
      <c r="L14" s="66"/>
      <c r="M14" s="66">
        <v>4</v>
      </c>
      <c r="N14" s="66"/>
      <c r="O14" s="66">
        <v>6</v>
      </c>
      <c r="P14" s="66">
        <v>0</v>
      </c>
      <c r="Q14" s="66"/>
      <c r="R14" s="66">
        <v>7</v>
      </c>
      <c r="S14" s="66">
        <v>0</v>
      </c>
      <c r="T14" s="66"/>
      <c r="U14" s="66">
        <v>14</v>
      </c>
      <c r="V14" s="66"/>
      <c r="W14" s="66"/>
      <c r="X14" s="66">
        <v>14</v>
      </c>
      <c r="Y14" s="66"/>
      <c r="Z14" s="66">
        <v>8</v>
      </c>
      <c r="AA14" s="66"/>
      <c r="AB14" s="66">
        <v>40</v>
      </c>
      <c r="AC14" s="66"/>
      <c r="AD14" s="66">
        <v>30</v>
      </c>
      <c r="AE14" s="66"/>
      <c r="AF14" s="66">
        <v>40</v>
      </c>
      <c r="AG14" s="66"/>
      <c r="AH14" s="66">
        <v>31</v>
      </c>
      <c r="AI14" s="66"/>
      <c r="AJ14" s="66">
        <v>32</v>
      </c>
      <c r="AK14" s="66"/>
      <c r="AL14" s="66">
        <v>32</v>
      </c>
      <c r="AM14" s="66"/>
      <c r="AN14" s="66">
        <v>85</v>
      </c>
      <c r="AO14" s="66"/>
      <c r="AP14" s="66">
        <v>32</v>
      </c>
      <c r="AQ14" s="66"/>
      <c r="AR14" s="66">
        <v>75</v>
      </c>
      <c r="AS14" s="66">
        <v>0</v>
      </c>
      <c r="AT14" s="66">
        <v>88</v>
      </c>
      <c r="AU14" s="66">
        <v>0</v>
      </c>
      <c r="AV14" s="49">
        <v>99</v>
      </c>
      <c r="AW14" s="49">
        <v>0</v>
      </c>
      <c r="AX14" s="66">
        <v>146</v>
      </c>
      <c r="AY14" s="66">
        <v>0</v>
      </c>
    </row>
    <row r="15" spans="1:51">
      <c r="A15" s="66" t="s">
        <v>12</v>
      </c>
      <c r="B15" s="66"/>
      <c r="C15" s="66"/>
      <c r="D15" s="66"/>
      <c r="E15" s="66"/>
      <c r="F15" s="66">
        <v>1</v>
      </c>
      <c r="G15" s="66">
        <v>1</v>
      </c>
      <c r="H15" s="66">
        <v>1</v>
      </c>
      <c r="I15" s="66"/>
      <c r="J15" s="66"/>
      <c r="K15" s="66">
        <v>4</v>
      </c>
      <c r="L15" s="66"/>
      <c r="M15" s="66">
        <v>7</v>
      </c>
      <c r="N15" s="66"/>
      <c r="O15" s="66">
        <v>12</v>
      </c>
      <c r="P15" s="66">
        <v>0</v>
      </c>
      <c r="Q15" s="66"/>
      <c r="R15" s="66">
        <v>22</v>
      </c>
      <c r="S15" s="66">
        <v>0</v>
      </c>
      <c r="T15" s="66"/>
      <c r="U15" s="66">
        <v>26</v>
      </c>
      <c r="V15" s="66"/>
      <c r="W15" s="66"/>
      <c r="X15" s="66">
        <v>45</v>
      </c>
      <c r="Y15" s="66"/>
      <c r="Z15" s="66">
        <v>30</v>
      </c>
      <c r="AA15" s="66"/>
      <c r="AB15" s="66">
        <v>83</v>
      </c>
      <c r="AC15" s="66"/>
      <c r="AD15" s="66">
        <v>46</v>
      </c>
      <c r="AE15" s="66"/>
      <c r="AF15" s="66">
        <v>93</v>
      </c>
      <c r="AG15" s="66"/>
      <c r="AH15" s="66">
        <v>86</v>
      </c>
      <c r="AI15" s="66"/>
      <c r="AJ15" s="66">
        <v>130</v>
      </c>
      <c r="AK15" s="66"/>
      <c r="AL15" s="66">
        <v>91</v>
      </c>
      <c r="AM15" s="66"/>
      <c r="AN15" s="66">
        <v>140</v>
      </c>
      <c r="AO15" s="66"/>
      <c r="AP15" s="66">
        <v>103</v>
      </c>
      <c r="AQ15" s="66"/>
      <c r="AR15" s="66">
        <v>182</v>
      </c>
      <c r="AS15" s="66">
        <v>0</v>
      </c>
      <c r="AT15" s="66">
        <v>198</v>
      </c>
      <c r="AU15" s="66">
        <v>0</v>
      </c>
      <c r="AV15" s="49">
        <v>275</v>
      </c>
      <c r="AW15" s="49">
        <v>0</v>
      </c>
      <c r="AX15" s="66">
        <v>394</v>
      </c>
      <c r="AY15" s="66">
        <v>0</v>
      </c>
    </row>
    <row r="16" spans="1:51">
      <c r="A16" s="66" t="s">
        <v>13</v>
      </c>
      <c r="B16" s="66"/>
      <c r="C16" s="66"/>
      <c r="D16" s="66"/>
      <c r="E16" s="66"/>
      <c r="F16" s="66"/>
      <c r="G16" s="66"/>
      <c r="H16" s="66"/>
      <c r="I16" s="66">
        <v>2</v>
      </c>
      <c r="J16" s="66"/>
      <c r="K16" s="66">
        <v>8</v>
      </c>
      <c r="L16" s="66"/>
      <c r="M16" s="66"/>
      <c r="N16" s="66"/>
      <c r="O16" s="66"/>
      <c r="P16" s="66"/>
      <c r="Q16" s="66"/>
      <c r="R16" s="66">
        <v>7</v>
      </c>
      <c r="S16" s="66"/>
      <c r="T16" s="66"/>
      <c r="U16" s="66">
        <v>15</v>
      </c>
      <c r="V16" s="66"/>
      <c r="W16" s="66"/>
      <c r="X16" s="66">
        <v>27</v>
      </c>
      <c r="Y16" s="66"/>
      <c r="Z16" s="66">
        <v>14</v>
      </c>
      <c r="AA16" s="66"/>
      <c r="AB16" s="66">
        <v>42</v>
      </c>
      <c r="AC16" s="66"/>
      <c r="AD16" s="66">
        <v>29</v>
      </c>
      <c r="AE16" s="66"/>
      <c r="AF16" s="66">
        <v>45</v>
      </c>
      <c r="AG16" s="66"/>
      <c r="AH16" s="66">
        <v>40</v>
      </c>
      <c r="AI16" s="66"/>
      <c r="AJ16" s="66">
        <v>47</v>
      </c>
      <c r="AK16" s="66"/>
      <c r="AL16" s="66">
        <v>40</v>
      </c>
      <c r="AM16" s="66"/>
      <c r="AN16" s="66">
        <v>77</v>
      </c>
      <c r="AO16" s="66"/>
      <c r="AP16" s="66">
        <v>40</v>
      </c>
      <c r="AQ16" s="66"/>
      <c r="AR16" s="66">
        <v>58</v>
      </c>
      <c r="AS16" s="66">
        <v>0</v>
      </c>
      <c r="AT16" s="66">
        <v>105</v>
      </c>
      <c r="AU16" s="66">
        <v>0</v>
      </c>
      <c r="AV16" s="49">
        <v>140</v>
      </c>
      <c r="AW16" s="49">
        <v>0</v>
      </c>
      <c r="AX16" s="66">
        <v>180</v>
      </c>
      <c r="AY16" s="66">
        <v>0</v>
      </c>
    </row>
    <row r="17" spans="1:51">
      <c r="A17" s="66" t="s">
        <v>14</v>
      </c>
      <c r="B17" s="66">
        <v>1</v>
      </c>
      <c r="C17" s="66">
        <v>1</v>
      </c>
      <c r="D17" s="66">
        <v>2</v>
      </c>
      <c r="E17" s="66">
        <v>2</v>
      </c>
      <c r="F17" s="66">
        <v>2</v>
      </c>
      <c r="G17" s="66">
        <v>2</v>
      </c>
      <c r="H17" s="66">
        <v>7</v>
      </c>
      <c r="I17" s="66">
        <v>7</v>
      </c>
      <c r="J17" s="66"/>
      <c r="K17" s="66"/>
      <c r="L17" s="66"/>
      <c r="M17" s="66">
        <v>9</v>
      </c>
      <c r="N17" s="66"/>
      <c r="O17" s="66">
        <v>9</v>
      </c>
      <c r="P17" s="66">
        <v>0</v>
      </c>
      <c r="Q17" s="66"/>
      <c r="R17" s="66">
        <v>9</v>
      </c>
      <c r="S17" s="66">
        <v>0</v>
      </c>
      <c r="T17" s="66"/>
      <c r="U17" s="66">
        <v>27</v>
      </c>
      <c r="V17" s="66"/>
      <c r="W17" s="66"/>
      <c r="X17" s="66">
        <v>31</v>
      </c>
      <c r="Y17" s="66"/>
      <c r="Z17" s="66">
        <v>29</v>
      </c>
      <c r="AA17" s="66"/>
      <c r="AB17" s="66">
        <v>48</v>
      </c>
      <c r="AC17" s="66"/>
      <c r="AD17" s="66">
        <v>45</v>
      </c>
      <c r="AE17" s="66"/>
      <c r="AF17" s="66">
        <v>60</v>
      </c>
      <c r="AG17" s="66"/>
      <c r="AH17" s="66">
        <v>54</v>
      </c>
      <c r="AI17" s="66"/>
      <c r="AJ17" s="66">
        <v>103</v>
      </c>
      <c r="AK17" s="66"/>
      <c r="AL17" s="66">
        <v>79</v>
      </c>
      <c r="AM17" s="66"/>
      <c r="AN17" s="66">
        <v>123</v>
      </c>
      <c r="AO17" s="66"/>
      <c r="AP17" s="66">
        <v>104</v>
      </c>
      <c r="AQ17" s="66"/>
      <c r="AR17" s="66">
        <v>127</v>
      </c>
      <c r="AS17" s="66">
        <v>0</v>
      </c>
      <c r="AT17" s="66">
        <v>159</v>
      </c>
      <c r="AU17" s="66">
        <v>0</v>
      </c>
      <c r="AV17" s="49">
        <v>202</v>
      </c>
      <c r="AW17" s="49">
        <v>0</v>
      </c>
      <c r="AX17" s="66">
        <v>266</v>
      </c>
      <c r="AY17" s="66">
        <v>1</v>
      </c>
    </row>
    <row r="18" spans="1:51">
      <c r="A18" s="66" t="s">
        <v>15</v>
      </c>
      <c r="B18" s="66"/>
      <c r="C18" s="66"/>
      <c r="D18" s="66"/>
      <c r="E18" s="66"/>
      <c r="F18" s="66">
        <v>1</v>
      </c>
      <c r="G18" s="66">
        <v>1</v>
      </c>
      <c r="H18" s="66">
        <v>1</v>
      </c>
      <c r="I18" s="66">
        <v>1</v>
      </c>
      <c r="J18" s="66"/>
      <c r="K18" s="66">
        <v>2</v>
      </c>
      <c r="L18" s="66"/>
      <c r="M18" s="66">
        <v>2</v>
      </c>
      <c r="N18" s="66"/>
      <c r="O18" s="66">
        <v>2</v>
      </c>
      <c r="P18" s="66">
        <v>0</v>
      </c>
      <c r="Q18" s="66"/>
      <c r="R18" s="66">
        <v>4</v>
      </c>
      <c r="S18" s="66">
        <v>0</v>
      </c>
      <c r="T18" s="66"/>
      <c r="U18" s="66">
        <v>10</v>
      </c>
      <c r="V18" s="66"/>
      <c r="W18" s="66"/>
      <c r="X18" s="66">
        <v>14</v>
      </c>
      <c r="Y18" s="66"/>
      <c r="Z18" s="66">
        <v>12</v>
      </c>
      <c r="AA18" s="66"/>
      <c r="AB18" s="66">
        <v>29</v>
      </c>
      <c r="AC18" s="66"/>
      <c r="AD18" s="66">
        <v>16</v>
      </c>
      <c r="AE18" s="66"/>
      <c r="AF18" s="66">
        <v>46</v>
      </c>
      <c r="AG18" s="66"/>
      <c r="AH18" s="66">
        <v>31</v>
      </c>
      <c r="AI18" s="66"/>
      <c r="AJ18" s="66">
        <v>51</v>
      </c>
      <c r="AK18" s="66"/>
      <c r="AL18" s="66">
        <v>36</v>
      </c>
      <c r="AM18" s="66"/>
      <c r="AN18" s="66">
        <v>55</v>
      </c>
      <c r="AO18" s="66"/>
      <c r="AP18" s="66">
        <v>36</v>
      </c>
      <c r="AQ18" s="66"/>
      <c r="AR18" s="66">
        <v>51</v>
      </c>
      <c r="AS18" s="66">
        <v>0</v>
      </c>
      <c r="AT18" s="66">
        <v>74</v>
      </c>
      <c r="AU18" s="66">
        <v>0</v>
      </c>
      <c r="AV18" s="49">
        <v>98</v>
      </c>
      <c r="AW18" s="49">
        <v>0</v>
      </c>
      <c r="AX18" s="66">
        <v>149</v>
      </c>
      <c r="AY18" s="66">
        <v>0</v>
      </c>
    </row>
    <row r="19" spans="1:51">
      <c r="A19" s="66" t="s">
        <v>16</v>
      </c>
      <c r="B19" s="66">
        <v>53</v>
      </c>
      <c r="C19" s="66">
        <v>66</v>
      </c>
      <c r="D19" s="66">
        <v>129</v>
      </c>
      <c r="E19" s="66">
        <v>157</v>
      </c>
      <c r="F19" s="66">
        <v>196</v>
      </c>
      <c r="G19" s="66">
        <v>262</v>
      </c>
      <c r="H19" s="66">
        <v>400</v>
      </c>
      <c r="I19" s="66">
        <v>639</v>
      </c>
      <c r="J19" s="66"/>
      <c r="K19" s="66">
        <v>795</v>
      </c>
      <c r="L19" s="66"/>
      <c r="M19" s="66">
        <v>902</v>
      </c>
      <c r="N19" s="66"/>
      <c r="O19" s="66">
        <v>1139</v>
      </c>
      <c r="P19" s="66">
        <v>2</v>
      </c>
      <c r="Q19" s="66"/>
      <c r="R19" s="66">
        <f>SUM(R3:R18)</f>
        <v>1296</v>
      </c>
      <c r="S19" s="66">
        <f>SUM(S3:S18)</f>
        <v>2</v>
      </c>
      <c r="T19" s="66"/>
      <c r="U19" s="66">
        <v>1567</v>
      </c>
      <c r="V19" s="66"/>
      <c r="W19" s="66"/>
      <c r="X19" s="66">
        <v>2369</v>
      </c>
      <c r="Y19" s="66">
        <v>5</v>
      </c>
      <c r="Z19" s="66">
        <v>1892</v>
      </c>
      <c r="AA19" s="66">
        <v>3</v>
      </c>
      <c r="AB19" s="66">
        <v>3062</v>
      </c>
      <c r="AC19" s="66">
        <v>5</v>
      </c>
      <c r="AD19" s="66">
        <v>2576</v>
      </c>
      <c r="AE19" s="66">
        <v>4</v>
      </c>
      <c r="AF19" s="66">
        <v>3795</v>
      </c>
      <c r="AG19" s="66">
        <v>8</v>
      </c>
      <c r="AH19" s="66">
        <v>3421</v>
      </c>
      <c r="AI19" s="66">
        <v>8</v>
      </c>
      <c r="AJ19" s="66">
        <v>4838</v>
      </c>
      <c r="AK19" s="66">
        <v>12</v>
      </c>
      <c r="AL19" s="66">
        <v>4195</v>
      </c>
      <c r="AM19" s="66">
        <v>8</v>
      </c>
      <c r="AN19" s="66">
        <v>6012</v>
      </c>
      <c r="AO19" s="66">
        <v>13</v>
      </c>
      <c r="AP19" s="66">
        <v>5433</v>
      </c>
      <c r="AQ19" s="66">
        <v>12</v>
      </c>
      <c r="AR19" s="66">
        <v>7156</v>
      </c>
      <c r="AS19" s="66">
        <v>12</v>
      </c>
      <c r="AT19" s="66">
        <v>8198</v>
      </c>
      <c r="AU19" s="66">
        <v>12</v>
      </c>
      <c r="AV19" s="49">
        <v>10999</v>
      </c>
      <c r="AW19" s="49">
        <v>20</v>
      </c>
      <c r="AX19" s="66">
        <v>13957</v>
      </c>
      <c r="AY19" s="66">
        <v>31</v>
      </c>
    </row>
    <row r="23" spans="1:51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51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51"/>
  <sheetViews>
    <sheetView topLeftCell="A29" zoomScale="125" workbookViewId="0">
      <selection activeCell="F48" sqref="F48"/>
    </sheetView>
  </sheetViews>
  <sheetFormatPr baseColWidth="10" defaultRowHeight="16"/>
  <cols>
    <col min="2" max="2" width="13.6640625" style="4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0" t="s">
        <v>23</v>
      </c>
      <c r="B1" s="10" t="s">
        <v>21</v>
      </c>
      <c r="C1" s="11" t="s">
        <v>22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</row>
    <row r="2" spans="1:20">
      <c r="A2" s="49">
        <v>0</v>
      </c>
      <c r="B2" s="4">
        <v>43889.416666666664</v>
      </c>
      <c r="C2" s="79" t="s">
        <v>18</v>
      </c>
      <c r="D2" s="79">
        <v>10</v>
      </c>
      <c r="E2" s="79">
        <v>15</v>
      </c>
      <c r="F2" s="79"/>
      <c r="G2" s="79"/>
      <c r="H2" s="79"/>
      <c r="I2" s="79"/>
      <c r="J2" s="79"/>
      <c r="K2" s="79"/>
      <c r="L2" s="79"/>
      <c r="M2" s="79">
        <v>25</v>
      </c>
      <c r="N2" s="79">
        <v>2</v>
      </c>
      <c r="O2" s="79"/>
      <c r="P2" s="79"/>
      <c r="Q2" s="79"/>
      <c r="R2" s="79">
        <v>1</v>
      </c>
      <c r="S2" s="79"/>
      <c r="T2" s="79">
        <v>53</v>
      </c>
    </row>
    <row r="3" spans="1:20">
      <c r="A3" s="49">
        <v>1</v>
      </c>
      <c r="B3" s="4">
        <v>43890.416666666664</v>
      </c>
      <c r="C3" s="80" t="s">
        <v>18</v>
      </c>
      <c r="D3" s="80">
        <v>14</v>
      </c>
      <c r="E3" s="80">
        <v>15</v>
      </c>
      <c r="F3" s="80"/>
      <c r="G3" s="80"/>
      <c r="H3" s="80"/>
      <c r="I3" s="80"/>
      <c r="J3" s="80">
        <v>3</v>
      </c>
      <c r="K3" s="80"/>
      <c r="L3" s="80"/>
      <c r="M3" s="80">
        <v>30</v>
      </c>
      <c r="N3" s="80">
        <v>1</v>
      </c>
      <c r="O3" s="80"/>
      <c r="P3" s="80"/>
      <c r="Q3" s="80"/>
      <c r="R3" s="80">
        <v>1</v>
      </c>
      <c r="S3" s="80"/>
      <c r="T3" s="80">
        <v>66</v>
      </c>
    </row>
    <row r="4" spans="1:20">
      <c r="A4" s="49">
        <v>2</v>
      </c>
      <c r="B4" s="4">
        <v>43891.625</v>
      </c>
      <c r="C4" s="79" t="s">
        <v>18</v>
      </c>
      <c r="D4" s="79">
        <v>15</v>
      </c>
      <c r="E4" s="79">
        <v>23</v>
      </c>
      <c r="F4" s="79"/>
      <c r="G4" s="79"/>
      <c r="H4" s="79">
        <v>1</v>
      </c>
      <c r="I4" s="79">
        <v>1</v>
      </c>
      <c r="J4" s="79">
        <v>8</v>
      </c>
      <c r="K4" s="79"/>
      <c r="L4" s="79">
        <v>1</v>
      </c>
      <c r="M4" s="79">
        <v>74</v>
      </c>
      <c r="N4" s="79">
        <v>2</v>
      </c>
      <c r="O4" s="79"/>
      <c r="P4" s="79"/>
      <c r="Q4" s="79"/>
      <c r="R4" s="79">
        <v>2</v>
      </c>
      <c r="S4" s="79"/>
      <c r="T4" s="79">
        <v>129</v>
      </c>
    </row>
    <row r="5" spans="1:20">
      <c r="A5" s="49">
        <v>3</v>
      </c>
      <c r="B5" s="4">
        <v>43892.625</v>
      </c>
      <c r="C5" s="80" t="s">
        <v>18</v>
      </c>
      <c r="D5" s="80">
        <v>20</v>
      </c>
      <c r="E5" s="80">
        <v>26</v>
      </c>
      <c r="F5" s="80">
        <v>1</v>
      </c>
      <c r="G5" s="80"/>
      <c r="H5" s="80">
        <v>1</v>
      </c>
      <c r="I5" s="80">
        <v>2</v>
      </c>
      <c r="J5" s="80">
        <v>10</v>
      </c>
      <c r="K5" s="80"/>
      <c r="L5" s="80">
        <v>1</v>
      </c>
      <c r="M5" s="80">
        <v>90</v>
      </c>
      <c r="N5" s="80">
        <v>2</v>
      </c>
      <c r="O5" s="80"/>
      <c r="P5" s="80"/>
      <c r="Q5" s="80"/>
      <c r="R5" s="80">
        <v>2</v>
      </c>
      <c r="S5" s="80"/>
      <c r="T5" s="80">
        <v>157</v>
      </c>
    </row>
    <row r="6" spans="1:20">
      <c r="A6" s="49">
        <v>4</v>
      </c>
      <c r="B6" s="4">
        <v>43893.625</v>
      </c>
      <c r="C6" s="79" t="s">
        <v>18</v>
      </c>
      <c r="D6" s="79">
        <v>28</v>
      </c>
      <c r="E6" s="79">
        <v>37</v>
      </c>
      <c r="F6" s="79">
        <v>3</v>
      </c>
      <c r="G6" s="79">
        <v>1</v>
      </c>
      <c r="H6" s="79">
        <v>2</v>
      </c>
      <c r="I6" s="79">
        <v>2</v>
      </c>
      <c r="J6" s="79">
        <v>12</v>
      </c>
      <c r="K6" s="79"/>
      <c r="L6" s="79">
        <v>2</v>
      </c>
      <c r="M6" s="79">
        <v>103</v>
      </c>
      <c r="N6" s="79">
        <v>2</v>
      </c>
      <c r="O6" s="79"/>
      <c r="P6" s="79">
        <v>1</v>
      </c>
      <c r="Q6" s="79"/>
      <c r="R6" s="79">
        <v>2</v>
      </c>
      <c r="S6" s="79">
        <v>1</v>
      </c>
      <c r="T6" s="79">
        <v>196</v>
      </c>
    </row>
    <row r="7" spans="1:20">
      <c r="A7" s="49">
        <v>5</v>
      </c>
      <c r="B7" s="4">
        <v>43894.625</v>
      </c>
      <c r="C7" s="80" t="s">
        <v>18</v>
      </c>
      <c r="D7" s="80">
        <v>50</v>
      </c>
      <c r="E7" s="80">
        <v>48</v>
      </c>
      <c r="F7" s="80">
        <v>7</v>
      </c>
      <c r="G7" s="80">
        <v>1</v>
      </c>
      <c r="H7" s="80">
        <v>3</v>
      </c>
      <c r="I7" s="80">
        <v>3</v>
      </c>
      <c r="J7" s="80">
        <v>12</v>
      </c>
      <c r="K7" s="80">
        <v>4</v>
      </c>
      <c r="L7" s="80">
        <v>7</v>
      </c>
      <c r="M7" s="80">
        <v>115</v>
      </c>
      <c r="N7" s="80">
        <v>7</v>
      </c>
      <c r="O7" s="80">
        <v>1</v>
      </c>
      <c r="P7" s="80">
        <v>1</v>
      </c>
      <c r="Q7" s="80"/>
      <c r="R7" s="80">
        <v>2</v>
      </c>
      <c r="S7" s="80">
        <v>1</v>
      </c>
      <c r="T7" s="80">
        <v>262</v>
      </c>
    </row>
    <row r="8" spans="1:20">
      <c r="A8" s="49">
        <v>6</v>
      </c>
      <c r="B8" s="4">
        <v>43895.625</v>
      </c>
      <c r="C8" s="79" t="s">
        <v>18</v>
      </c>
      <c r="D8" s="79">
        <v>73</v>
      </c>
      <c r="E8" s="79">
        <v>70</v>
      </c>
      <c r="F8" s="79">
        <v>13</v>
      </c>
      <c r="G8" s="79">
        <v>1</v>
      </c>
      <c r="H8" s="79">
        <v>3</v>
      </c>
      <c r="I8" s="79">
        <v>5</v>
      </c>
      <c r="J8" s="79">
        <v>14</v>
      </c>
      <c r="K8" s="79">
        <v>4</v>
      </c>
      <c r="L8" s="79">
        <v>18</v>
      </c>
      <c r="M8" s="79">
        <v>181</v>
      </c>
      <c r="N8" s="79">
        <v>8</v>
      </c>
      <c r="O8" s="79">
        <v>1</v>
      </c>
      <c r="P8" s="79">
        <v>1</v>
      </c>
      <c r="Q8" s="79"/>
      <c r="R8" s="79">
        <v>7</v>
      </c>
      <c r="S8" s="79">
        <v>1</v>
      </c>
      <c r="T8" s="79">
        <v>400</v>
      </c>
    </row>
    <row r="9" spans="1:20">
      <c r="A9" s="49">
        <v>7</v>
      </c>
      <c r="B9" s="4">
        <v>43896.625</v>
      </c>
      <c r="C9" s="80" t="s">
        <v>18</v>
      </c>
      <c r="D9" s="66">
        <v>96</v>
      </c>
      <c r="E9" s="66">
        <v>117</v>
      </c>
      <c r="F9" s="66">
        <v>19</v>
      </c>
      <c r="G9" s="66">
        <v>2</v>
      </c>
      <c r="H9" s="66">
        <v>4</v>
      </c>
      <c r="I9" s="66">
        <v>11</v>
      </c>
      <c r="J9" s="66">
        <v>16</v>
      </c>
      <c r="K9" s="66">
        <v>5</v>
      </c>
      <c r="L9" s="66">
        <v>18</v>
      </c>
      <c r="M9" s="66">
        <v>329</v>
      </c>
      <c r="N9" s="66">
        <v>10</v>
      </c>
      <c r="O9" s="66">
        <v>2</v>
      </c>
      <c r="P9" s="66"/>
      <c r="Q9" s="66">
        <v>2</v>
      </c>
      <c r="R9" s="66">
        <v>7</v>
      </c>
      <c r="S9" s="66">
        <v>1</v>
      </c>
      <c r="T9" s="66">
        <v>639</v>
      </c>
    </row>
    <row r="10" spans="1:20">
      <c r="A10" s="49">
        <v>7</v>
      </c>
      <c r="B10" s="4">
        <v>43896.625</v>
      </c>
      <c r="C10" s="79" t="s">
        <v>20</v>
      </c>
      <c r="D10" s="79"/>
      <c r="E10" s="79"/>
      <c r="F10" s="79"/>
      <c r="G10" s="79"/>
      <c r="H10" s="79"/>
      <c r="I10" s="79"/>
      <c r="J10" s="79"/>
      <c r="K10" s="79"/>
      <c r="L10" s="79"/>
      <c r="M10" s="79">
        <v>1</v>
      </c>
      <c r="N10" s="79"/>
      <c r="O10" s="79"/>
      <c r="P10" s="79"/>
      <c r="Q10" s="79"/>
      <c r="R10" s="79"/>
      <c r="S10" s="79"/>
      <c r="T10" s="79"/>
    </row>
    <row r="11" spans="1:20">
      <c r="A11" s="49">
        <v>8</v>
      </c>
      <c r="B11" s="4">
        <v>43897.625</v>
      </c>
      <c r="C11" s="80" t="s">
        <v>18</v>
      </c>
      <c r="D11" s="80">
        <v>170</v>
      </c>
      <c r="E11" s="80">
        <v>134</v>
      </c>
      <c r="F11" s="80">
        <v>28</v>
      </c>
      <c r="G11" s="80">
        <v>2</v>
      </c>
      <c r="H11" s="80">
        <v>4</v>
      </c>
      <c r="I11" s="80">
        <v>13</v>
      </c>
      <c r="J11" s="80">
        <v>17</v>
      </c>
      <c r="K11" s="80">
        <v>5</v>
      </c>
      <c r="L11" s="80">
        <v>19</v>
      </c>
      <c r="M11" s="80">
        <v>373</v>
      </c>
      <c r="N11" s="80">
        <v>13</v>
      </c>
      <c r="O11" s="80">
        <v>3</v>
      </c>
      <c r="P11" s="80">
        <v>4</v>
      </c>
      <c r="Q11" s="80"/>
      <c r="R11" s="80">
        <v>8</v>
      </c>
      <c r="S11" s="80">
        <v>2</v>
      </c>
      <c r="T11" s="80">
        <v>795</v>
      </c>
    </row>
    <row r="12" spans="1:20">
      <c r="A12" s="49">
        <v>8</v>
      </c>
      <c r="B12" s="4">
        <v>43897.625</v>
      </c>
      <c r="C12" s="79" t="s">
        <v>20</v>
      </c>
      <c r="D12" s="79"/>
      <c r="E12" s="79"/>
      <c r="F12" s="79"/>
      <c r="G12" s="79"/>
      <c r="H12" s="79"/>
      <c r="I12" s="79"/>
      <c r="J12" s="79"/>
      <c r="K12" s="79"/>
      <c r="L12" s="79"/>
      <c r="M12" s="79">
        <v>1</v>
      </c>
      <c r="N12" s="79"/>
      <c r="O12" s="79"/>
      <c r="P12" s="79"/>
      <c r="Q12" s="79"/>
      <c r="R12" s="79"/>
      <c r="S12" s="79"/>
      <c r="T12" s="79"/>
    </row>
    <row r="13" spans="1:20">
      <c r="A13" s="49">
        <v>9</v>
      </c>
      <c r="B13" s="4">
        <v>43898.625</v>
      </c>
      <c r="C13" s="80" t="s">
        <v>18</v>
      </c>
      <c r="D13" s="80">
        <v>182</v>
      </c>
      <c r="E13" s="80">
        <v>172</v>
      </c>
      <c r="F13" s="80">
        <v>40</v>
      </c>
      <c r="G13" s="80">
        <v>4</v>
      </c>
      <c r="H13" s="80">
        <v>4</v>
      </c>
      <c r="I13" s="80">
        <v>13</v>
      </c>
      <c r="J13" s="80">
        <v>19</v>
      </c>
      <c r="K13" s="80">
        <v>8</v>
      </c>
      <c r="L13" s="80">
        <v>21</v>
      </c>
      <c r="M13" s="80">
        <v>398</v>
      </c>
      <c r="N13" s="80">
        <v>19</v>
      </c>
      <c r="O13" s="80">
        <v>4</v>
      </c>
      <c r="P13" s="80">
        <v>7</v>
      </c>
      <c r="Q13" s="80"/>
      <c r="R13" s="80">
        <v>9</v>
      </c>
      <c r="S13" s="80">
        <v>2</v>
      </c>
      <c r="T13" s="80">
        <v>902</v>
      </c>
    </row>
    <row r="14" spans="1:20">
      <c r="A14" s="49">
        <v>9</v>
      </c>
      <c r="B14" s="4">
        <v>43898.625</v>
      </c>
      <c r="C14" s="79" t="s">
        <v>20</v>
      </c>
      <c r="D14" s="79"/>
      <c r="E14" s="79"/>
      <c r="F14" s="79"/>
      <c r="G14" s="79"/>
      <c r="H14" s="79"/>
      <c r="I14" s="79"/>
      <c r="J14" s="79"/>
      <c r="K14" s="79"/>
      <c r="L14" s="79"/>
      <c r="M14" s="79">
        <v>1</v>
      </c>
      <c r="N14" s="79"/>
      <c r="O14" s="79"/>
      <c r="P14" s="79"/>
      <c r="Q14" s="79"/>
      <c r="R14" s="79"/>
      <c r="S14" s="79"/>
      <c r="T14" s="79"/>
    </row>
    <row r="15" spans="1:20">
      <c r="A15" s="49">
        <v>10</v>
      </c>
      <c r="B15" s="4">
        <v>43899.625</v>
      </c>
      <c r="C15" s="80" t="s">
        <v>18</v>
      </c>
      <c r="D15" s="80">
        <v>204</v>
      </c>
      <c r="E15" s="80">
        <v>256</v>
      </c>
      <c r="F15" s="80">
        <v>48</v>
      </c>
      <c r="G15" s="80">
        <v>6</v>
      </c>
      <c r="H15" s="80">
        <v>4</v>
      </c>
      <c r="I15" s="80">
        <v>17</v>
      </c>
      <c r="J15" s="80">
        <v>26</v>
      </c>
      <c r="K15" s="80">
        <v>10</v>
      </c>
      <c r="L15" s="80">
        <v>38</v>
      </c>
      <c r="M15" s="80">
        <v>484</v>
      </c>
      <c r="N15" s="80">
        <v>17</v>
      </c>
      <c r="O15" s="80">
        <v>6</v>
      </c>
      <c r="P15" s="80">
        <v>12</v>
      </c>
      <c r="Q15" s="80"/>
      <c r="R15" s="80">
        <v>9</v>
      </c>
      <c r="S15" s="80">
        <v>2</v>
      </c>
      <c r="T15" s="80">
        <v>1139</v>
      </c>
    </row>
    <row r="16" spans="1:20">
      <c r="A16" s="49">
        <v>10</v>
      </c>
      <c r="B16" s="4">
        <v>43899.625</v>
      </c>
      <c r="C16" s="79" t="s">
        <v>19</v>
      </c>
      <c r="D16" s="79"/>
      <c r="E16" s="79"/>
      <c r="F16" s="79"/>
      <c r="G16" s="79"/>
      <c r="H16" s="79"/>
      <c r="I16" s="79"/>
      <c r="J16" s="79"/>
      <c r="K16" s="79"/>
      <c r="L16" s="79"/>
      <c r="M16" s="79">
        <v>2</v>
      </c>
      <c r="N16" s="79"/>
      <c r="O16" s="79"/>
      <c r="P16" s="79"/>
      <c r="Q16" s="79"/>
      <c r="R16" s="79"/>
      <c r="S16" s="79"/>
      <c r="T16" s="79">
        <v>2</v>
      </c>
    </row>
    <row r="17" spans="1:20">
      <c r="A17" s="49">
        <v>10</v>
      </c>
      <c r="B17" s="4">
        <v>43899.625</v>
      </c>
      <c r="C17" s="80" t="s">
        <v>20</v>
      </c>
      <c r="D17" s="80"/>
      <c r="E17" s="80"/>
      <c r="F17" s="80"/>
      <c r="G17" s="80"/>
      <c r="H17" s="80"/>
      <c r="I17" s="80"/>
      <c r="J17" s="80"/>
      <c r="K17" s="80"/>
      <c r="L17" s="80"/>
      <c r="M17" s="80">
        <v>1</v>
      </c>
      <c r="N17" s="80"/>
      <c r="O17" s="80"/>
      <c r="P17" s="80"/>
      <c r="Q17" s="80"/>
      <c r="R17" s="80"/>
      <c r="S17" s="80"/>
      <c r="T17" s="80"/>
    </row>
    <row r="18" spans="1:20" s="14" customFormat="1">
      <c r="A18" s="81">
        <v>11</v>
      </c>
      <c r="B18" s="4">
        <v>43900.625</v>
      </c>
      <c r="C18" s="82" t="s">
        <v>18</v>
      </c>
      <c r="D18" s="82">
        <v>237</v>
      </c>
      <c r="E18" s="82">
        <v>314</v>
      </c>
      <c r="F18" s="82">
        <v>48</v>
      </c>
      <c r="G18" s="82">
        <v>9</v>
      </c>
      <c r="H18" s="82">
        <v>4</v>
      </c>
      <c r="I18" s="82">
        <v>29</v>
      </c>
      <c r="J18" s="82">
        <v>35</v>
      </c>
      <c r="K18" s="82">
        <v>13</v>
      </c>
      <c r="L18" s="82">
        <v>49</v>
      </c>
      <c r="M18" s="82">
        <v>484</v>
      </c>
      <c r="N18" s="82">
        <v>25</v>
      </c>
      <c r="O18" s="82">
        <v>7</v>
      </c>
      <c r="P18" s="82">
        <v>22</v>
      </c>
      <c r="Q18" s="82">
        <v>7</v>
      </c>
      <c r="R18" s="82">
        <v>9</v>
      </c>
      <c r="S18" s="82">
        <v>4</v>
      </c>
      <c r="T18" s="81">
        <v>1296</v>
      </c>
    </row>
    <row r="19" spans="1:20">
      <c r="A19" s="49">
        <v>11</v>
      </c>
      <c r="B19" s="4">
        <v>43900.625</v>
      </c>
      <c r="C19" s="80" t="s">
        <v>19</v>
      </c>
      <c r="D19" s="80"/>
      <c r="E19" s="80"/>
      <c r="F19" s="80"/>
      <c r="G19" s="80"/>
      <c r="H19" s="80"/>
      <c r="I19" s="80"/>
      <c r="J19" s="80"/>
      <c r="K19" s="80"/>
      <c r="L19" s="80"/>
      <c r="M19" s="80">
        <v>2</v>
      </c>
      <c r="N19" s="80"/>
      <c r="O19" s="80"/>
      <c r="P19" s="80"/>
      <c r="Q19" s="80"/>
      <c r="R19" s="80"/>
      <c r="S19" s="80"/>
      <c r="T19" s="80">
        <f>SUM(D19:S19)</f>
        <v>2</v>
      </c>
    </row>
    <row r="20" spans="1:20">
      <c r="A20" s="49">
        <v>11</v>
      </c>
      <c r="B20" s="4">
        <v>43900.625</v>
      </c>
      <c r="C20" s="79" t="s">
        <v>20</v>
      </c>
      <c r="D20" s="79"/>
      <c r="E20" s="79"/>
      <c r="F20" s="79"/>
      <c r="G20" s="79"/>
      <c r="H20" s="79"/>
      <c r="I20" s="79"/>
      <c r="J20" s="79"/>
      <c r="K20" s="79"/>
      <c r="L20" s="79"/>
      <c r="M20" s="79">
        <v>1</v>
      </c>
      <c r="N20" s="79"/>
      <c r="O20" s="79"/>
      <c r="P20" s="79"/>
      <c r="Q20" s="79"/>
      <c r="R20" s="79"/>
      <c r="S20" s="79"/>
      <c r="T20" s="79"/>
    </row>
    <row r="21" spans="1:20">
      <c r="A21" s="49">
        <v>12</v>
      </c>
      <c r="B21" s="4">
        <v>43901.625</v>
      </c>
      <c r="C21" s="80" t="s">
        <v>18</v>
      </c>
      <c r="D21" s="80">
        <v>277</v>
      </c>
      <c r="E21" s="80">
        <v>366</v>
      </c>
      <c r="F21" s="80">
        <v>90</v>
      </c>
      <c r="G21" s="80">
        <v>24</v>
      </c>
      <c r="H21" s="80">
        <v>21</v>
      </c>
      <c r="I21" s="80">
        <v>48</v>
      </c>
      <c r="J21" s="80">
        <v>48</v>
      </c>
      <c r="K21" s="80">
        <v>17</v>
      </c>
      <c r="L21" s="80">
        <v>75</v>
      </c>
      <c r="M21" s="80">
        <v>484</v>
      </c>
      <c r="N21" s="80">
        <v>25</v>
      </c>
      <c r="O21" s="80">
        <v>14</v>
      </c>
      <c r="P21" s="80">
        <v>26</v>
      </c>
      <c r="Q21" s="80">
        <v>15</v>
      </c>
      <c r="R21" s="80">
        <v>27</v>
      </c>
      <c r="S21" s="80">
        <v>10</v>
      </c>
      <c r="T21" s="80">
        <v>1567</v>
      </c>
    </row>
    <row r="22" spans="1:20">
      <c r="A22" s="49">
        <v>12</v>
      </c>
      <c r="B22" s="4">
        <v>43901.625</v>
      </c>
      <c r="C22" s="79" t="s">
        <v>19</v>
      </c>
      <c r="D22" s="79"/>
      <c r="E22" s="79"/>
      <c r="F22" s="79"/>
      <c r="G22" s="79"/>
      <c r="H22" s="79"/>
      <c r="I22" s="79"/>
      <c r="J22" s="79"/>
      <c r="K22" s="79"/>
      <c r="L22" s="79"/>
      <c r="M22" s="79">
        <v>3</v>
      </c>
      <c r="N22" s="79"/>
      <c r="O22" s="79"/>
      <c r="P22" s="79"/>
      <c r="Q22" s="79"/>
      <c r="R22" s="79"/>
      <c r="S22" s="79"/>
      <c r="T22" s="79">
        <v>3</v>
      </c>
    </row>
    <row r="23" spans="1:20">
      <c r="A23" s="49">
        <v>12</v>
      </c>
      <c r="B23" s="4">
        <v>43901.625</v>
      </c>
      <c r="C23" s="83" t="s">
        <v>20</v>
      </c>
      <c r="D23" s="83"/>
      <c r="E23" s="83"/>
      <c r="F23" s="83"/>
      <c r="G23" s="83"/>
      <c r="H23" s="83"/>
      <c r="I23" s="83"/>
      <c r="J23" s="83"/>
      <c r="K23" s="83"/>
      <c r="L23" s="83"/>
      <c r="M23" s="83">
        <v>1</v>
      </c>
      <c r="N23" s="83"/>
      <c r="O23" s="83"/>
      <c r="P23" s="83"/>
      <c r="Q23" s="83"/>
      <c r="R23" s="83"/>
      <c r="S23" s="83"/>
      <c r="T23" s="83"/>
    </row>
    <row r="24" spans="1:20">
      <c r="A24" s="49">
        <v>13</v>
      </c>
      <c r="B24" s="4">
        <v>43902.625</v>
      </c>
      <c r="C24" s="80" t="s">
        <v>18</v>
      </c>
      <c r="D24" s="80">
        <v>454</v>
      </c>
      <c r="E24" s="80">
        <v>500</v>
      </c>
      <c r="F24" s="80">
        <v>137</v>
      </c>
      <c r="G24" s="80">
        <v>30</v>
      </c>
      <c r="H24" s="80">
        <v>38</v>
      </c>
      <c r="I24" s="80">
        <v>88</v>
      </c>
      <c r="J24" s="80">
        <v>99</v>
      </c>
      <c r="K24" s="80">
        <v>23</v>
      </c>
      <c r="L24" s="80">
        <v>129</v>
      </c>
      <c r="M24" s="80">
        <v>688</v>
      </c>
      <c r="N24" s="80">
        <v>52</v>
      </c>
      <c r="O24" s="80">
        <v>14</v>
      </c>
      <c r="P24" s="80">
        <v>45</v>
      </c>
      <c r="Q24" s="80">
        <v>27</v>
      </c>
      <c r="R24" s="80">
        <v>31</v>
      </c>
      <c r="S24" s="80">
        <v>14</v>
      </c>
      <c r="T24" s="80">
        <v>2369</v>
      </c>
    </row>
    <row r="25" spans="1:20">
      <c r="A25" s="49">
        <v>13</v>
      </c>
      <c r="B25" s="4">
        <v>43902.625</v>
      </c>
      <c r="C25" s="84" t="s">
        <v>19</v>
      </c>
      <c r="D25" s="84">
        <v>1</v>
      </c>
      <c r="E25" s="84">
        <v>1</v>
      </c>
      <c r="F25" s="84"/>
      <c r="G25" s="84"/>
      <c r="H25" s="84"/>
      <c r="I25" s="84"/>
      <c r="J25" s="84"/>
      <c r="K25" s="84"/>
      <c r="L25" s="84"/>
      <c r="M25" s="84">
        <v>3</v>
      </c>
      <c r="N25" s="84"/>
      <c r="O25" s="84"/>
      <c r="P25" s="84"/>
      <c r="Q25" s="84"/>
      <c r="R25" s="84"/>
      <c r="S25" s="84"/>
      <c r="T25" s="84">
        <v>5</v>
      </c>
    </row>
    <row r="26" spans="1:20">
      <c r="A26" s="49">
        <v>13</v>
      </c>
      <c r="B26" s="4">
        <v>43902.625</v>
      </c>
      <c r="C26" s="84" t="s">
        <v>42</v>
      </c>
      <c r="D26" s="84">
        <v>331</v>
      </c>
      <c r="E26" s="84">
        <v>317</v>
      </c>
      <c r="F26" s="84">
        <v>137</v>
      </c>
      <c r="G26" s="84">
        <v>23</v>
      </c>
      <c r="H26" s="84">
        <v>35</v>
      </c>
      <c r="I26" s="84">
        <v>60</v>
      </c>
      <c r="J26" s="84">
        <v>59</v>
      </c>
      <c r="K26" s="84">
        <v>16</v>
      </c>
      <c r="L26" s="84">
        <v>81</v>
      </c>
      <c r="M26" s="84">
        <v>688</v>
      </c>
      <c r="N26" s="84">
        <v>52</v>
      </c>
      <c r="O26" s="84">
        <v>8</v>
      </c>
      <c r="P26" s="84">
        <v>30</v>
      </c>
      <c r="Q26" s="84">
        <v>14</v>
      </c>
      <c r="R26" s="84">
        <v>29</v>
      </c>
      <c r="S26" s="84">
        <v>12</v>
      </c>
      <c r="T26" s="84">
        <v>1892</v>
      </c>
    </row>
    <row r="27" spans="1:20">
      <c r="A27" s="49">
        <v>13</v>
      </c>
      <c r="B27" s="4">
        <v>43902.625</v>
      </c>
      <c r="C27" s="84" t="s">
        <v>41</v>
      </c>
      <c r="D27" s="84">
        <v>1</v>
      </c>
      <c r="E27" s="84"/>
      <c r="F27" s="84"/>
      <c r="G27" s="84"/>
      <c r="H27" s="84"/>
      <c r="I27" s="84"/>
      <c r="J27" s="84"/>
      <c r="K27" s="84"/>
      <c r="L27" s="84"/>
      <c r="M27" s="84">
        <v>2</v>
      </c>
      <c r="N27" s="84"/>
      <c r="O27" s="84"/>
      <c r="P27" s="84"/>
      <c r="Q27" s="84"/>
      <c r="R27" s="84"/>
      <c r="S27" s="84"/>
      <c r="T27" s="84">
        <v>3</v>
      </c>
    </row>
    <row r="28" spans="1:20">
      <c r="A28" s="49">
        <v>14</v>
      </c>
      <c r="B28" s="4">
        <v>43903.625</v>
      </c>
      <c r="C28" s="80" t="s">
        <v>18</v>
      </c>
      <c r="D28" s="66">
        <v>454</v>
      </c>
      <c r="E28" s="66">
        <v>558</v>
      </c>
      <c r="F28" s="66">
        <v>174</v>
      </c>
      <c r="G28" s="66">
        <v>44</v>
      </c>
      <c r="H28" s="66">
        <v>42</v>
      </c>
      <c r="I28" s="66">
        <v>99</v>
      </c>
      <c r="J28" s="66">
        <v>148</v>
      </c>
      <c r="K28" s="66">
        <v>33</v>
      </c>
      <c r="L28" s="66">
        <v>230</v>
      </c>
      <c r="M28" s="66">
        <v>936</v>
      </c>
      <c r="N28" s="66">
        <v>102</v>
      </c>
      <c r="O28" s="66">
        <v>40</v>
      </c>
      <c r="P28" s="66">
        <v>83</v>
      </c>
      <c r="Q28" s="66">
        <v>42</v>
      </c>
      <c r="R28" s="66">
        <v>48</v>
      </c>
      <c r="S28" s="66">
        <v>29</v>
      </c>
      <c r="T28" s="66">
        <v>3062</v>
      </c>
    </row>
    <row r="29" spans="1:20">
      <c r="A29" s="49">
        <v>14</v>
      </c>
      <c r="B29" s="4">
        <v>43903.625</v>
      </c>
      <c r="C29" s="84" t="s">
        <v>19</v>
      </c>
      <c r="D29" s="66">
        <v>1</v>
      </c>
      <c r="E29" s="66">
        <v>1</v>
      </c>
      <c r="F29" s="66"/>
      <c r="G29" s="66"/>
      <c r="H29" s="66"/>
      <c r="I29" s="66"/>
      <c r="J29" s="66"/>
      <c r="K29" s="66"/>
      <c r="L29" s="66"/>
      <c r="M29" s="66">
        <v>3</v>
      </c>
      <c r="N29" s="66"/>
      <c r="O29" s="66"/>
      <c r="P29" s="66"/>
      <c r="Q29" s="66"/>
      <c r="R29" s="66"/>
      <c r="S29" s="66"/>
      <c r="T29" s="66">
        <v>5</v>
      </c>
    </row>
    <row r="30" spans="1:20">
      <c r="A30" s="49">
        <v>14</v>
      </c>
      <c r="B30" s="4">
        <v>43903.625</v>
      </c>
      <c r="C30" s="84" t="s">
        <v>42</v>
      </c>
      <c r="D30" s="66">
        <v>401</v>
      </c>
      <c r="E30" s="66">
        <v>412</v>
      </c>
      <c r="F30" s="66">
        <v>174</v>
      </c>
      <c r="G30" s="66">
        <v>44</v>
      </c>
      <c r="H30" s="66">
        <v>42</v>
      </c>
      <c r="I30" s="66">
        <v>99</v>
      </c>
      <c r="J30" s="66">
        <v>94</v>
      </c>
      <c r="K30" s="66">
        <v>21</v>
      </c>
      <c r="L30" s="66">
        <v>134</v>
      </c>
      <c r="M30" s="66">
        <v>887</v>
      </c>
      <c r="N30" s="66">
        <v>102</v>
      </c>
      <c r="O30" s="66">
        <v>30</v>
      </c>
      <c r="P30" s="66">
        <v>46</v>
      </c>
      <c r="Q30" s="66">
        <v>29</v>
      </c>
      <c r="R30" s="66">
        <v>45</v>
      </c>
      <c r="S30" s="66">
        <v>16</v>
      </c>
      <c r="T30" s="66">
        <v>2576</v>
      </c>
    </row>
    <row r="31" spans="1:20">
      <c r="A31" s="49">
        <v>14</v>
      </c>
      <c r="B31" s="4">
        <v>43903.625</v>
      </c>
      <c r="C31" s="84" t="s">
        <v>41</v>
      </c>
      <c r="D31" s="66">
        <v>1</v>
      </c>
      <c r="E31" s="66"/>
      <c r="F31" s="66"/>
      <c r="G31" s="66"/>
      <c r="H31" s="66"/>
      <c r="I31" s="66"/>
      <c r="J31" s="66"/>
      <c r="K31" s="66"/>
      <c r="L31" s="66"/>
      <c r="M31" s="66">
        <v>3</v>
      </c>
      <c r="N31" s="66"/>
      <c r="O31" s="66"/>
      <c r="P31" s="66"/>
      <c r="Q31" s="66"/>
      <c r="R31" s="66"/>
      <c r="S31" s="66"/>
      <c r="T31" s="66">
        <v>4</v>
      </c>
    </row>
    <row r="32" spans="1:20">
      <c r="A32" s="49">
        <v>15</v>
      </c>
      <c r="B32" s="4">
        <v>43904.625</v>
      </c>
      <c r="C32" s="80" t="s">
        <v>18</v>
      </c>
      <c r="D32" s="66">
        <v>569</v>
      </c>
      <c r="E32" s="66">
        <v>681</v>
      </c>
      <c r="F32" s="66">
        <v>216</v>
      </c>
      <c r="G32" s="66">
        <v>61</v>
      </c>
      <c r="H32" s="66">
        <v>50</v>
      </c>
      <c r="I32" s="66">
        <v>158</v>
      </c>
      <c r="J32" s="66">
        <v>203</v>
      </c>
      <c r="K32" s="66">
        <v>45</v>
      </c>
      <c r="L32" s="66">
        <v>253</v>
      </c>
      <c r="M32" s="66">
        <v>1154</v>
      </c>
      <c r="N32" s="66">
        <v>121</v>
      </c>
      <c r="O32" s="66">
        <v>40</v>
      </c>
      <c r="P32" s="66">
        <v>93</v>
      </c>
      <c r="Q32" s="66">
        <v>45</v>
      </c>
      <c r="R32" s="66">
        <v>60</v>
      </c>
      <c r="S32" s="66">
        <v>46</v>
      </c>
      <c r="T32" s="66">
        <v>3795</v>
      </c>
    </row>
    <row r="33" spans="1:20">
      <c r="A33" s="49">
        <v>15</v>
      </c>
      <c r="B33" s="4">
        <v>43904.625</v>
      </c>
      <c r="C33" s="84" t="s">
        <v>19</v>
      </c>
      <c r="D33" s="66">
        <v>2</v>
      </c>
      <c r="E33" s="66">
        <v>1</v>
      </c>
      <c r="F33" s="66"/>
      <c r="G33" s="66"/>
      <c r="H33" s="66"/>
      <c r="I33" s="66"/>
      <c r="J33" s="66"/>
      <c r="K33" s="66"/>
      <c r="L33" s="66"/>
      <c r="M33" s="66">
        <v>5</v>
      </c>
      <c r="N33" s="66"/>
      <c r="O33" s="66"/>
      <c r="P33" s="66"/>
      <c r="Q33" s="66"/>
      <c r="R33" s="66"/>
      <c r="S33" s="66"/>
      <c r="T33" s="66">
        <v>8</v>
      </c>
    </row>
    <row r="34" spans="1:20">
      <c r="A34" s="49">
        <v>15</v>
      </c>
      <c r="B34" s="4">
        <v>43904.625</v>
      </c>
      <c r="C34" s="84" t="s">
        <v>42</v>
      </c>
      <c r="D34" s="66">
        <v>506</v>
      </c>
      <c r="E34" s="66">
        <v>605</v>
      </c>
      <c r="F34" s="66">
        <v>216</v>
      </c>
      <c r="G34" s="66">
        <v>57</v>
      </c>
      <c r="H34" s="66">
        <v>50</v>
      </c>
      <c r="I34" s="66">
        <v>119</v>
      </c>
      <c r="J34" s="66">
        <v>141</v>
      </c>
      <c r="K34" s="66">
        <v>23</v>
      </c>
      <c r="L34" s="66">
        <v>187</v>
      </c>
      <c r="M34" s="66">
        <v>1154</v>
      </c>
      <c r="N34" s="66">
        <v>121</v>
      </c>
      <c r="O34" s="66">
        <v>31</v>
      </c>
      <c r="P34" s="66">
        <v>86</v>
      </c>
      <c r="Q34" s="66">
        <v>40</v>
      </c>
      <c r="R34" s="66">
        <v>54</v>
      </c>
      <c r="S34" s="66">
        <v>31</v>
      </c>
      <c r="T34" s="66">
        <v>3421</v>
      </c>
    </row>
    <row r="35" spans="1:20">
      <c r="A35" s="49">
        <v>15</v>
      </c>
      <c r="B35" s="4">
        <v>43904.625</v>
      </c>
      <c r="C35" s="84" t="s">
        <v>41</v>
      </c>
      <c r="D35" s="66">
        <v>2</v>
      </c>
      <c r="E35" s="66">
        <v>1</v>
      </c>
      <c r="F35" s="66"/>
      <c r="G35" s="66"/>
      <c r="H35" s="66"/>
      <c r="I35" s="66"/>
      <c r="J35" s="66"/>
      <c r="K35" s="66"/>
      <c r="L35" s="66"/>
      <c r="M35" s="66">
        <v>5</v>
      </c>
      <c r="N35" s="66"/>
      <c r="O35" s="66"/>
      <c r="P35" s="66"/>
      <c r="Q35" s="66"/>
      <c r="R35" s="66"/>
      <c r="S35" s="66"/>
      <c r="T35" s="66">
        <v>8</v>
      </c>
    </row>
    <row r="36" spans="1:20">
      <c r="A36" s="49">
        <v>16</v>
      </c>
      <c r="B36" s="4">
        <v>43905.625</v>
      </c>
      <c r="C36" s="80" t="s">
        <v>18</v>
      </c>
      <c r="D36" s="49">
        <v>827</v>
      </c>
      <c r="E36" s="49">
        <v>886</v>
      </c>
      <c r="F36" s="49">
        <v>265</v>
      </c>
      <c r="G36" s="49">
        <v>84</v>
      </c>
      <c r="H36" s="49">
        <v>53</v>
      </c>
      <c r="I36" s="49">
        <v>162</v>
      </c>
      <c r="J36" s="49">
        <v>286</v>
      </c>
      <c r="K36" s="49">
        <v>50</v>
      </c>
      <c r="L36" s="49">
        <v>287</v>
      </c>
      <c r="M36" s="49">
        <v>1407</v>
      </c>
      <c r="N36" s="49">
        <v>168</v>
      </c>
      <c r="O36" s="49">
        <v>32</v>
      </c>
      <c r="P36" s="49">
        <v>130</v>
      </c>
      <c r="Q36" s="49">
        <v>47</v>
      </c>
      <c r="R36" s="49">
        <v>103</v>
      </c>
      <c r="S36" s="49">
        <v>51</v>
      </c>
      <c r="T36" s="49">
        <v>4838</v>
      </c>
    </row>
    <row r="37" spans="1:20">
      <c r="A37" s="49">
        <v>16</v>
      </c>
      <c r="B37" s="4">
        <v>43905.625</v>
      </c>
      <c r="C37" s="84" t="s">
        <v>19</v>
      </c>
      <c r="D37" s="49">
        <v>3</v>
      </c>
      <c r="E37" s="49">
        <v>4</v>
      </c>
      <c r="F37" s="49"/>
      <c r="G37" s="49"/>
      <c r="H37" s="49"/>
      <c r="I37" s="49"/>
      <c r="J37" s="49"/>
      <c r="K37" s="49"/>
      <c r="L37" s="49"/>
      <c r="M37" s="49">
        <v>5</v>
      </c>
      <c r="N37" s="49"/>
      <c r="O37" s="49"/>
      <c r="P37" s="49"/>
      <c r="Q37" s="49"/>
      <c r="R37" s="49"/>
      <c r="S37" s="49"/>
      <c r="T37" s="49">
        <v>12</v>
      </c>
    </row>
    <row r="38" spans="1:20">
      <c r="A38" s="49">
        <v>16</v>
      </c>
      <c r="B38" s="4">
        <v>43905.625</v>
      </c>
      <c r="C38" s="84" t="s">
        <v>42</v>
      </c>
      <c r="D38" s="49">
        <v>524</v>
      </c>
      <c r="E38" s="49">
        <v>804</v>
      </c>
      <c r="F38" s="49">
        <v>265</v>
      </c>
      <c r="G38" s="49">
        <v>56</v>
      </c>
      <c r="H38" s="49">
        <v>53</v>
      </c>
      <c r="I38" s="49">
        <v>162</v>
      </c>
      <c r="J38" s="49">
        <v>207</v>
      </c>
      <c r="K38" s="49">
        <v>33</v>
      </c>
      <c r="L38" s="49">
        <v>238</v>
      </c>
      <c r="M38" s="49">
        <v>1407</v>
      </c>
      <c r="N38" s="49">
        <v>168</v>
      </c>
      <c r="O38" s="49">
        <v>32</v>
      </c>
      <c r="P38" s="49">
        <v>91</v>
      </c>
      <c r="Q38" s="49">
        <v>40</v>
      </c>
      <c r="R38" s="49">
        <v>79</v>
      </c>
      <c r="S38" s="49">
        <v>36</v>
      </c>
      <c r="T38" s="49">
        <v>4195</v>
      </c>
    </row>
    <row r="39" spans="1:20">
      <c r="A39" s="49">
        <v>16</v>
      </c>
      <c r="B39" s="4">
        <v>43905.625</v>
      </c>
      <c r="C39" s="84" t="s">
        <v>41</v>
      </c>
      <c r="D39" s="49">
        <v>2</v>
      </c>
      <c r="E39" s="49">
        <v>1</v>
      </c>
      <c r="F39" s="49"/>
      <c r="G39" s="49"/>
      <c r="H39" s="49"/>
      <c r="I39" s="49"/>
      <c r="J39" s="49"/>
      <c r="K39" s="49"/>
      <c r="L39" s="49"/>
      <c r="M39" s="49">
        <v>5</v>
      </c>
      <c r="N39" s="49"/>
      <c r="O39" s="49"/>
      <c r="P39" s="49"/>
      <c r="Q39" s="49"/>
      <c r="R39" s="49"/>
      <c r="S39" s="49"/>
      <c r="T39" s="49">
        <v>8</v>
      </c>
    </row>
    <row r="40" spans="1:20">
      <c r="A40" s="49">
        <v>17</v>
      </c>
      <c r="B40" s="4">
        <v>43906.625</v>
      </c>
      <c r="C40" s="80" t="s">
        <v>18</v>
      </c>
      <c r="D40" s="49">
        <v>1105</v>
      </c>
      <c r="E40" s="49">
        <v>1067</v>
      </c>
      <c r="F40" s="49">
        <v>300</v>
      </c>
      <c r="G40" s="49">
        <v>94</v>
      </c>
      <c r="H40" s="49">
        <v>56</v>
      </c>
      <c r="I40" s="49">
        <v>260</v>
      </c>
      <c r="J40" s="49">
        <v>342</v>
      </c>
      <c r="K40" s="49">
        <v>51</v>
      </c>
      <c r="L40" s="49">
        <v>391</v>
      </c>
      <c r="M40" s="49">
        <v>1541</v>
      </c>
      <c r="N40" s="49">
        <v>325</v>
      </c>
      <c r="O40" s="49">
        <v>85</v>
      </c>
      <c r="P40" s="49">
        <v>140</v>
      </c>
      <c r="Q40" s="49">
        <v>77</v>
      </c>
      <c r="R40" s="49">
        <v>123</v>
      </c>
      <c r="S40" s="49">
        <v>55</v>
      </c>
      <c r="T40" s="49">
        <v>6012</v>
      </c>
    </row>
    <row r="41" spans="1:20">
      <c r="A41" s="49">
        <v>17</v>
      </c>
      <c r="B41" s="4">
        <v>43906.625</v>
      </c>
      <c r="C41" s="84" t="s">
        <v>19</v>
      </c>
      <c r="D41" s="49">
        <v>3</v>
      </c>
      <c r="E41" s="49">
        <v>5</v>
      </c>
      <c r="F41" s="49"/>
      <c r="G41" s="49"/>
      <c r="H41" s="49"/>
      <c r="I41" s="49"/>
      <c r="J41" s="49"/>
      <c r="K41" s="49"/>
      <c r="L41" s="49"/>
      <c r="M41" s="49">
        <v>5</v>
      </c>
      <c r="N41" s="49"/>
      <c r="O41" s="49"/>
      <c r="P41" s="49"/>
      <c r="Q41" s="49"/>
      <c r="R41" s="49"/>
      <c r="S41" s="49"/>
      <c r="T41" s="49">
        <v>13</v>
      </c>
    </row>
    <row r="42" spans="1:20">
      <c r="A42" s="49">
        <v>17</v>
      </c>
      <c r="B42" s="4">
        <v>43906.625</v>
      </c>
      <c r="C42" s="84" t="s">
        <v>42</v>
      </c>
      <c r="D42" s="49">
        <v>1062</v>
      </c>
      <c r="E42" s="49">
        <v>965</v>
      </c>
      <c r="F42" s="49">
        <v>300</v>
      </c>
      <c r="G42" s="49">
        <v>65</v>
      </c>
      <c r="H42" s="49">
        <v>56</v>
      </c>
      <c r="I42" s="49">
        <v>255</v>
      </c>
      <c r="J42" s="49">
        <v>241</v>
      </c>
      <c r="K42" s="49">
        <v>36</v>
      </c>
      <c r="L42" s="49">
        <v>272</v>
      </c>
      <c r="M42" s="49">
        <v>1541</v>
      </c>
      <c r="N42" s="49">
        <v>325</v>
      </c>
      <c r="O42" s="49">
        <v>32</v>
      </c>
      <c r="P42" s="49">
        <v>103</v>
      </c>
      <c r="Q42" s="49">
        <v>40</v>
      </c>
      <c r="R42" s="49">
        <v>104</v>
      </c>
      <c r="S42" s="49">
        <v>36</v>
      </c>
      <c r="T42" s="49">
        <v>5433</v>
      </c>
    </row>
    <row r="43" spans="1:20">
      <c r="A43" s="49">
        <v>17</v>
      </c>
      <c r="B43" s="4">
        <v>43906.625</v>
      </c>
      <c r="C43" s="84" t="s">
        <v>41</v>
      </c>
      <c r="D43" s="49">
        <v>3</v>
      </c>
      <c r="E43" s="49">
        <v>4</v>
      </c>
      <c r="F43" s="49"/>
      <c r="G43" s="49"/>
      <c r="H43" s="49"/>
      <c r="I43" s="49"/>
      <c r="J43" s="49"/>
      <c r="K43" s="49"/>
      <c r="L43" s="49"/>
      <c r="M43" s="49">
        <v>5</v>
      </c>
      <c r="N43" s="49"/>
      <c r="O43" s="49"/>
      <c r="P43" s="49"/>
      <c r="Q43" s="49"/>
      <c r="R43" s="49"/>
      <c r="S43" s="49"/>
      <c r="T43" s="49">
        <v>12</v>
      </c>
    </row>
    <row r="44" spans="1:20">
      <c r="A44" s="49">
        <v>18</v>
      </c>
      <c r="B44" s="4">
        <v>43907.625</v>
      </c>
      <c r="C44" s="84" t="s">
        <v>42</v>
      </c>
      <c r="D44" s="66">
        <v>1479</v>
      </c>
      <c r="E44" s="66">
        <v>1109</v>
      </c>
      <c r="F44" s="66">
        <v>345</v>
      </c>
      <c r="G44" s="66">
        <v>73</v>
      </c>
      <c r="H44" s="66">
        <v>57</v>
      </c>
      <c r="I44" s="66">
        <v>310</v>
      </c>
      <c r="J44" s="66">
        <v>373</v>
      </c>
      <c r="K44" s="66">
        <v>45</v>
      </c>
      <c r="L44" s="66">
        <v>325</v>
      </c>
      <c r="M44" s="66">
        <v>2105</v>
      </c>
      <c r="N44" s="66">
        <v>442</v>
      </c>
      <c r="O44" s="66">
        <v>75</v>
      </c>
      <c r="P44" s="66">
        <v>182</v>
      </c>
      <c r="Q44" s="66">
        <v>58</v>
      </c>
      <c r="R44" s="66">
        <v>127</v>
      </c>
      <c r="S44" s="66">
        <v>51</v>
      </c>
      <c r="T44" s="66">
        <v>7156</v>
      </c>
    </row>
    <row r="45" spans="1:20">
      <c r="A45" s="49">
        <v>18</v>
      </c>
      <c r="B45" s="4">
        <v>43907.625</v>
      </c>
      <c r="C45" s="84" t="s">
        <v>41</v>
      </c>
      <c r="D45" s="66">
        <v>2</v>
      </c>
      <c r="E45" s="66">
        <v>4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6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12</v>
      </c>
    </row>
    <row r="46" spans="1:20">
      <c r="A46" s="49">
        <v>19</v>
      </c>
      <c r="B46" s="86">
        <v>43908</v>
      </c>
      <c r="C46" s="84" t="s">
        <v>42</v>
      </c>
      <c r="D46" s="66">
        <v>1609</v>
      </c>
      <c r="E46" s="66">
        <v>1243</v>
      </c>
      <c r="F46" s="66">
        <v>391</v>
      </c>
      <c r="G46" s="66">
        <v>92</v>
      </c>
      <c r="H46" s="66">
        <v>69</v>
      </c>
      <c r="I46" s="66">
        <v>358</v>
      </c>
      <c r="J46" s="66">
        <v>432</v>
      </c>
      <c r="K46" s="66">
        <v>56</v>
      </c>
      <c r="L46" s="66">
        <v>478</v>
      </c>
      <c r="M46" s="66">
        <v>2372</v>
      </c>
      <c r="N46" s="66">
        <v>474</v>
      </c>
      <c r="O46" s="66">
        <v>88</v>
      </c>
      <c r="P46" s="66">
        <v>198</v>
      </c>
      <c r="Q46" s="66">
        <v>105</v>
      </c>
      <c r="R46" s="66">
        <v>159</v>
      </c>
      <c r="S46" s="66">
        <v>74</v>
      </c>
      <c r="T46" s="66">
        <v>8198</v>
      </c>
    </row>
    <row r="47" spans="1:20">
      <c r="A47" s="49">
        <v>19</v>
      </c>
      <c r="B47" s="86">
        <v>43908</v>
      </c>
      <c r="C47" s="84" t="s">
        <v>41</v>
      </c>
      <c r="D47" s="66">
        <v>2</v>
      </c>
      <c r="E47" s="66">
        <v>4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6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12</v>
      </c>
    </row>
    <row r="48" spans="1:20">
      <c r="A48" s="49">
        <v>20</v>
      </c>
      <c r="B48" s="86">
        <v>43909</v>
      </c>
      <c r="C48" s="84" t="s">
        <v>42</v>
      </c>
      <c r="D48" s="49">
        <v>2155</v>
      </c>
      <c r="E48" s="49">
        <v>1692</v>
      </c>
      <c r="F48" s="49">
        <v>573</v>
      </c>
      <c r="G48" s="49">
        <v>134</v>
      </c>
      <c r="H48" s="49">
        <v>80</v>
      </c>
      <c r="I48" s="49">
        <v>432</v>
      </c>
      <c r="J48" s="49">
        <v>682</v>
      </c>
      <c r="K48" s="49">
        <v>98</v>
      </c>
      <c r="L48" s="49">
        <v>669</v>
      </c>
      <c r="M48" s="49">
        <v>3033</v>
      </c>
      <c r="N48" s="49">
        <v>637</v>
      </c>
      <c r="O48" s="49">
        <v>99</v>
      </c>
      <c r="P48" s="49">
        <v>275</v>
      </c>
      <c r="Q48" s="49">
        <v>140</v>
      </c>
      <c r="R48" s="49">
        <v>202</v>
      </c>
      <c r="S48" s="49">
        <v>98</v>
      </c>
      <c r="T48" s="49">
        <v>10999</v>
      </c>
    </row>
    <row r="49" spans="1:20">
      <c r="A49" s="49">
        <v>20</v>
      </c>
      <c r="B49" s="86">
        <v>43909</v>
      </c>
      <c r="C49" s="84" t="s">
        <v>41</v>
      </c>
      <c r="D49" s="49">
        <v>6</v>
      </c>
      <c r="E49" s="49">
        <v>8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6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20</v>
      </c>
    </row>
    <row r="50" spans="1:20">
      <c r="A50" s="49">
        <v>21</v>
      </c>
      <c r="B50" s="86">
        <v>43910</v>
      </c>
      <c r="C50" s="84" t="s">
        <v>42</v>
      </c>
      <c r="D50" s="66">
        <v>2746</v>
      </c>
      <c r="E50" s="66">
        <v>2401</v>
      </c>
      <c r="F50" s="66">
        <v>731</v>
      </c>
      <c r="G50" s="66">
        <v>192</v>
      </c>
      <c r="H50" s="66">
        <v>121</v>
      </c>
      <c r="I50" s="66">
        <v>586</v>
      </c>
      <c r="J50" s="66">
        <v>813</v>
      </c>
      <c r="K50" s="66">
        <v>131</v>
      </c>
      <c r="L50" s="66">
        <v>803</v>
      </c>
      <c r="M50" s="66">
        <v>3497</v>
      </c>
      <c r="N50" s="66">
        <v>801</v>
      </c>
      <c r="O50" s="66">
        <v>146</v>
      </c>
      <c r="P50" s="66">
        <v>394</v>
      </c>
      <c r="Q50" s="66">
        <v>180</v>
      </c>
      <c r="R50" s="66">
        <v>266</v>
      </c>
      <c r="S50" s="66">
        <v>149</v>
      </c>
      <c r="T50" s="66">
        <v>13957</v>
      </c>
    </row>
    <row r="51" spans="1:20">
      <c r="A51" s="49">
        <v>21</v>
      </c>
      <c r="B51" s="86">
        <v>43910</v>
      </c>
      <c r="C51" s="84" t="s">
        <v>41</v>
      </c>
      <c r="D51" s="66">
        <v>10</v>
      </c>
      <c r="E51" s="66">
        <v>12</v>
      </c>
      <c r="F51" s="66">
        <v>0</v>
      </c>
      <c r="G51" s="66">
        <v>0</v>
      </c>
      <c r="H51" s="66">
        <v>0</v>
      </c>
      <c r="I51" s="66">
        <v>0</v>
      </c>
      <c r="J51" s="66">
        <v>1</v>
      </c>
      <c r="K51" s="66">
        <v>0</v>
      </c>
      <c r="L51" s="66">
        <v>0</v>
      </c>
      <c r="M51" s="66">
        <v>6</v>
      </c>
      <c r="N51" s="66">
        <v>1</v>
      </c>
      <c r="O51" s="66">
        <v>0</v>
      </c>
      <c r="P51" s="66">
        <v>0</v>
      </c>
      <c r="Q51" s="66">
        <v>0</v>
      </c>
      <c r="R51" s="66">
        <v>1</v>
      </c>
      <c r="S51" s="66">
        <v>0</v>
      </c>
      <c r="T51" s="66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24"/>
  <sheetViews>
    <sheetView topLeftCell="C1" zoomScale="125" zoomScaleNormal="100" workbookViewId="0">
      <pane ySplit="1" topLeftCell="A26" activePane="bottomLeft" state="frozen"/>
      <selection pane="bottomLeft" activeCell="I29" sqref="I29"/>
    </sheetView>
  </sheetViews>
  <sheetFormatPr baseColWidth="10" defaultRowHeight="16"/>
  <cols>
    <col min="1" max="1" width="3.6640625" style="51" bestFit="1" customWidth="1"/>
    <col min="2" max="2" width="13.83203125" style="14" bestFit="1" customWidth="1"/>
    <col min="3" max="3" width="5" style="14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49" bestFit="1" customWidth="1"/>
    <col min="21" max="21" width="5.1640625" style="34" bestFit="1" customWidth="1"/>
    <col min="22" max="22" width="4.6640625" style="12" bestFit="1" customWidth="1"/>
    <col min="23" max="23" width="6.33203125" style="70" bestFit="1" customWidth="1"/>
    <col min="24" max="24" width="6.33203125" style="13" customWidth="1"/>
    <col min="25" max="25" width="16.83203125" bestFit="1" customWidth="1"/>
    <col min="26" max="26" width="120.1640625" bestFit="1" customWidth="1"/>
  </cols>
  <sheetData>
    <row r="1" spans="1:26" s="24" customFormat="1" ht="109">
      <c r="A1" s="68" t="s">
        <v>40</v>
      </c>
      <c r="B1" s="25" t="s">
        <v>38</v>
      </c>
      <c r="C1" s="25" t="s">
        <v>43</v>
      </c>
      <c r="D1" s="31" t="s">
        <v>30</v>
      </c>
      <c r="E1" s="24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31" t="s">
        <v>31</v>
      </c>
      <c r="L1" s="24" t="s">
        <v>8</v>
      </c>
      <c r="M1" s="31" t="s">
        <v>32</v>
      </c>
      <c r="N1" s="31" t="s">
        <v>35</v>
      </c>
      <c r="O1" s="24" t="s">
        <v>11</v>
      </c>
      <c r="P1" s="24" t="s">
        <v>12</v>
      </c>
      <c r="Q1" s="31" t="s">
        <v>34</v>
      </c>
      <c r="R1" s="31" t="s">
        <v>33</v>
      </c>
      <c r="S1" s="24" t="s">
        <v>15</v>
      </c>
      <c r="T1" s="78" t="s">
        <v>46</v>
      </c>
      <c r="U1" s="35" t="s">
        <v>37</v>
      </c>
      <c r="V1" s="32" t="s">
        <v>39</v>
      </c>
      <c r="W1" s="71" t="s">
        <v>98</v>
      </c>
      <c r="X1" s="33"/>
      <c r="Y1" t="s">
        <v>92</v>
      </c>
    </row>
    <row r="2" spans="1:26">
      <c r="A2" s="69">
        <f t="shared" ref="A2:A17" si="0">A3-1</f>
        <v>-22</v>
      </c>
      <c r="B2" s="15">
        <v>43889.416666666664</v>
      </c>
      <c r="C2" s="37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48">
        <v>53</v>
      </c>
      <c r="U2" s="34" t="str">
        <f t="shared" ref="U2:U14" si="1">IF(ISNUMBER(T1),T2-T1,"")</f>
        <v/>
      </c>
      <c r="V2" s="12" t="str">
        <f t="shared" ref="V2:V15" si="2">IF(ISNUMBER(T1),
((T2-T1)/T1)/(B2-B1),
"")</f>
        <v/>
      </c>
      <c r="W2" s="70">
        <f>guide_start*EXP((Table5[[#This Row],[Date]]-date_last_DE_Total)*(LN(2)/guide_doubling))</f>
        <v>56.879209835213864</v>
      </c>
      <c r="Z2" s="87"/>
    </row>
    <row r="3" spans="1:26">
      <c r="A3" s="69">
        <f t="shared" si="0"/>
        <v>-21</v>
      </c>
      <c r="B3" s="15">
        <v>43890.416666666664</v>
      </c>
      <c r="C3" s="37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48">
        <v>66</v>
      </c>
      <c r="U3" s="34">
        <f t="shared" si="1"/>
        <v>13</v>
      </c>
      <c r="V3" s="12">
        <f t="shared" si="2"/>
        <v>0.24528301886792453</v>
      </c>
      <c r="W3" s="70">
        <f>guide_start*EXP((Table5[[#This Row],[Date]]-date_last_DE_Total)*(LN(2)/guide_doubling))</f>
        <v>71.663313772773421</v>
      </c>
      <c r="Y3" t="s">
        <v>93</v>
      </c>
      <c r="Z3" s="50">
        <f>last_DE_Total*0.5</f>
        <v>8331</v>
      </c>
    </row>
    <row r="4" spans="1:26">
      <c r="A4" s="69">
        <f t="shared" si="0"/>
        <v>-20</v>
      </c>
      <c r="B4" s="15">
        <v>43891.625</v>
      </c>
      <c r="C4" s="37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48">
        <v>129</v>
      </c>
      <c r="U4" s="34">
        <f t="shared" si="1"/>
        <v>63</v>
      </c>
      <c r="V4" s="12">
        <f t="shared" si="2"/>
        <v>0.78996865203603195</v>
      </c>
      <c r="W4" s="70">
        <f>guide_start*EXP((Table5[[#This Row],[Date]]-date_last_DE_Total)*(LN(2)/guide_doubling))</f>
        <v>94.742552080142715</v>
      </c>
      <c r="Y4" t="s">
        <v>94</v>
      </c>
      <c r="Z4" s="50">
        <v>3</v>
      </c>
    </row>
    <row r="5" spans="1:26">
      <c r="A5" s="69">
        <f t="shared" si="0"/>
        <v>-19</v>
      </c>
      <c r="B5" s="15">
        <v>43892.625</v>
      </c>
      <c r="C5" s="37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48">
        <v>157</v>
      </c>
      <c r="U5" s="34">
        <f t="shared" si="1"/>
        <v>28</v>
      </c>
      <c r="V5" s="12">
        <f t="shared" si="2"/>
        <v>0.21705426356589147</v>
      </c>
      <c r="W5" s="70">
        <f>guide_start*EXP((Table5[[#This Row],[Date]]-date_last_DE_Total)*(LN(2)/guide_doubling))</f>
        <v>119.36813568653308</v>
      </c>
    </row>
    <row r="6" spans="1:26">
      <c r="A6" s="69">
        <f t="shared" si="0"/>
        <v>-18</v>
      </c>
      <c r="B6" s="15">
        <v>43893.625</v>
      </c>
      <c r="C6" s="37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48">
        <v>196</v>
      </c>
      <c r="U6" s="34">
        <f t="shared" si="1"/>
        <v>39</v>
      </c>
      <c r="V6" s="12">
        <f t="shared" si="2"/>
        <v>0.24840764331210191</v>
      </c>
      <c r="W6" s="70">
        <f>guide_start*EXP((Table5[[#This Row],[Date]]-date_last_DE_Total)*(LN(2)/guide_doubling))</f>
        <v>150.3944268381704</v>
      </c>
      <c r="Y6" t="s">
        <v>86</v>
      </c>
      <c r="Z6" t="s">
        <v>36</v>
      </c>
    </row>
    <row r="7" spans="1:26">
      <c r="A7" s="69">
        <f t="shared" si="0"/>
        <v>-17</v>
      </c>
      <c r="B7" s="15">
        <v>43894.625</v>
      </c>
      <c r="C7" s="37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48">
        <v>262</v>
      </c>
      <c r="U7" s="34">
        <f t="shared" si="1"/>
        <v>66</v>
      </c>
      <c r="V7" s="12">
        <f t="shared" si="2"/>
        <v>0.33673469387755101</v>
      </c>
      <c r="W7" s="70">
        <f>guide_start*EXP((Table5[[#This Row],[Date]]-date_last_DE_Total)*(LN(2)/guide_doubling))</f>
        <v>189.48510416028546</v>
      </c>
    </row>
    <row r="8" spans="1:26">
      <c r="A8" s="69">
        <f t="shared" si="0"/>
        <v>-16</v>
      </c>
      <c r="B8" s="15">
        <v>43895.625</v>
      </c>
      <c r="C8" s="37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48">
        <v>400</v>
      </c>
      <c r="U8" s="34">
        <f t="shared" si="1"/>
        <v>138</v>
      </c>
      <c r="V8" s="12">
        <f t="shared" si="2"/>
        <v>0.52671755725190839</v>
      </c>
      <c r="W8" s="70">
        <f>guide_start*EXP((Table5[[#This Row],[Date]]-date_last_DE_Total)*(LN(2)/guide_doubling))</f>
        <v>238.73627137306619</v>
      </c>
    </row>
    <row r="9" spans="1:26">
      <c r="A9" s="69">
        <f t="shared" si="0"/>
        <v>-15</v>
      </c>
      <c r="B9" s="15">
        <v>43896.625</v>
      </c>
      <c r="C9" s="37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48">
        <v>639</v>
      </c>
      <c r="U9" s="36">
        <f t="shared" si="1"/>
        <v>239</v>
      </c>
      <c r="V9" s="12">
        <f t="shared" si="2"/>
        <v>0.59750000000000003</v>
      </c>
      <c r="W9" s="70">
        <f>guide_start*EXP((Table5[[#This Row],[Date]]-date_last_DE_Total)*(LN(2)/guide_doubling))</f>
        <v>300.78885367634092</v>
      </c>
    </row>
    <row r="10" spans="1:26">
      <c r="A10" s="69">
        <f t="shared" si="0"/>
        <v>-14</v>
      </c>
      <c r="B10" s="15">
        <v>43897.625</v>
      </c>
      <c r="C10" s="37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48">
        <v>795</v>
      </c>
      <c r="U10" s="34">
        <f t="shared" si="1"/>
        <v>156</v>
      </c>
      <c r="V10" s="12">
        <f t="shared" si="2"/>
        <v>0.24413145539906103</v>
      </c>
      <c r="W10" s="70">
        <f>guide_start*EXP((Table5[[#This Row],[Date]]-date_last_DE_Total)*(LN(2)/guide_doubling))</f>
        <v>378.97020832057075</v>
      </c>
    </row>
    <row r="11" spans="1:26">
      <c r="A11" s="69">
        <f t="shared" si="0"/>
        <v>-13</v>
      </c>
      <c r="B11" s="15">
        <v>43898.625</v>
      </c>
      <c r="C11" s="37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48">
        <v>902</v>
      </c>
      <c r="U11" s="34">
        <f t="shared" si="1"/>
        <v>107</v>
      </c>
      <c r="V11" s="12">
        <f t="shared" si="2"/>
        <v>0.13459119496855346</v>
      </c>
      <c r="W11" s="70">
        <f>guide_start*EXP((Table5[[#This Row],[Date]]-date_last_DE_Total)*(LN(2)/guide_doubling))</f>
        <v>477.47254274613243</v>
      </c>
    </row>
    <row r="12" spans="1:26">
      <c r="A12" s="69">
        <f t="shared" si="0"/>
        <v>-12</v>
      </c>
      <c r="B12" s="15">
        <v>43899.625</v>
      </c>
      <c r="C12" s="37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48">
        <v>1139</v>
      </c>
      <c r="U12" s="34">
        <f t="shared" si="1"/>
        <v>237</v>
      </c>
      <c r="V12" s="12">
        <f t="shared" si="2"/>
        <v>0.26274944567627495</v>
      </c>
      <c r="W12" s="70">
        <f>guide_start*EXP((Table5[[#This Row],[Date]]-date_last_DE_Total)*(LN(2)/guide_doubling))</f>
        <v>601.57770735268173</v>
      </c>
    </row>
    <row r="13" spans="1:26">
      <c r="A13" s="69">
        <f t="shared" si="0"/>
        <v>-11</v>
      </c>
      <c r="B13" s="15">
        <v>43900.625</v>
      </c>
      <c r="C13" s="37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48">
        <v>1296</v>
      </c>
      <c r="U13" s="34">
        <f t="shared" si="1"/>
        <v>157</v>
      </c>
      <c r="V13" s="12">
        <f t="shared" si="2"/>
        <v>0.13784021071115013</v>
      </c>
      <c r="W13" s="70">
        <f>guide_start*EXP((Table5[[#This Row],[Date]]-date_last_DE_Total)*(LN(2)/guide_doubling))</f>
        <v>757.94041664114161</v>
      </c>
    </row>
    <row r="14" spans="1:26">
      <c r="A14" s="69">
        <f t="shared" si="0"/>
        <v>-10</v>
      </c>
      <c r="B14" s="15">
        <v>43901.625</v>
      </c>
      <c r="C14" s="37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48">
        <v>1567</v>
      </c>
      <c r="U14" s="34">
        <f t="shared" si="1"/>
        <v>271</v>
      </c>
      <c r="V14" s="12">
        <f t="shared" si="2"/>
        <v>0.20910493827160495</v>
      </c>
      <c r="W14" s="70">
        <f>guide_start*EXP((Table5[[#This Row],[Date]]-date_last_DE_Total)*(LN(2)/guide_doubling))</f>
        <v>954.94508549226452</v>
      </c>
    </row>
    <row r="15" spans="1:26">
      <c r="A15" s="69">
        <f t="shared" si="0"/>
        <v>-9</v>
      </c>
      <c r="B15" s="16">
        <v>43902.625</v>
      </c>
      <c r="C15" s="37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48">
        <v>2369</v>
      </c>
      <c r="U15" s="38">
        <f t="shared" ref="U15:U20" si="3">IF(ISNUMBER(T14),T15-T14,"")</f>
        <v>802</v>
      </c>
      <c r="V15" s="39">
        <f t="shared" si="2"/>
        <v>0.51180599872367583</v>
      </c>
      <c r="W15" s="70">
        <f>guide_start*EXP((Table5[[#This Row],[Date]]-date_last_DE_Total)*(LN(2)/guide_doubling))</f>
        <v>1203.1554147053635</v>
      </c>
      <c r="X15" s="40"/>
    </row>
    <row r="16" spans="1:26">
      <c r="A16" s="69">
        <f t="shared" si="0"/>
        <v>-8</v>
      </c>
      <c r="B16" s="16">
        <v>43903.625</v>
      </c>
      <c r="C16" s="37" t="s">
        <v>18</v>
      </c>
      <c r="D16" s="46">
        <v>454</v>
      </c>
      <c r="E16" s="46">
        <v>558</v>
      </c>
      <c r="F16" s="46">
        <v>174</v>
      </c>
      <c r="G16" s="46">
        <v>44</v>
      </c>
      <c r="H16" s="46">
        <v>42</v>
      </c>
      <c r="I16" s="46">
        <v>99</v>
      </c>
      <c r="J16" s="46">
        <v>148</v>
      </c>
      <c r="K16" s="46">
        <v>33</v>
      </c>
      <c r="L16" s="46">
        <v>230</v>
      </c>
      <c r="M16" s="46">
        <v>936</v>
      </c>
      <c r="N16" s="46">
        <v>102</v>
      </c>
      <c r="O16" s="46">
        <v>40</v>
      </c>
      <c r="P16" s="46">
        <v>83</v>
      </c>
      <c r="Q16" s="46">
        <v>42</v>
      </c>
      <c r="R16" s="46">
        <v>48</v>
      </c>
      <c r="S16" s="46">
        <v>29</v>
      </c>
      <c r="T16" s="48">
        <v>3062</v>
      </c>
      <c r="U16" s="38">
        <f t="shared" si="3"/>
        <v>693</v>
      </c>
      <c r="V16" s="39">
        <f t="shared" ref="V16:V21" si="4">IF(ISNUMBER(T15),
((T16-T15)/T15)/(B16-B15),
"")</f>
        <v>0.29252849303503586</v>
      </c>
      <c r="W16" s="70">
        <f>guide_start*EXP((Table5[[#This Row],[Date]]-date_last_DE_Total)*(LN(2)/guide_doubling))</f>
        <v>1515.880833282283</v>
      </c>
      <c r="X16" s="40"/>
    </row>
    <row r="17" spans="1:23">
      <c r="A17" s="69">
        <f t="shared" si="0"/>
        <v>-7</v>
      </c>
      <c r="B17" s="16">
        <v>43904.625</v>
      </c>
      <c r="C17" s="37" t="s">
        <v>18</v>
      </c>
      <c r="D17" s="48">
        <v>569</v>
      </c>
      <c r="E17" s="48">
        <v>681</v>
      </c>
      <c r="F17" s="48">
        <v>216</v>
      </c>
      <c r="G17" s="48">
        <v>61</v>
      </c>
      <c r="H17" s="48">
        <v>50</v>
      </c>
      <c r="I17" s="48">
        <v>158</v>
      </c>
      <c r="J17" s="48">
        <v>203</v>
      </c>
      <c r="K17" s="48">
        <v>45</v>
      </c>
      <c r="L17" s="48">
        <v>253</v>
      </c>
      <c r="M17" s="48">
        <v>1154</v>
      </c>
      <c r="N17" s="48">
        <v>121</v>
      </c>
      <c r="O17" s="48">
        <v>40</v>
      </c>
      <c r="P17" s="48">
        <v>93</v>
      </c>
      <c r="Q17" s="48">
        <v>45</v>
      </c>
      <c r="R17" s="48">
        <v>60</v>
      </c>
      <c r="S17" s="48">
        <v>46</v>
      </c>
      <c r="T17" s="48">
        <v>3795</v>
      </c>
      <c r="U17" s="38">
        <f t="shared" si="3"/>
        <v>733</v>
      </c>
      <c r="V17" s="39">
        <f t="shared" si="4"/>
        <v>0.23938602220770738</v>
      </c>
      <c r="W17" s="70">
        <f>guide_start*EXP((Table5[[#This Row],[Date]]-date_last_DE_Total)*(LN(2)/guide_doubling))</f>
        <v>1909.890170984529</v>
      </c>
    </row>
    <row r="18" spans="1:23">
      <c r="A18" s="69">
        <f>A19-1</f>
        <v>-6</v>
      </c>
      <c r="B18" s="37">
        <v>43905.625</v>
      </c>
      <c r="C18" s="72" t="s">
        <v>18</v>
      </c>
      <c r="D18" s="73">
        <v>827</v>
      </c>
      <c r="E18" s="73">
        <v>886</v>
      </c>
      <c r="F18" s="73">
        <v>265</v>
      </c>
      <c r="G18" s="73">
        <v>84</v>
      </c>
      <c r="H18" s="73">
        <v>53</v>
      </c>
      <c r="I18" s="73">
        <v>162</v>
      </c>
      <c r="J18" s="73">
        <v>286</v>
      </c>
      <c r="K18" s="73">
        <v>50</v>
      </c>
      <c r="L18" s="73">
        <v>287</v>
      </c>
      <c r="M18" s="73">
        <v>1407</v>
      </c>
      <c r="N18" s="73">
        <v>168</v>
      </c>
      <c r="O18" s="73">
        <v>32</v>
      </c>
      <c r="P18" s="73">
        <v>130</v>
      </c>
      <c r="Q18" s="73">
        <v>47</v>
      </c>
      <c r="R18" s="73">
        <v>103</v>
      </c>
      <c r="S18" s="73">
        <v>51</v>
      </c>
      <c r="T18" s="74">
        <v>4838</v>
      </c>
      <c r="U18" s="38">
        <f t="shared" si="3"/>
        <v>1043</v>
      </c>
      <c r="V18" s="39">
        <f t="shared" si="4"/>
        <v>0.2748353096179183</v>
      </c>
      <c r="W18" s="70">
        <f>guide_start*EXP((Table5[[#This Row],[Date]]-date_last_DE_Total)*(LN(2)/guide_doubling))</f>
        <v>2406.3108294107265</v>
      </c>
    </row>
    <row r="19" spans="1:23">
      <c r="A19" s="69">
        <f>A20-1</f>
        <v>-5</v>
      </c>
      <c r="B19" s="37">
        <v>43906.625</v>
      </c>
      <c r="C19" s="80" t="s">
        <v>18</v>
      </c>
      <c r="D19" s="49">
        <v>1105</v>
      </c>
      <c r="E19" s="49">
        <v>1067</v>
      </c>
      <c r="F19" s="49">
        <v>300</v>
      </c>
      <c r="G19" s="49">
        <v>94</v>
      </c>
      <c r="H19" s="49">
        <v>56</v>
      </c>
      <c r="I19" s="49">
        <v>260</v>
      </c>
      <c r="J19" s="49">
        <v>342</v>
      </c>
      <c r="K19" s="49">
        <v>51</v>
      </c>
      <c r="L19" s="49">
        <v>391</v>
      </c>
      <c r="M19" s="49">
        <v>1541</v>
      </c>
      <c r="N19" s="49">
        <v>325</v>
      </c>
      <c r="O19" s="49">
        <v>85</v>
      </c>
      <c r="P19" s="49">
        <v>140</v>
      </c>
      <c r="Q19" s="49">
        <v>77</v>
      </c>
      <c r="R19" s="49">
        <v>123</v>
      </c>
      <c r="S19" s="49">
        <v>55</v>
      </c>
      <c r="T19" s="49">
        <v>6012</v>
      </c>
      <c r="U19" s="38">
        <f t="shared" si="3"/>
        <v>1174</v>
      </c>
      <c r="V19" s="39">
        <f t="shared" si="4"/>
        <v>0.24266225713104589</v>
      </c>
      <c r="W19" s="70">
        <f>guide_start*EXP((Table5[[#This Row],[Date]]-date_last_DE_Total)*(LN(2)/guide_doubling))</f>
        <v>3031.7616665645664</v>
      </c>
    </row>
    <row r="20" spans="1:23">
      <c r="A20" s="69">
        <f>A21-1</f>
        <v>-4</v>
      </c>
      <c r="B20" s="37">
        <v>43907.625</v>
      </c>
      <c r="C20" s="72" t="s">
        <v>97</v>
      </c>
      <c r="D20" s="66">
        <v>1479</v>
      </c>
      <c r="E20" s="66">
        <v>1109</v>
      </c>
      <c r="F20" s="66">
        <v>345</v>
      </c>
      <c r="G20" s="66">
        <v>73</v>
      </c>
      <c r="H20" s="66">
        <v>57</v>
      </c>
      <c r="I20" s="66">
        <v>310</v>
      </c>
      <c r="J20" s="66">
        <v>373</v>
      </c>
      <c r="K20" s="66">
        <v>45</v>
      </c>
      <c r="L20" s="66">
        <v>325</v>
      </c>
      <c r="M20" s="66">
        <v>2105</v>
      </c>
      <c r="N20" s="66">
        <v>442</v>
      </c>
      <c r="O20" s="66">
        <v>75</v>
      </c>
      <c r="P20" s="66">
        <v>182</v>
      </c>
      <c r="Q20" s="66">
        <v>58</v>
      </c>
      <c r="R20" s="66">
        <v>127</v>
      </c>
      <c r="S20" s="66">
        <v>51</v>
      </c>
      <c r="T20" s="66">
        <v>7156</v>
      </c>
      <c r="U20" s="38">
        <f t="shared" si="3"/>
        <v>1144</v>
      </c>
      <c r="V20" s="39">
        <f t="shared" si="4"/>
        <v>0.19028609447771125</v>
      </c>
      <c r="W20" s="70">
        <f>guide_start*EXP((Table5[[#This Row],[Date]]-date_last_DE_Total)*(LN(2)/guide_doubling))</f>
        <v>3819.7803419690581</v>
      </c>
    </row>
    <row r="21" spans="1:23">
      <c r="A21" s="69">
        <f>A22-1</f>
        <v>-3</v>
      </c>
      <c r="B21" s="37">
        <v>43908</v>
      </c>
      <c r="C21" s="72" t="s">
        <v>42</v>
      </c>
      <c r="D21" s="48">
        <v>1609</v>
      </c>
      <c r="E21" s="48">
        <v>1243</v>
      </c>
      <c r="F21" s="48">
        <v>391</v>
      </c>
      <c r="G21" s="48">
        <v>92</v>
      </c>
      <c r="H21" s="48">
        <v>69</v>
      </c>
      <c r="I21" s="48">
        <v>358</v>
      </c>
      <c r="J21" s="48">
        <v>432</v>
      </c>
      <c r="K21" s="48">
        <v>56</v>
      </c>
      <c r="L21" s="48">
        <v>478</v>
      </c>
      <c r="M21" s="48">
        <v>2372</v>
      </c>
      <c r="N21" s="48">
        <v>474</v>
      </c>
      <c r="O21" s="48">
        <v>88</v>
      </c>
      <c r="P21" s="48">
        <v>198</v>
      </c>
      <c r="Q21" s="48">
        <v>105</v>
      </c>
      <c r="R21" s="48">
        <v>159</v>
      </c>
      <c r="S21" s="48">
        <v>74</v>
      </c>
      <c r="T21" s="48">
        <v>8198</v>
      </c>
      <c r="U21" s="38">
        <f>IF(ISNUMBER(T20),T21-T20,"")</f>
        <v>1042</v>
      </c>
      <c r="V21" s="39">
        <f t="shared" si="4"/>
        <v>0.38829886342463205</v>
      </c>
      <c r="W21" s="70">
        <f>guide_start*EXP((Table5[[#This Row],[Date]]-date_last_DE_Total)*(LN(2)/guide_doubling))</f>
        <v>4165.5</v>
      </c>
    </row>
    <row r="22" spans="1:23">
      <c r="A22" s="69">
        <f>A23-1</f>
        <v>-2</v>
      </c>
      <c r="B22" s="89">
        <v>43909</v>
      </c>
      <c r="C22" s="90" t="s">
        <v>42</v>
      </c>
      <c r="D22" s="91">
        <v>2155</v>
      </c>
      <c r="E22" s="91">
        <v>1692</v>
      </c>
      <c r="F22" s="91">
        <v>573</v>
      </c>
      <c r="G22" s="91">
        <v>134</v>
      </c>
      <c r="H22" s="91">
        <v>80</v>
      </c>
      <c r="I22" s="91">
        <v>432</v>
      </c>
      <c r="J22" s="91">
        <v>682</v>
      </c>
      <c r="K22" s="91">
        <v>98</v>
      </c>
      <c r="L22" s="91">
        <v>669</v>
      </c>
      <c r="M22" s="91">
        <v>3033</v>
      </c>
      <c r="N22" s="91">
        <v>637</v>
      </c>
      <c r="O22" s="91">
        <v>99</v>
      </c>
      <c r="P22" s="91">
        <v>275</v>
      </c>
      <c r="Q22" s="91">
        <v>140</v>
      </c>
      <c r="R22" s="91">
        <v>202</v>
      </c>
      <c r="S22" s="91">
        <v>98</v>
      </c>
      <c r="T22" s="92">
        <v>10999</v>
      </c>
      <c r="U22" s="38">
        <f>IF(ISNUMBER(T21),T22-T21,"")</f>
        <v>2801</v>
      </c>
      <c r="V22" s="39">
        <f>IF(ISNUMBER(T21),
((T22-T21)/T21)/(B22-B21),
"")</f>
        <v>0.34166869968284946</v>
      </c>
      <c r="W22" s="88">
        <f>guide_start*EXP(Table5[[#This Row],['#]]*(LN(2)/guide_doubling))</f>
        <v>5248.2011333370947</v>
      </c>
    </row>
    <row r="23" spans="1:23">
      <c r="A23" s="69">
        <f>A24-1</f>
        <v>-1</v>
      </c>
      <c r="B23" s="37">
        <v>43910</v>
      </c>
      <c r="C23" s="72" t="s">
        <v>42</v>
      </c>
      <c r="D23" s="48">
        <v>2746</v>
      </c>
      <c r="E23" s="48">
        <v>2401</v>
      </c>
      <c r="F23" s="48">
        <v>731</v>
      </c>
      <c r="G23" s="48">
        <v>192</v>
      </c>
      <c r="H23" s="48">
        <v>121</v>
      </c>
      <c r="I23" s="48">
        <v>586</v>
      </c>
      <c r="J23" s="48">
        <v>813</v>
      </c>
      <c r="K23" s="48">
        <v>131</v>
      </c>
      <c r="L23" s="48">
        <v>803</v>
      </c>
      <c r="M23" s="48">
        <v>3497</v>
      </c>
      <c r="N23" s="48">
        <v>801</v>
      </c>
      <c r="O23" s="48">
        <v>146</v>
      </c>
      <c r="P23" s="48">
        <v>394</v>
      </c>
      <c r="Q23" s="48">
        <v>180</v>
      </c>
      <c r="R23" s="48">
        <v>266</v>
      </c>
      <c r="S23" s="48">
        <v>149</v>
      </c>
      <c r="T23" s="48">
        <v>13957</v>
      </c>
      <c r="U23" s="38">
        <f>IF(ISNUMBER(T22),T23-T22,"")</f>
        <v>2958</v>
      </c>
      <c r="V23" s="39">
        <f>IF(ISNUMBER(T22),
((T23-T22)/T22)/(B23-B22),
"")</f>
        <v>0.26893353941267389</v>
      </c>
      <c r="W23" s="88">
        <f>guide_start*EXP(Table5[[#This Row],['#]]*(LN(2)/guide_doubling))</f>
        <v>6612.3190819735355</v>
      </c>
    </row>
    <row r="24" spans="1:23">
      <c r="A24" s="69">
        <v>0</v>
      </c>
      <c r="B24" s="37">
        <v>43911</v>
      </c>
      <c r="C24" s="72" t="s">
        <v>42</v>
      </c>
      <c r="D24" s="66">
        <v>3668</v>
      </c>
      <c r="E24" s="66">
        <v>2960</v>
      </c>
      <c r="F24" s="66">
        <v>866</v>
      </c>
      <c r="G24" s="66">
        <v>254</v>
      </c>
      <c r="H24" s="66">
        <v>142</v>
      </c>
      <c r="I24" s="66">
        <v>587</v>
      </c>
      <c r="J24" s="66">
        <v>1080</v>
      </c>
      <c r="K24" s="66">
        <v>165</v>
      </c>
      <c r="L24" s="66">
        <v>1023</v>
      </c>
      <c r="M24" s="66">
        <v>3542</v>
      </c>
      <c r="N24" s="66">
        <v>938</v>
      </c>
      <c r="O24" s="66">
        <v>187</v>
      </c>
      <c r="P24" s="66">
        <v>567</v>
      </c>
      <c r="Q24" s="66">
        <v>188</v>
      </c>
      <c r="R24" s="66">
        <v>308</v>
      </c>
      <c r="S24" s="66">
        <v>187</v>
      </c>
      <c r="T24" s="66">
        <v>16662</v>
      </c>
      <c r="U24" s="38">
        <f>IF(ISNUMBER(T23),T24-T23,"")</f>
        <v>2705</v>
      </c>
      <c r="V24" s="39">
        <f>IF(ISNUMBER(T23),
((T24-T23)/T23)/(B24-B23),
"")</f>
        <v>0.19380955792792148</v>
      </c>
      <c r="W24" s="88">
        <f>guide_start*EXP(Table5[[#This Row],['#]]*(LN(2)/guide_doubling))</f>
        <v>8331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24"/>
  <sheetViews>
    <sheetView workbookViewId="0">
      <pane ySplit="1" topLeftCell="A10" activePane="bottomLeft" state="frozen"/>
      <selection pane="bottomLeft" activeCell="S23" sqref="S23:S24"/>
    </sheetView>
  </sheetViews>
  <sheetFormatPr baseColWidth="10" defaultRowHeight="16"/>
  <cols>
    <col min="1" max="1" width="3.6640625" style="58" bestFit="1" customWidth="1"/>
    <col min="2" max="2" width="13.1640625" style="20" bestFit="1" customWidth="1"/>
    <col min="3" max="3" width="8.33203125" style="20" bestFit="1" customWidth="1"/>
    <col min="4" max="4" width="4.6640625" style="20" bestFit="1" customWidth="1"/>
    <col min="5" max="9" width="5.6640625" style="20" bestFit="1" customWidth="1"/>
    <col min="10" max="10" width="6.33203125" style="20" bestFit="1" customWidth="1"/>
    <col min="11" max="11" width="5.6640625" style="20" bestFit="1" customWidth="1"/>
    <col min="12" max="13" width="6.33203125" style="20" bestFit="1" customWidth="1"/>
    <col min="14" max="15" width="5.6640625" style="20" bestFit="1" customWidth="1"/>
    <col min="16" max="17" width="6.33203125" style="20" bestFit="1" customWidth="1"/>
    <col min="18" max="18" width="5.6640625" style="20" bestFit="1" customWidth="1"/>
    <col min="19" max="19" width="4.6640625" style="20" bestFit="1" customWidth="1"/>
    <col min="20" max="21" width="10.83203125" style="20"/>
    <col min="22" max="22" width="20.5" style="20" bestFit="1" customWidth="1"/>
    <col min="23" max="16384" width="10.83203125" style="20"/>
  </cols>
  <sheetData>
    <row r="1" spans="1:22" s="26" customFormat="1" ht="79">
      <c r="A1" s="47" t="s">
        <v>40</v>
      </c>
      <c r="B1" s="25" t="s">
        <v>38</v>
      </c>
      <c r="C1" s="31" t="s">
        <v>30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31" t="s">
        <v>31</v>
      </c>
      <c r="K1" s="24" t="s">
        <v>8</v>
      </c>
      <c r="L1" s="31" t="s">
        <v>32</v>
      </c>
      <c r="M1" s="31" t="s">
        <v>35</v>
      </c>
      <c r="N1" s="24" t="s">
        <v>11</v>
      </c>
      <c r="O1" s="24" t="s">
        <v>12</v>
      </c>
      <c r="P1" s="31" t="s">
        <v>34</v>
      </c>
      <c r="Q1" s="31" t="s">
        <v>33</v>
      </c>
      <c r="R1" s="24" t="s">
        <v>15</v>
      </c>
      <c r="S1" s="24" t="s">
        <v>46</v>
      </c>
      <c r="U1" s="26" t="s">
        <v>85</v>
      </c>
    </row>
    <row r="2" spans="1:22">
      <c r="A2" s="29">
        <f>Cases!A2</f>
        <v>-22</v>
      </c>
      <c r="B2" s="21">
        <f>Cases!B2</f>
        <v>43889.416666666664</v>
      </c>
      <c r="C2" s="22" t="str">
        <f>IF(AND(ISNUMBER(Cases!D1),Cases!D1&gt;min_number),
((Cases!D2-Cases!D1)/Cases!D1)/(Cases!$B2-Cases!$B1),
"")</f>
        <v/>
      </c>
      <c r="D2" s="22" t="str">
        <f>IF(AND(ISNUMBER(Cases!E1),Cases!E1&gt;min_number),
((Cases!E2-Cases!E1)/Cases!E1)/(Cases!$B2-Cases!$B1),
"")</f>
        <v/>
      </c>
      <c r="E2" s="22" t="str">
        <f>IF(AND(ISNUMBER(Cases!F1),Cases!F1&gt;min_number),
((Cases!F2-Cases!F1)/Cases!F1)/(Cases!$B2-Cases!$B1),
"")</f>
        <v/>
      </c>
      <c r="F2" s="22" t="str">
        <f>IF(AND(ISNUMBER(Cases!G1),Cases!G1&gt;min_number),
((Cases!G2-Cases!G1)/Cases!G1)/(Cases!$B2-Cases!$B1),
"")</f>
        <v/>
      </c>
      <c r="G2" s="22" t="str">
        <f>IF(AND(ISNUMBER(Cases!H1),Cases!H1&gt;min_number),
((Cases!H2-Cases!H1)/Cases!H1)/(Cases!$B2-Cases!$B1),
"")</f>
        <v/>
      </c>
      <c r="H2" s="22" t="str">
        <f>IF(AND(ISNUMBER(Cases!I1),Cases!I1&gt;min_number),
((Cases!I2-Cases!I1)/Cases!I1)/(Cases!$B2-Cases!$B1),
"")</f>
        <v/>
      </c>
      <c r="I2" s="22" t="str">
        <f>IF(AND(ISNUMBER(Cases!J1),Cases!J1&gt;min_number),
((Cases!J2-Cases!J1)/Cases!J1)/(Cases!$B2-Cases!$B1),
"")</f>
        <v/>
      </c>
      <c r="J2" s="22" t="str">
        <f>IF(AND(ISNUMBER(Cases!K1),Cases!K1&gt;min_number),
((Cases!K2-Cases!K1)/Cases!K1)/(Cases!$B2-Cases!$B1),
"")</f>
        <v/>
      </c>
      <c r="K2" s="22" t="str">
        <f>IF(AND(ISNUMBER(Cases!L1),Cases!L1&gt;min_number),
((Cases!L2-Cases!L1)/Cases!L1)/(Cases!$B2-Cases!$B1),
"")</f>
        <v/>
      </c>
      <c r="L2" s="22" t="str">
        <f>IF(AND(ISNUMBER(Cases!M1),Cases!M1&gt;min_number),
((Cases!M2-Cases!M1)/Cases!M1)/(Cases!$B2-Cases!$B1),
"")</f>
        <v/>
      </c>
      <c r="M2" s="22" t="str">
        <f>IF(AND(ISNUMBER(Cases!N1),Cases!N1&gt;min_number),
((Cases!N2-Cases!N1)/Cases!N1)/(Cases!$B2-Cases!$B1),
"")</f>
        <v/>
      </c>
      <c r="N2" s="22" t="str">
        <f>IF(AND(ISNUMBER(Cases!O1),Cases!O1&gt;min_number),
((Cases!O2-Cases!O1)/Cases!O1)/(Cases!$B2-Cases!$B1),
"")</f>
        <v/>
      </c>
      <c r="O2" s="22" t="str">
        <f>IF(AND(ISNUMBER(Cases!P1),Cases!P1&gt;min_number),
((Cases!P2-Cases!P1)/Cases!P1)/(Cases!$B2-Cases!$B1),
"")</f>
        <v/>
      </c>
      <c r="P2" s="22" t="str">
        <f>IF(AND(ISNUMBER(Cases!Q1),Cases!Q1&gt;min_number),
((Cases!Q2-Cases!Q1)/Cases!Q1)/(Cases!$B2-Cases!$B1),
"")</f>
        <v/>
      </c>
      <c r="Q2" s="22" t="str">
        <f>IF(AND(ISNUMBER(Cases!R1),Cases!R1&gt;min_number),
((Cases!R2-Cases!R1)/Cases!R1)/(Cases!$B2-Cases!$B1),
"")</f>
        <v/>
      </c>
      <c r="R2" s="22" t="str">
        <f>IF(AND(ISNUMBER(Cases!S1),Cases!S1&gt;min_number),
((Cases!S2-Cases!S1)/Cases!S1)/(Cases!$B2-Cases!$B1),
"")</f>
        <v/>
      </c>
      <c r="S2" s="22" t="str">
        <f>IF(AND(ISNUMBER(Cases!T1),Cases!T1&gt;min_number),
((Cases!T2-Cases!T1)/Cases!T1)/(Cases!$B2-Cases!$B1),
"")</f>
        <v/>
      </c>
      <c r="U2" s="20">
        <v>10</v>
      </c>
      <c r="V2" s="20" t="s">
        <v>84</v>
      </c>
    </row>
    <row r="3" spans="1:22">
      <c r="A3" s="30">
        <f>Cases!A3</f>
        <v>-21</v>
      </c>
      <c r="B3" s="21">
        <f>Cases!B3</f>
        <v>43890.416666666664</v>
      </c>
      <c r="C3" s="22" t="str">
        <f>IF(AND(ISNUMBER(Cases!D2),Cases!D2&gt;min_number),
((Cases!D3-Cases!D2)/Cases!D2)/(Cases!$B3-Cases!$B2),
"")</f>
        <v/>
      </c>
      <c r="D3" s="22">
        <f>IF(AND(ISNUMBER(Cases!E2),Cases!E2&gt;min_number),
((Cases!E3-Cases!E2)/Cases!E2)/(Cases!$B3-Cases!$B2),
"")</f>
        <v>0</v>
      </c>
      <c r="E3" s="22" t="str">
        <f>IF(AND(ISNUMBER(Cases!F2),Cases!F2&gt;min_number),
((Cases!F3-Cases!F2)/Cases!F2)/(Cases!$B3-Cases!$B2),
"")</f>
        <v/>
      </c>
      <c r="F3" s="22" t="str">
        <f>IF(AND(ISNUMBER(Cases!G2),Cases!G2&gt;min_number),
((Cases!G3-Cases!G2)/Cases!G2)/(Cases!$B3-Cases!$B2),
"")</f>
        <v/>
      </c>
      <c r="G3" s="22" t="str">
        <f>IF(AND(ISNUMBER(Cases!H2),Cases!H2&gt;min_number),
((Cases!H3-Cases!H2)/Cases!H2)/(Cases!$B3-Cases!$B2),
"")</f>
        <v/>
      </c>
      <c r="H3" s="22" t="str">
        <f>IF(AND(ISNUMBER(Cases!I2),Cases!I2&gt;min_number),
((Cases!I3-Cases!I2)/Cases!I2)/(Cases!$B3-Cases!$B2),
"")</f>
        <v/>
      </c>
      <c r="I3" s="22" t="str">
        <f>IF(AND(ISNUMBER(Cases!J2),Cases!J2&gt;min_number),
((Cases!J3-Cases!J2)/Cases!J2)/(Cases!$B3-Cases!$B2),
"")</f>
        <v/>
      </c>
      <c r="J3" s="22" t="str">
        <f>IF(AND(ISNUMBER(Cases!K2),Cases!K2&gt;min_number),
((Cases!K3-Cases!K2)/Cases!K2)/(Cases!$B3-Cases!$B2),
"")</f>
        <v/>
      </c>
      <c r="K3" s="22" t="str">
        <f>IF(AND(ISNUMBER(Cases!L2),Cases!L2&gt;min_number),
((Cases!L3-Cases!L2)/Cases!L2)/(Cases!$B3-Cases!$B2),
"")</f>
        <v/>
      </c>
      <c r="L3" s="22">
        <f>IF(AND(ISNUMBER(Cases!M2),Cases!M2&gt;min_number),
((Cases!M3-Cases!M2)/Cases!M2)/(Cases!$B3-Cases!$B2),
"")</f>
        <v>0.2</v>
      </c>
      <c r="M3" s="22" t="str">
        <f>IF(AND(ISNUMBER(Cases!N2),Cases!N2&gt;min_number),
((Cases!N3-Cases!N2)/Cases!N2)/(Cases!$B3-Cases!$B2),
"")</f>
        <v/>
      </c>
      <c r="N3" s="22" t="str">
        <f>IF(AND(ISNUMBER(Cases!O2),Cases!O2&gt;min_number),
((Cases!O3-Cases!O2)/Cases!O2)/(Cases!$B3-Cases!$B2),
"")</f>
        <v/>
      </c>
      <c r="O3" s="22" t="str">
        <f>IF(AND(ISNUMBER(Cases!P2),Cases!P2&gt;min_number),
((Cases!P3-Cases!P2)/Cases!P2)/(Cases!$B3-Cases!$B2),
"")</f>
        <v/>
      </c>
      <c r="P3" s="22" t="str">
        <f>IF(AND(ISNUMBER(Cases!Q2),Cases!Q2&gt;min_number),
((Cases!Q3-Cases!Q2)/Cases!Q2)/(Cases!$B3-Cases!$B2),
"")</f>
        <v/>
      </c>
      <c r="Q3" s="22" t="str">
        <f>IF(AND(ISNUMBER(Cases!R2),Cases!R2&gt;min_number),
((Cases!R3-Cases!R2)/Cases!R2)/(Cases!$B3-Cases!$B2),
"")</f>
        <v/>
      </c>
      <c r="R3" s="22" t="str">
        <f>IF(AND(ISNUMBER(Cases!S2),Cases!S2&gt;min_number),
((Cases!S3-Cases!S2)/Cases!S2)/(Cases!$B3-Cases!$B2),
"")</f>
        <v/>
      </c>
      <c r="S3" s="23">
        <f>IF(AND(ISNUMBER(Cases!T2),Cases!T2&gt;min_number),
((Cases!T3-Cases!T2)/Cases!T2)/(Cases!$B3-Cases!$B2),
"")</f>
        <v>0.24528301886792453</v>
      </c>
    </row>
    <row r="4" spans="1:22">
      <c r="A4" s="30">
        <f>Cases!A4</f>
        <v>-20</v>
      </c>
      <c r="B4" s="21">
        <f>Cases!B4</f>
        <v>43891.625</v>
      </c>
      <c r="C4" s="22">
        <f>IF(AND(ISNUMBER(Cases!D3),Cases!D3&gt;min_number),
((Cases!D4-Cases!D3)/Cases!D3)/(Cases!$B4-Cases!$B3),
"")</f>
        <v>5.9113300492492186E-2</v>
      </c>
      <c r="D4" s="22">
        <f>IF(AND(ISNUMBER(Cases!E3),Cases!E3&gt;min_number),
((Cases!E4-Cases!E3)/Cases!E3)/(Cases!$B4-Cases!$B3),
"")</f>
        <v>0.44137931034394168</v>
      </c>
      <c r="E4" s="22" t="str">
        <f>IF(AND(ISNUMBER(Cases!F3),Cases!F3&gt;min_number),
((Cases!F4-Cases!F3)/Cases!F3)/(Cases!$B4-Cases!$B3),
"")</f>
        <v/>
      </c>
      <c r="F4" s="22" t="str">
        <f>IF(AND(ISNUMBER(Cases!G3),Cases!G3&gt;min_number),
((Cases!G4-Cases!G3)/Cases!G3)/(Cases!$B4-Cases!$B3),
"")</f>
        <v/>
      </c>
      <c r="G4" s="22" t="str">
        <f>IF(AND(ISNUMBER(Cases!H3),Cases!H3&gt;min_number),
((Cases!H4-Cases!H3)/Cases!H3)/(Cases!$B4-Cases!$B3),
"")</f>
        <v/>
      </c>
      <c r="H4" s="22" t="str">
        <f>IF(AND(ISNUMBER(Cases!I3),Cases!I3&gt;min_number),
((Cases!I4-Cases!I3)/Cases!I3)/(Cases!$B4-Cases!$B3),
"")</f>
        <v/>
      </c>
      <c r="I4" s="22" t="str">
        <f>IF(AND(ISNUMBER(Cases!J3),Cases!J3&gt;min_number),
((Cases!J4-Cases!J3)/Cases!J3)/(Cases!$B4-Cases!$B3),
"")</f>
        <v/>
      </c>
      <c r="J4" s="22" t="str">
        <f>IF(AND(ISNUMBER(Cases!K3),Cases!K3&gt;min_number),
((Cases!K4-Cases!K3)/Cases!K3)/(Cases!$B4-Cases!$B3),
"")</f>
        <v/>
      </c>
      <c r="K4" s="22" t="str">
        <f>IF(AND(ISNUMBER(Cases!L3),Cases!L3&gt;min_number),
((Cases!L4-Cases!L3)/Cases!L3)/(Cases!$B4-Cases!$B3),
"")</f>
        <v/>
      </c>
      <c r="L4" s="22">
        <f>IF(AND(ISNUMBER(Cases!M3),Cases!M3&gt;min_number),
((Cases!M4-Cases!M3)/Cases!M3)/(Cases!$B4-Cases!$B3),
"")</f>
        <v>1.2137931034458396</v>
      </c>
      <c r="M4" s="22" t="str">
        <f>IF(AND(ISNUMBER(Cases!N3),Cases!N3&gt;min_number),
((Cases!N4-Cases!N3)/Cases!N3)/(Cases!$B4-Cases!$B3),
"")</f>
        <v/>
      </c>
      <c r="N4" s="22" t="str">
        <f>IF(AND(ISNUMBER(Cases!O3),Cases!O3&gt;min_number),
((Cases!O4-Cases!O3)/Cases!O3)/(Cases!$B4-Cases!$B3),
"")</f>
        <v/>
      </c>
      <c r="O4" s="22" t="str">
        <f>IF(AND(ISNUMBER(Cases!P3),Cases!P3&gt;min_number),
((Cases!P4-Cases!P3)/Cases!P3)/(Cases!$B4-Cases!$B3),
"")</f>
        <v/>
      </c>
      <c r="P4" s="22" t="str">
        <f>IF(AND(ISNUMBER(Cases!Q3),Cases!Q3&gt;min_number),
((Cases!Q4-Cases!Q3)/Cases!Q3)/(Cases!$B4-Cases!$B3),
"")</f>
        <v/>
      </c>
      <c r="Q4" s="22" t="str">
        <f>IF(AND(ISNUMBER(Cases!R3),Cases!R3&gt;min_number),
((Cases!R4-Cases!R3)/Cases!R3)/(Cases!$B4-Cases!$B3),
"")</f>
        <v/>
      </c>
      <c r="R4" s="22" t="str">
        <f>IF(AND(ISNUMBER(Cases!S3),Cases!S3&gt;min_number),
((Cases!S4-Cases!S3)/Cases!S3)/(Cases!$B4-Cases!$B3),
"")</f>
        <v/>
      </c>
      <c r="S4" s="23">
        <f>IF(AND(ISNUMBER(Cases!T3),Cases!T3&gt;min_number),
((Cases!T4-Cases!T3)/Cases!T3)/(Cases!$B4-Cases!$B3),
"")</f>
        <v>0.78996865203603195</v>
      </c>
    </row>
    <row r="5" spans="1:22">
      <c r="A5" s="30">
        <f>Cases!A5</f>
        <v>-19</v>
      </c>
      <c r="B5" s="21">
        <f>Cases!B5</f>
        <v>43892.625</v>
      </c>
      <c r="C5" s="22">
        <f>IF(AND(ISNUMBER(Cases!D4),Cases!D4&gt;min_number),
((Cases!D5-Cases!D4)/Cases!D4)/(Cases!$B5-Cases!$B4),
"")</f>
        <v>0.33333333333333331</v>
      </c>
      <c r="D5" s="22">
        <f>IF(AND(ISNUMBER(Cases!E4),Cases!E4&gt;min_number),
((Cases!E5-Cases!E4)/Cases!E4)/(Cases!$B5-Cases!$B4),
"")</f>
        <v>0.13043478260869565</v>
      </c>
      <c r="E5" s="22" t="str">
        <f>IF(AND(ISNUMBER(Cases!F4),Cases!F4&gt;min_number),
((Cases!F5-Cases!F4)/Cases!F4)/(Cases!$B5-Cases!$B4),
"")</f>
        <v/>
      </c>
      <c r="F5" s="22" t="str">
        <f>IF(AND(ISNUMBER(Cases!G4),Cases!G4&gt;min_number),
((Cases!G5-Cases!G4)/Cases!G4)/(Cases!$B5-Cases!$B4),
"")</f>
        <v/>
      </c>
      <c r="G5" s="22" t="str">
        <f>IF(AND(ISNUMBER(Cases!H4),Cases!H4&gt;min_number),
((Cases!H5-Cases!H4)/Cases!H4)/(Cases!$B5-Cases!$B4),
"")</f>
        <v/>
      </c>
      <c r="H5" s="22" t="str">
        <f>IF(AND(ISNUMBER(Cases!I4),Cases!I4&gt;min_number),
((Cases!I5-Cases!I4)/Cases!I4)/(Cases!$B5-Cases!$B4),
"")</f>
        <v/>
      </c>
      <c r="I5" s="22" t="str">
        <f>IF(AND(ISNUMBER(Cases!J4),Cases!J4&gt;min_number),
((Cases!J5-Cases!J4)/Cases!J4)/(Cases!$B5-Cases!$B4),
"")</f>
        <v/>
      </c>
      <c r="J5" s="22" t="str">
        <f>IF(AND(ISNUMBER(Cases!K4),Cases!K4&gt;min_number),
((Cases!K5-Cases!K4)/Cases!K4)/(Cases!$B5-Cases!$B4),
"")</f>
        <v/>
      </c>
      <c r="K5" s="22" t="str">
        <f>IF(AND(ISNUMBER(Cases!L4),Cases!L4&gt;min_number),
((Cases!L5-Cases!L4)/Cases!L4)/(Cases!$B5-Cases!$B4),
"")</f>
        <v/>
      </c>
      <c r="L5" s="22">
        <f>IF(AND(ISNUMBER(Cases!M4),Cases!M4&gt;min_number),
((Cases!M5-Cases!M4)/Cases!M4)/(Cases!$B5-Cases!$B4),
"")</f>
        <v>0.21621621621621623</v>
      </c>
      <c r="M5" s="22" t="str">
        <f>IF(AND(ISNUMBER(Cases!N4),Cases!N4&gt;min_number),
((Cases!N5-Cases!N4)/Cases!N4)/(Cases!$B5-Cases!$B4),
"")</f>
        <v/>
      </c>
      <c r="N5" s="22" t="str">
        <f>IF(AND(ISNUMBER(Cases!O4),Cases!O4&gt;min_number),
((Cases!O5-Cases!O4)/Cases!O4)/(Cases!$B5-Cases!$B4),
"")</f>
        <v/>
      </c>
      <c r="O5" s="22" t="str">
        <f>IF(AND(ISNUMBER(Cases!P4),Cases!P4&gt;min_number),
((Cases!P5-Cases!P4)/Cases!P4)/(Cases!$B5-Cases!$B4),
"")</f>
        <v/>
      </c>
      <c r="P5" s="22" t="str">
        <f>IF(AND(ISNUMBER(Cases!Q4),Cases!Q4&gt;min_number),
((Cases!Q5-Cases!Q4)/Cases!Q4)/(Cases!$B5-Cases!$B4),
"")</f>
        <v/>
      </c>
      <c r="Q5" s="22" t="str">
        <f>IF(AND(ISNUMBER(Cases!R4),Cases!R4&gt;min_number),
((Cases!R5-Cases!R4)/Cases!R4)/(Cases!$B5-Cases!$B4),
"")</f>
        <v/>
      </c>
      <c r="R5" s="22" t="str">
        <f>IF(AND(ISNUMBER(Cases!S4),Cases!S4&gt;min_number),
((Cases!S5-Cases!S4)/Cases!S4)/(Cases!$B5-Cases!$B4),
"")</f>
        <v/>
      </c>
      <c r="S5" s="23">
        <f>IF(AND(ISNUMBER(Cases!T4),Cases!T4&gt;min_number),
((Cases!T5-Cases!T4)/Cases!T4)/(Cases!$B5-Cases!$B4),
"")</f>
        <v>0.21705426356589147</v>
      </c>
    </row>
    <row r="6" spans="1:22">
      <c r="A6" s="30">
        <f>Cases!A6</f>
        <v>-18</v>
      </c>
      <c r="B6" s="21">
        <f>Cases!B6</f>
        <v>43893.625</v>
      </c>
      <c r="C6" s="22">
        <f>IF(AND(ISNUMBER(Cases!D5),Cases!D5&gt;min_number),
((Cases!D6-Cases!D5)/Cases!D5)/(Cases!$B6-Cases!$B5),
"")</f>
        <v>0.4</v>
      </c>
      <c r="D6" s="22">
        <f>IF(AND(ISNUMBER(Cases!E5),Cases!E5&gt;min_number),
((Cases!E6-Cases!E5)/Cases!E5)/(Cases!$B6-Cases!$B5),
"")</f>
        <v>0.42307692307692307</v>
      </c>
      <c r="E6" s="22" t="str">
        <f>IF(AND(ISNUMBER(Cases!F5),Cases!F5&gt;min_number),
((Cases!F6-Cases!F5)/Cases!F5)/(Cases!$B6-Cases!$B5),
"")</f>
        <v/>
      </c>
      <c r="F6" s="22" t="str">
        <f>IF(AND(ISNUMBER(Cases!G5),Cases!G5&gt;min_number),
((Cases!G6-Cases!G5)/Cases!G5)/(Cases!$B6-Cases!$B5),
"")</f>
        <v/>
      </c>
      <c r="G6" s="22" t="str">
        <f>IF(AND(ISNUMBER(Cases!H5),Cases!H5&gt;min_number),
((Cases!H6-Cases!H5)/Cases!H5)/(Cases!$B6-Cases!$B5),
"")</f>
        <v/>
      </c>
      <c r="H6" s="22" t="str">
        <f>IF(AND(ISNUMBER(Cases!I5),Cases!I5&gt;min_number),
((Cases!I6-Cases!I5)/Cases!I5)/(Cases!$B6-Cases!$B5),
"")</f>
        <v/>
      </c>
      <c r="I6" s="22" t="str">
        <f>IF(AND(ISNUMBER(Cases!J5),Cases!J5&gt;min_number),
((Cases!J6-Cases!J5)/Cases!J5)/(Cases!$B6-Cases!$B5),
"")</f>
        <v/>
      </c>
      <c r="J6" s="22" t="str">
        <f>IF(AND(ISNUMBER(Cases!K5),Cases!K5&gt;min_number),
((Cases!K6-Cases!K5)/Cases!K5)/(Cases!$B6-Cases!$B5),
"")</f>
        <v/>
      </c>
      <c r="K6" s="22" t="str">
        <f>IF(AND(ISNUMBER(Cases!L5),Cases!L5&gt;min_number),
((Cases!L6-Cases!L5)/Cases!L5)/(Cases!$B6-Cases!$B5),
"")</f>
        <v/>
      </c>
      <c r="L6" s="22">
        <f>IF(AND(ISNUMBER(Cases!M5),Cases!M5&gt;min_number),
((Cases!M6-Cases!M5)/Cases!M5)/(Cases!$B6-Cases!$B5),
"")</f>
        <v>0.14444444444444443</v>
      </c>
      <c r="M6" s="22" t="str">
        <f>IF(AND(ISNUMBER(Cases!N5),Cases!N5&gt;min_number),
((Cases!N6-Cases!N5)/Cases!N5)/(Cases!$B6-Cases!$B5),
"")</f>
        <v/>
      </c>
      <c r="N6" s="22" t="str">
        <f>IF(AND(ISNUMBER(Cases!O5),Cases!O5&gt;min_number),
((Cases!O6-Cases!O5)/Cases!O5)/(Cases!$B6-Cases!$B5),
"")</f>
        <v/>
      </c>
      <c r="O6" s="22" t="str">
        <f>IF(AND(ISNUMBER(Cases!P5),Cases!P5&gt;min_number),
((Cases!P6-Cases!P5)/Cases!P5)/(Cases!$B6-Cases!$B5),
"")</f>
        <v/>
      </c>
      <c r="P6" s="22" t="str">
        <f>IF(AND(ISNUMBER(Cases!Q5),Cases!Q5&gt;min_number),
((Cases!Q6-Cases!Q5)/Cases!Q5)/(Cases!$B6-Cases!$B5),
"")</f>
        <v/>
      </c>
      <c r="Q6" s="22" t="str">
        <f>IF(AND(ISNUMBER(Cases!R5),Cases!R5&gt;min_number),
((Cases!R6-Cases!R5)/Cases!R5)/(Cases!$B6-Cases!$B5),
"")</f>
        <v/>
      </c>
      <c r="R6" s="22" t="str">
        <f>IF(AND(ISNUMBER(Cases!S5),Cases!S5&gt;min_number),
((Cases!S6-Cases!S5)/Cases!S5)/(Cases!$B6-Cases!$B5),
"")</f>
        <v/>
      </c>
      <c r="S6" s="23">
        <f>IF(AND(ISNUMBER(Cases!T5),Cases!T5&gt;min_number),
((Cases!T6-Cases!T5)/Cases!T5)/(Cases!$B6-Cases!$B5),
"")</f>
        <v>0.24840764331210191</v>
      </c>
    </row>
    <row r="7" spans="1:22">
      <c r="A7" s="30">
        <f>Cases!A7</f>
        <v>-17</v>
      </c>
      <c r="B7" s="21">
        <f>Cases!B7</f>
        <v>43894.625</v>
      </c>
      <c r="C7" s="22">
        <f>IF(AND(ISNUMBER(Cases!D6),Cases!D6&gt;min_number),
((Cases!D7-Cases!D6)/Cases!D6)/(Cases!$B7-Cases!$B6),
"")</f>
        <v>0.7857142857142857</v>
      </c>
      <c r="D7" s="22">
        <f>IF(AND(ISNUMBER(Cases!E6),Cases!E6&gt;min_number),
((Cases!E7-Cases!E6)/Cases!E6)/(Cases!$B7-Cases!$B6),
"")</f>
        <v>0.29729729729729731</v>
      </c>
      <c r="E7" s="22" t="str">
        <f>IF(AND(ISNUMBER(Cases!F6),Cases!F6&gt;min_number),
((Cases!F7-Cases!F6)/Cases!F6)/(Cases!$B7-Cases!$B6),
"")</f>
        <v/>
      </c>
      <c r="F7" s="22" t="str">
        <f>IF(AND(ISNUMBER(Cases!G6),Cases!G6&gt;min_number),
((Cases!G7-Cases!G6)/Cases!G6)/(Cases!$B7-Cases!$B6),
"")</f>
        <v/>
      </c>
      <c r="G7" s="22" t="str">
        <f>IF(AND(ISNUMBER(Cases!H6),Cases!H6&gt;min_number),
((Cases!H7-Cases!H6)/Cases!H6)/(Cases!$B7-Cases!$B6),
"")</f>
        <v/>
      </c>
      <c r="H7" s="22" t="str">
        <f>IF(AND(ISNUMBER(Cases!I6),Cases!I6&gt;min_number),
((Cases!I7-Cases!I6)/Cases!I6)/(Cases!$B7-Cases!$B6),
"")</f>
        <v/>
      </c>
      <c r="I7" s="22">
        <f>IF(AND(ISNUMBER(Cases!J6),Cases!J6&gt;min_number),
((Cases!J7-Cases!J6)/Cases!J6)/(Cases!$B7-Cases!$B6),
"")</f>
        <v>0</v>
      </c>
      <c r="J7" s="22" t="str">
        <f>IF(AND(ISNUMBER(Cases!K6),Cases!K6&gt;min_number),
((Cases!K7-Cases!K6)/Cases!K6)/(Cases!$B7-Cases!$B6),
"")</f>
        <v/>
      </c>
      <c r="K7" s="22" t="str">
        <f>IF(AND(ISNUMBER(Cases!L6),Cases!L6&gt;min_number),
((Cases!L7-Cases!L6)/Cases!L6)/(Cases!$B7-Cases!$B6),
"")</f>
        <v/>
      </c>
      <c r="L7" s="22">
        <f>IF(AND(ISNUMBER(Cases!M6),Cases!M6&gt;min_number),
((Cases!M7-Cases!M6)/Cases!M6)/(Cases!$B7-Cases!$B6),
"")</f>
        <v>0.11650485436893204</v>
      </c>
      <c r="M7" s="22" t="str">
        <f>IF(AND(ISNUMBER(Cases!N6),Cases!N6&gt;min_number),
((Cases!N7-Cases!N6)/Cases!N6)/(Cases!$B7-Cases!$B6),
"")</f>
        <v/>
      </c>
      <c r="N7" s="22" t="str">
        <f>IF(AND(ISNUMBER(Cases!O6),Cases!O6&gt;min_number),
((Cases!O7-Cases!O6)/Cases!O6)/(Cases!$B7-Cases!$B6),
"")</f>
        <v/>
      </c>
      <c r="O7" s="22" t="str">
        <f>IF(AND(ISNUMBER(Cases!P6),Cases!P6&gt;min_number),
((Cases!P7-Cases!P6)/Cases!P6)/(Cases!$B7-Cases!$B6),
"")</f>
        <v/>
      </c>
      <c r="P7" s="22" t="str">
        <f>IF(AND(ISNUMBER(Cases!Q6),Cases!Q6&gt;min_number),
((Cases!Q7-Cases!Q6)/Cases!Q6)/(Cases!$B7-Cases!$B6),
"")</f>
        <v/>
      </c>
      <c r="Q7" s="22" t="str">
        <f>IF(AND(ISNUMBER(Cases!R6),Cases!R6&gt;min_number),
((Cases!R7-Cases!R6)/Cases!R6)/(Cases!$B7-Cases!$B6),
"")</f>
        <v/>
      </c>
      <c r="R7" s="22" t="str">
        <f>IF(AND(ISNUMBER(Cases!S6),Cases!S6&gt;min_number),
((Cases!S7-Cases!S6)/Cases!S6)/(Cases!$B7-Cases!$B6),
"")</f>
        <v/>
      </c>
      <c r="S7" s="23">
        <f>IF(AND(ISNUMBER(Cases!T6),Cases!T6&gt;min_number),
((Cases!T7-Cases!T6)/Cases!T6)/(Cases!$B7-Cases!$B6),
"")</f>
        <v>0.33673469387755101</v>
      </c>
    </row>
    <row r="8" spans="1:22">
      <c r="A8" s="30">
        <f>Cases!A8</f>
        <v>-16</v>
      </c>
      <c r="B8" s="21">
        <f>Cases!B8</f>
        <v>43895.625</v>
      </c>
      <c r="C8" s="22">
        <f>IF(AND(ISNUMBER(Cases!D7),Cases!D7&gt;min_number),
((Cases!D8-Cases!D7)/Cases!D7)/(Cases!$B8-Cases!$B7),
"")</f>
        <v>0.46</v>
      </c>
      <c r="D8" s="22">
        <f>IF(AND(ISNUMBER(Cases!E7),Cases!E7&gt;min_number),
((Cases!E8-Cases!E7)/Cases!E7)/(Cases!$B8-Cases!$B7),
"")</f>
        <v>0.45833333333333331</v>
      </c>
      <c r="E8" s="22" t="str">
        <f>IF(AND(ISNUMBER(Cases!F7),Cases!F7&gt;min_number),
((Cases!F8-Cases!F7)/Cases!F7)/(Cases!$B8-Cases!$B7),
"")</f>
        <v/>
      </c>
      <c r="F8" s="22" t="str">
        <f>IF(AND(ISNUMBER(Cases!G7),Cases!G7&gt;min_number),
((Cases!G8-Cases!G7)/Cases!G7)/(Cases!$B8-Cases!$B7),
"")</f>
        <v/>
      </c>
      <c r="G8" s="22" t="str">
        <f>IF(AND(ISNUMBER(Cases!H7),Cases!H7&gt;min_number),
((Cases!H8-Cases!H7)/Cases!H7)/(Cases!$B8-Cases!$B7),
"")</f>
        <v/>
      </c>
      <c r="H8" s="22" t="str">
        <f>IF(AND(ISNUMBER(Cases!I7),Cases!I7&gt;min_number),
((Cases!I8-Cases!I7)/Cases!I7)/(Cases!$B8-Cases!$B7),
"")</f>
        <v/>
      </c>
      <c r="I8" s="22">
        <f>IF(AND(ISNUMBER(Cases!J7),Cases!J7&gt;min_number),
((Cases!J8-Cases!J7)/Cases!J7)/(Cases!$B8-Cases!$B7),
"")</f>
        <v>0.16666666666666666</v>
      </c>
      <c r="J8" s="22" t="str">
        <f>IF(AND(ISNUMBER(Cases!K7),Cases!K7&gt;min_number),
((Cases!K8-Cases!K7)/Cases!K7)/(Cases!$B8-Cases!$B7),
"")</f>
        <v/>
      </c>
      <c r="K8" s="22" t="str">
        <f>IF(AND(ISNUMBER(Cases!L7),Cases!L7&gt;min_number),
((Cases!L8-Cases!L7)/Cases!L7)/(Cases!$B8-Cases!$B7),
"")</f>
        <v/>
      </c>
      <c r="L8" s="22">
        <f>IF(AND(ISNUMBER(Cases!M7),Cases!M7&gt;min_number),
((Cases!M8-Cases!M7)/Cases!M7)/(Cases!$B8-Cases!$B7),
"")</f>
        <v>0.57391304347826089</v>
      </c>
      <c r="M8" s="22" t="str">
        <f>IF(AND(ISNUMBER(Cases!N7),Cases!N7&gt;min_number),
((Cases!N8-Cases!N7)/Cases!N7)/(Cases!$B8-Cases!$B7),
"")</f>
        <v/>
      </c>
      <c r="N8" s="22" t="str">
        <f>IF(AND(ISNUMBER(Cases!O7),Cases!O7&gt;min_number),
((Cases!O8-Cases!O7)/Cases!O7)/(Cases!$B8-Cases!$B7),
"")</f>
        <v/>
      </c>
      <c r="O8" s="22" t="str">
        <f>IF(AND(ISNUMBER(Cases!P7),Cases!P7&gt;min_number),
((Cases!P8-Cases!P7)/Cases!P7)/(Cases!$B8-Cases!$B7),
"")</f>
        <v/>
      </c>
      <c r="P8" s="22" t="str">
        <f>IF(AND(ISNUMBER(Cases!Q7),Cases!Q7&gt;min_number),
((Cases!Q8-Cases!Q7)/Cases!Q7)/(Cases!$B8-Cases!$B7),
"")</f>
        <v/>
      </c>
      <c r="Q8" s="22" t="str">
        <f>IF(AND(ISNUMBER(Cases!R7),Cases!R7&gt;min_number),
((Cases!R8-Cases!R7)/Cases!R7)/(Cases!$B8-Cases!$B7),
"")</f>
        <v/>
      </c>
      <c r="R8" s="22" t="str">
        <f>IF(AND(ISNUMBER(Cases!S7),Cases!S7&gt;min_number),
((Cases!S8-Cases!S7)/Cases!S7)/(Cases!$B8-Cases!$B7),
"")</f>
        <v/>
      </c>
      <c r="S8" s="23">
        <f>IF(AND(ISNUMBER(Cases!T7),Cases!T7&gt;min_number),
((Cases!T8-Cases!T7)/Cases!T7)/(Cases!$B8-Cases!$B7),
"")</f>
        <v>0.52671755725190839</v>
      </c>
    </row>
    <row r="9" spans="1:22">
      <c r="A9" s="30">
        <f>Cases!A9</f>
        <v>-15</v>
      </c>
      <c r="B9" s="21">
        <f>Cases!B9</f>
        <v>43896.625</v>
      </c>
      <c r="C9" s="22">
        <f>IF(AND(ISNUMBER(Cases!D8),Cases!D8&gt;min_number),
((Cases!D9-Cases!D8)/Cases!D8)/(Cases!$B9-Cases!$B8),
"")</f>
        <v>0.31506849315068491</v>
      </c>
      <c r="D9" s="22">
        <f>IF(AND(ISNUMBER(Cases!E8),Cases!E8&gt;min_number),
((Cases!E9-Cases!E8)/Cases!E8)/(Cases!$B9-Cases!$B8),
"")</f>
        <v>0.67142857142857137</v>
      </c>
      <c r="E9" s="22">
        <f>IF(AND(ISNUMBER(Cases!F8),Cases!F8&gt;min_number),
((Cases!F9-Cases!F8)/Cases!F8)/(Cases!$B9-Cases!$B8),
"")</f>
        <v>0.46153846153846156</v>
      </c>
      <c r="F9" s="22" t="str">
        <f>IF(AND(ISNUMBER(Cases!G8),Cases!G8&gt;min_number),
((Cases!G9-Cases!G8)/Cases!G8)/(Cases!$B9-Cases!$B8),
"")</f>
        <v/>
      </c>
      <c r="G9" s="22" t="str">
        <f>IF(AND(ISNUMBER(Cases!H8),Cases!H8&gt;min_number),
((Cases!H9-Cases!H8)/Cases!H8)/(Cases!$B9-Cases!$B8),
"")</f>
        <v/>
      </c>
      <c r="H9" s="22" t="str">
        <f>IF(AND(ISNUMBER(Cases!I8),Cases!I8&gt;min_number),
((Cases!I9-Cases!I8)/Cases!I8)/(Cases!$B9-Cases!$B8),
"")</f>
        <v/>
      </c>
      <c r="I9" s="22">
        <f>IF(AND(ISNUMBER(Cases!J8),Cases!J8&gt;min_number),
((Cases!J9-Cases!J8)/Cases!J8)/(Cases!$B9-Cases!$B8),
"")</f>
        <v>0.14285714285714285</v>
      </c>
      <c r="J9" s="22" t="str">
        <f>IF(AND(ISNUMBER(Cases!K8),Cases!K8&gt;min_number),
((Cases!K9-Cases!K8)/Cases!K8)/(Cases!$B9-Cases!$B8),
"")</f>
        <v/>
      </c>
      <c r="K9" s="22">
        <f>IF(AND(ISNUMBER(Cases!L8),Cases!L8&gt;min_number),
((Cases!L9-Cases!L8)/Cases!L8)/(Cases!$B9-Cases!$B8),
"")</f>
        <v>0</v>
      </c>
      <c r="L9" s="22">
        <f>IF(AND(ISNUMBER(Cases!M8),Cases!M8&gt;min_number),
((Cases!M9-Cases!M8)/Cases!M8)/(Cases!$B9-Cases!$B8),
"")</f>
        <v>0.81767955801104975</v>
      </c>
      <c r="M9" s="22" t="str">
        <f>IF(AND(ISNUMBER(Cases!N8),Cases!N8&gt;min_number),
((Cases!N9-Cases!N8)/Cases!N8)/(Cases!$B9-Cases!$B8),
"")</f>
        <v/>
      </c>
      <c r="N9" s="22" t="str">
        <f>IF(AND(ISNUMBER(Cases!O8),Cases!O8&gt;min_number),
((Cases!O9-Cases!O8)/Cases!O8)/(Cases!$B9-Cases!$B8),
"")</f>
        <v/>
      </c>
      <c r="O9" s="22" t="str">
        <f>IF(AND(ISNUMBER(Cases!P8),Cases!P8&gt;min_number),
((Cases!P9-Cases!P8)/Cases!P8)/(Cases!$B9-Cases!$B8),
"")</f>
        <v/>
      </c>
      <c r="P9" s="22" t="str">
        <f>IF(AND(ISNUMBER(Cases!Q8),Cases!Q8&gt;min_number),
((Cases!Q9-Cases!Q8)/Cases!Q8)/(Cases!$B9-Cases!$B8),
"")</f>
        <v/>
      </c>
      <c r="Q9" s="22" t="str">
        <f>IF(AND(ISNUMBER(Cases!R8),Cases!R8&gt;min_number),
((Cases!R9-Cases!R8)/Cases!R8)/(Cases!$B9-Cases!$B8),
"")</f>
        <v/>
      </c>
      <c r="R9" s="22" t="str">
        <f>IF(AND(ISNUMBER(Cases!S8),Cases!S8&gt;min_number),
((Cases!S9-Cases!S8)/Cases!S8)/(Cases!$B9-Cases!$B8),
"")</f>
        <v/>
      </c>
      <c r="S9" s="23">
        <f>IF(AND(ISNUMBER(Cases!T8),Cases!T8&gt;min_number),
((Cases!T9-Cases!T8)/Cases!T8)/(Cases!$B9-Cases!$B8),
"")</f>
        <v>0.59750000000000003</v>
      </c>
    </row>
    <row r="10" spans="1:22">
      <c r="A10" s="30">
        <f>Cases!A10</f>
        <v>-14</v>
      </c>
      <c r="B10" s="21">
        <f>Cases!B10</f>
        <v>43897.625</v>
      </c>
      <c r="C10" s="22">
        <f>IF(AND(ISNUMBER(Cases!D9),Cases!D9&gt;min_number),
((Cases!D10-Cases!D9)/Cases!D9)/(Cases!$B10-Cases!$B9),
"")</f>
        <v>0.77083333333333337</v>
      </c>
      <c r="D10" s="22">
        <f>IF(AND(ISNUMBER(Cases!E9),Cases!E9&gt;min_number),
((Cases!E10-Cases!E9)/Cases!E9)/(Cases!$B10-Cases!$B9),
"")</f>
        <v>0.14529914529914531</v>
      </c>
      <c r="E10" s="22">
        <f>IF(AND(ISNUMBER(Cases!F9),Cases!F9&gt;min_number),
((Cases!F10-Cases!F9)/Cases!F9)/(Cases!$B10-Cases!$B9),
"")</f>
        <v>0.47368421052631576</v>
      </c>
      <c r="F10" s="22" t="str">
        <f>IF(AND(ISNUMBER(Cases!G9),Cases!G9&gt;min_number),
((Cases!G10-Cases!G9)/Cases!G9)/(Cases!$B10-Cases!$B9),
"")</f>
        <v/>
      </c>
      <c r="G10" s="22" t="str">
        <f>IF(AND(ISNUMBER(Cases!H9),Cases!H9&gt;min_number),
((Cases!H10-Cases!H9)/Cases!H9)/(Cases!$B10-Cases!$B9),
"")</f>
        <v/>
      </c>
      <c r="H10" s="22">
        <f>IF(AND(ISNUMBER(Cases!I9),Cases!I9&gt;min_number),
((Cases!I10-Cases!I9)/Cases!I9)/(Cases!$B10-Cases!$B9),
"")</f>
        <v>0.18181818181818182</v>
      </c>
      <c r="I10" s="22">
        <f>IF(AND(ISNUMBER(Cases!J9),Cases!J9&gt;min_number),
((Cases!J10-Cases!J9)/Cases!J9)/(Cases!$B10-Cases!$B9),
"")</f>
        <v>6.25E-2</v>
      </c>
      <c r="J10" s="22" t="str">
        <f>IF(AND(ISNUMBER(Cases!K9),Cases!K9&gt;min_number),
((Cases!K10-Cases!K9)/Cases!K9)/(Cases!$B10-Cases!$B9),
"")</f>
        <v/>
      </c>
      <c r="K10" s="22">
        <f>IF(AND(ISNUMBER(Cases!L9),Cases!L9&gt;min_number),
((Cases!L10-Cases!L9)/Cases!L9)/(Cases!$B10-Cases!$B9),
"")</f>
        <v>5.5555555555555552E-2</v>
      </c>
      <c r="L10" s="22">
        <f>IF(AND(ISNUMBER(Cases!M9),Cases!M9&gt;min_number),
((Cases!M10-Cases!M9)/Cases!M9)/(Cases!$B10-Cases!$B9),
"")</f>
        <v>0.1337386018237082</v>
      </c>
      <c r="M10" s="22" t="str">
        <f>IF(AND(ISNUMBER(Cases!N9),Cases!N9&gt;min_number),
((Cases!N10-Cases!N9)/Cases!N9)/(Cases!$B10-Cases!$B9),
"")</f>
        <v/>
      </c>
      <c r="N10" s="22" t="str">
        <f>IF(AND(ISNUMBER(Cases!O9),Cases!O9&gt;min_number),
((Cases!O10-Cases!O9)/Cases!O9)/(Cases!$B10-Cases!$B9),
"")</f>
        <v/>
      </c>
      <c r="O10" s="22" t="str">
        <f>IF(AND(ISNUMBER(Cases!P9),Cases!P9&gt;min_number),
((Cases!P10-Cases!P9)/Cases!P9)/(Cases!$B10-Cases!$B9),
"")</f>
        <v/>
      </c>
      <c r="P10" s="22" t="str">
        <f>IF(AND(ISNUMBER(Cases!Q9),Cases!Q9&gt;min_number),
((Cases!Q10-Cases!Q9)/Cases!Q9)/(Cases!$B10-Cases!$B9),
"")</f>
        <v/>
      </c>
      <c r="Q10" s="22" t="str">
        <f>IF(AND(ISNUMBER(Cases!R9),Cases!R9&gt;min_number),
((Cases!R10-Cases!R9)/Cases!R9)/(Cases!$B10-Cases!$B9),
"")</f>
        <v/>
      </c>
      <c r="R10" s="22" t="str">
        <f>IF(AND(ISNUMBER(Cases!S9),Cases!S9&gt;min_number),
((Cases!S10-Cases!S9)/Cases!S9)/(Cases!$B10-Cases!$B9),
"")</f>
        <v/>
      </c>
      <c r="S10" s="23">
        <f>IF(AND(ISNUMBER(Cases!T9),Cases!T9&gt;min_number),
((Cases!T10-Cases!T9)/Cases!T9)/(Cases!$B10-Cases!$B9),
"")</f>
        <v>0.24413145539906103</v>
      </c>
    </row>
    <row r="11" spans="1:22">
      <c r="A11" s="30">
        <f>Cases!A11</f>
        <v>-13</v>
      </c>
      <c r="B11" s="21">
        <f>Cases!B11</f>
        <v>43898.625</v>
      </c>
      <c r="C11" s="22">
        <f>IF(AND(ISNUMBER(Cases!D10),Cases!D10&gt;min_number),
((Cases!D11-Cases!D10)/Cases!D10)/(Cases!$B11-Cases!$B10),
"")</f>
        <v>7.0588235294117646E-2</v>
      </c>
      <c r="D11" s="22">
        <f>IF(AND(ISNUMBER(Cases!E10),Cases!E10&gt;min_number),
((Cases!E11-Cases!E10)/Cases!E10)/(Cases!$B11-Cases!$B10),
"")</f>
        <v>0.28358208955223879</v>
      </c>
      <c r="E11" s="22">
        <f>IF(AND(ISNUMBER(Cases!F10),Cases!F10&gt;min_number),
((Cases!F11-Cases!F10)/Cases!F10)/(Cases!$B11-Cases!$B10),
"")</f>
        <v>0.42857142857142855</v>
      </c>
      <c r="F11" s="22" t="str">
        <f>IF(AND(ISNUMBER(Cases!G10),Cases!G10&gt;min_number),
((Cases!G11-Cases!G10)/Cases!G10)/(Cases!$B11-Cases!$B10),
"")</f>
        <v/>
      </c>
      <c r="G11" s="22" t="str">
        <f>IF(AND(ISNUMBER(Cases!H10),Cases!H10&gt;min_number),
((Cases!H11-Cases!H10)/Cases!H10)/(Cases!$B11-Cases!$B10),
"")</f>
        <v/>
      </c>
      <c r="H11" s="22">
        <f>IF(AND(ISNUMBER(Cases!I10),Cases!I10&gt;min_number),
((Cases!I11-Cases!I10)/Cases!I10)/(Cases!$B11-Cases!$B10),
"")</f>
        <v>0</v>
      </c>
      <c r="I11" s="22">
        <f>IF(AND(ISNUMBER(Cases!J10),Cases!J10&gt;min_number),
((Cases!J11-Cases!J10)/Cases!J10)/(Cases!$B11-Cases!$B10),
"")</f>
        <v>0.11764705882352941</v>
      </c>
      <c r="J11" s="22" t="str">
        <f>IF(AND(ISNUMBER(Cases!K10),Cases!K10&gt;min_number),
((Cases!K11-Cases!K10)/Cases!K10)/(Cases!$B11-Cases!$B10),
"")</f>
        <v/>
      </c>
      <c r="K11" s="22">
        <f>IF(AND(ISNUMBER(Cases!L10),Cases!L10&gt;min_number),
((Cases!L11-Cases!L10)/Cases!L10)/(Cases!$B11-Cases!$B10),
"")</f>
        <v>0.10526315789473684</v>
      </c>
      <c r="L11" s="22">
        <f>IF(AND(ISNUMBER(Cases!M10),Cases!M10&gt;min_number),
((Cases!M11-Cases!M10)/Cases!M10)/(Cases!$B11-Cases!$B10),
"")</f>
        <v>6.7024128686327081E-2</v>
      </c>
      <c r="M11" s="22">
        <f>IF(AND(ISNUMBER(Cases!N10),Cases!N10&gt;min_number),
((Cases!N11-Cases!N10)/Cases!N10)/(Cases!$B11-Cases!$B10),
"")</f>
        <v>0.46153846153846156</v>
      </c>
      <c r="N11" s="22" t="str">
        <f>IF(AND(ISNUMBER(Cases!O10),Cases!O10&gt;min_number),
((Cases!O11-Cases!O10)/Cases!O10)/(Cases!$B11-Cases!$B10),
"")</f>
        <v/>
      </c>
      <c r="O11" s="22" t="str">
        <f>IF(AND(ISNUMBER(Cases!P10),Cases!P10&gt;min_number),
((Cases!P11-Cases!P10)/Cases!P10)/(Cases!$B11-Cases!$B10),
"")</f>
        <v/>
      </c>
      <c r="P11" s="22" t="str">
        <f>IF(AND(ISNUMBER(Cases!Q10),Cases!Q10&gt;min_number),
((Cases!Q11-Cases!Q10)/Cases!Q10)/(Cases!$B11-Cases!$B10),
"")</f>
        <v/>
      </c>
      <c r="Q11" s="22" t="str">
        <f>IF(AND(ISNUMBER(Cases!R10),Cases!R10&gt;min_number),
((Cases!R11-Cases!R10)/Cases!R10)/(Cases!$B11-Cases!$B10),
"")</f>
        <v/>
      </c>
      <c r="R11" s="22" t="str">
        <f>IF(AND(ISNUMBER(Cases!S10),Cases!S10&gt;min_number),
((Cases!S11-Cases!S10)/Cases!S10)/(Cases!$B11-Cases!$B10),
"")</f>
        <v/>
      </c>
      <c r="S11" s="23">
        <f>IF(AND(ISNUMBER(Cases!T10),Cases!T10&gt;min_number),
((Cases!T11-Cases!T10)/Cases!T10)/(Cases!$B11-Cases!$B10),
"")</f>
        <v>0.13459119496855346</v>
      </c>
    </row>
    <row r="12" spans="1:22">
      <c r="A12" s="30">
        <f>Cases!A12</f>
        <v>-12</v>
      </c>
      <c r="B12" s="21">
        <f>Cases!B12</f>
        <v>43899.625</v>
      </c>
      <c r="C12" s="22">
        <f>IF(AND(ISNUMBER(Cases!D11),Cases!D11&gt;min_number),
((Cases!D12-Cases!D11)/Cases!D11)/(Cases!$B12-Cases!$B11),
"")</f>
        <v>0.12087912087912088</v>
      </c>
      <c r="D12" s="22">
        <f>IF(AND(ISNUMBER(Cases!E11),Cases!E11&gt;min_number),
((Cases!E12-Cases!E11)/Cases!E11)/(Cases!$B12-Cases!$B11),
"")</f>
        <v>0.48837209302325579</v>
      </c>
      <c r="E12" s="22">
        <f>IF(AND(ISNUMBER(Cases!F11),Cases!F11&gt;min_number),
((Cases!F12-Cases!F11)/Cases!F11)/(Cases!$B12-Cases!$B11),
"")</f>
        <v>0.2</v>
      </c>
      <c r="F12" s="22" t="str">
        <f>IF(AND(ISNUMBER(Cases!G11),Cases!G11&gt;min_number),
((Cases!G12-Cases!G11)/Cases!G11)/(Cases!$B12-Cases!$B11),
"")</f>
        <v/>
      </c>
      <c r="G12" s="22" t="str">
        <f>IF(AND(ISNUMBER(Cases!H11),Cases!H11&gt;min_number),
((Cases!H12-Cases!H11)/Cases!H11)/(Cases!$B12-Cases!$B11),
"")</f>
        <v/>
      </c>
      <c r="H12" s="22">
        <f>IF(AND(ISNUMBER(Cases!I11),Cases!I11&gt;min_number),
((Cases!I12-Cases!I11)/Cases!I11)/(Cases!$B12-Cases!$B11),
"")</f>
        <v>0.30769230769230771</v>
      </c>
      <c r="I12" s="22">
        <f>IF(AND(ISNUMBER(Cases!J11),Cases!J11&gt;min_number),
((Cases!J12-Cases!J11)/Cases!J11)/(Cases!$B12-Cases!$B11),
"")</f>
        <v>0.36842105263157893</v>
      </c>
      <c r="J12" s="22" t="str">
        <f>IF(AND(ISNUMBER(Cases!K11),Cases!K11&gt;min_number),
((Cases!K12-Cases!K11)/Cases!K11)/(Cases!$B12-Cases!$B11),
"")</f>
        <v/>
      </c>
      <c r="K12" s="22">
        <f>IF(AND(ISNUMBER(Cases!L11),Cases!L11&gt;min_number),
((Cases!L12-Cases!L11)/Cases!L11)/(Cases!$B12-Cases!$B11),
"")</f>
        <v>0.80952380952380953</v>
      </c>
      <c r="L12" s="22">
        <f>IF(AND(ISNUMBER(Cases!M11),Cases!M11&gt;min_number),
((Cases!M12-Cases!M11)/Cases!M11)/(Cases!$B12-Cases!$B11),
"")</f>
        <v>0.21608040201005024</v>
      </c>
      <c r="M12" s="22">
        <f>IF(AND(ISNUMBER(Cases!N11),Cases!N11&gt;min_number),
((Cases!N12-Cases!N11)/Cases!N11)/(Cases!$B12-Cases!$B11),
"")</f>
        <v>-0.10526315789473684</v>
      </c>
      <c r="N12" s="22" t="str">
        <f>IF(AND(ISNUMBER(Cases!O11),Cases!O11&gt;min_number),
((Cases!O12-Cases!O11)/Cases!O11)/(Cases!$B12-Cases!$B11),
"")</f>
        <v/>
      </c>
      <c r="O12" s="22" t="str">
        <f>IF(AND(ISNUMBER(Cases!P11),Cases!P11&gt;min_number),
((Cases!P12-Cases!P11)/Cases!P11)/(Cases!$B12-Cases!$B11),
"")</f>
        <v/>
      </c>
      <c r="P12" s="22" t="str">
        <f>IF(AND(ISNUMBER(Cases!Q11),Cases!Q11&gt;min_number),
((Cases!Q12-Cases!Q11)/Cases!Q11)/(Cases!$B12-Cases!$B11),
"")</f>
        <v/>
      </c>
      <c r="Q12" s="22" t="str">
        <f>IF(AND(ISNUMBER(Cases!R11),Cases!R11&gt;min_number),
((Cases!R12-Cases!R11)/Cases!R11)/(Cases!$B12-Cases!$B11),
"")</f>
        <v/>
      </c>
      <c r="R12" s="22" t="str">
        <f>IF(AND(ISNUMBER(Cases!S11),Cases!S11&gt;min_number),
((Cases!S12-Cases!S11)/Cases!S11)/(Cases!$B12-Cases!$B11),
"")</f>
        <v/>
      </c>
      <c r="S12" s="23">
        <f>IF(AND(ISNUMBER(Cases!T11),Cases!T11&gt;min_number),
((Cases!T12-Cases!T11)/Cases!T11)/(Cases!$B12-Cases!$B11),
"")</f>
        <v>0.26274944567627495</v>
      </c>
    </row>
    <row r="13" spans="1:22">
      <c r="A13" s="30">
        <f>Cases!A13</f>
        <v>-11</v>
      </c>
      <c r="B13" s="21">
        <f>Cases!B13</f>
        <v>43900.625</v>
      </c>
      <c r="C13" s="22">
        <f>IF(AND(ISNUMBER(Cases!D12),Cases!D12&gt;min_number),
((Cases!D13-Cases!D12)/Cases!D12)/(Cases!$B13-Cases!$B12),
"")</f>
        <v>0.16176470588235295</v>
      </c>
      <c r="D13" s="22">
        <f>IF(AND(ISNUMBER(Cases!E12),Cases!E12&gt;min_number),
((Cases!E13-Cases!E12)/Cases!E12)/(Cases!$B13-Cases!$B12),
"")</f>
        <v>0.2265625</v>
      </c>
      <c r="E13" s="22">
        <f>IF(AND(ISNUMBER(Cases!F12),Cases!F12&gt;min_number),
((Cases!F13-Cases!F12)/Cases!F12)/(Cases!$B13-Cases!$B12),
"")</f>
        <v>0</v>
      </c>
      <c r="F13" s="22" t="str">
        <f>IF(AND(ISNUMBER(Cases!G12),Cases!G12&gt;min_number),
((Cases!G13-Cases!G12)/Cases!G12)/(Cases!$B13-Cases!$B12),
"")</f>
        <v/>
      </c>
      <c r="G13" s="22" t="str">
        <f>IF(AND(ISNUMBER(Cases!H12),Cases!H12&gt;min_number),
((Cases!H13-Cases!H12)/Cases!H12)/(Cases!$B13-Cases!$B12),
"")</f>
        <v/>
      </c>
      <c r="H13" s="22">
        <f>IF(AND(ISNUMBER(Cases!I12),Cases!I12&gt;min_number),
((Cases!I13-Cases!I12)/Cases!I12)/(Cases!$B13-Cases!$B12),
"")</f>
        <v>0.70588235294117652</v>
      </c>
      <c r="I13" s="22">
        <f>IF(AND(ISNUMBER(Cases!J12),Cases!J12&gt;min_number),
((Cases!J13-Cases!J12)/Cases!J12)/(Cases!$B13-Cases!$B12),
"")</f>
        <v>0.34615384615384615</v>
      </c>
      <c r="J13" s="22" t="str">
        <f>IF(AND(ISNUMBER(Cases!K12),Cases!K12&gt;min_number),
((Cases!K13-Cases!K12)/Cases!K12)/(Cases!$B13-Cases!$B12),
"")</f>
        <v/>
      </c>
      <c r="K13" s="22">
        <f>IF(AND(ISNUMBER(Cases!L12),Cases!L12&gt;min_number),
((Cases!L13-Cases!L12)/Cases!L12)/(Cases!$B13-Cases!$B12),
"")</f>
        <v>0.28947368421052633</v>
      </c>
      <c r="L13" s="22">
        <f>IF(AND(ISNUMBER(Cases!M12),Cases!M12&gt;min_number),
((Cases!M13-Cases!M12)/Cases!M12)/(Cases!$B13-Cases!$B12),
"")</f>
        <v>0</v>
      </c>
      <c r="M13" s="22">
        <f>IF(AND(ISNUMBER(Cases!N12),Cases!N12&gt;min_number),
((Cases!N13-Cases!N12)/Cases!N12)/(Cases!$B13-Cases!$B12),
"")</f>
        <v>0.47058823529411764</v>
      </c>
      <c r="N13" s="22" t="str">
        <f>IF(AND(ISNUMBER(Cases!O12),Cases!O12&gt;min_number),
((Cases!O13-Cases!O12)/Cases!O12)/(Cases!$B13-Cases!$B12),
"")</f>
        <v/>
      </c>
      <c r="O13" s="22">
        <f>IF(AND(ISNUMBER(Cases!P12),Cases!P12&gt;min_number),
((Cases!P13-Cases!P12)/Cases!P12)/(Cases!$B13-Cases!$B12),
"")</f>
        <v>0.83333333333333337</v>
      </c>
      <c r="P13" s="22" t="str">
        <f>IF(AND(ISNUMBER(Cases!Q12),Cases!Q12&gt;min_number),
((Cases!Q13-Cases!Q12)/Cases!Q12)/(Cases!$B13-Cases!$B12),
"")</f>
        <v/>
      </c>
      <c r="Q13" s="22" t="str">
        <f>IF(AND(ISNUMBER(Cases!R12),Cases!R12&gt;min_number),
((Cases!R13-Cases!R12)/Cases!R12)/(Cases!$B13-Cases!$B12),
"")</f>
        <v/>
      </c>
      <c r="R13" s="22" t="str">
        <f>IF(AND(ISNUMBER(Cases!S12),Cases!S12&gt;min_number),
((Cases!S13-Cases!S12)/Cases!S12)/(Cases!$B13-Cases!$B12),
"")</f>
        <v/>
      </c>
      <c r="S13" s="23">
        <f>IF(AND(ISNUMBER(Cases!T12),Cases!T12&gt;min_number),
((Cases!T13-Cases!T12)/Cases!T12)/(Cases!$B13-Cases!$B12),
"")</f>
        <v>0.13784021071115013</v>
      </c>
    </row>
    <row r="14" spans="1:22">
      <c r="A14" s="30">
        <f>Cases!A14</f>
        <v>-10</v>
      </c>
      <c r="B14" s="21">
        <f>Cases!B14</f>
        <v>43901.625</v>
      </c>
      <c r="C14" s="22">
        <f>IF(AND(ISNUMBER(Cases!D13),Cases!D13&gt;min_number),
((Cases!D14-Cases!D13)/Cases!D13)/(Cases!$B14-Cases!$B13),
"")</f>
        <v>0.16877637130801687</v>
      </c>
      <c r="D14" s="22">
        <f>IF(AND(ISNUMBER(Cases!E13),Cases!E13&gt;min_number),
((Cases!E14-Cases!E13)/Cases!E13)/(Cases!$B14-Cases!$B13),
"")</f>
        <v>0.16560509554140126</v>
      </c>
      <c r="E14" s="22">
        <f>IF(AND(ISNUMBER(Cases!F13),Cases!F13&gt;min_number),
((Cases!F14-Cases!F13)/Cases!F13)/(Cases!$B14-Cases!$B13),
"")</f>
        <v>0.875</v>
      </c>
      <c r="F14" s="22" t="str">
        <f>IF(AND(ISNUMBER(Cases!G13),Cases!G13&gt;min_number),
((Cases!G14-Cases!G13)/Cases!G13)/(Cases!$B14-Cases!$B13),
"")</f>
        <v/>
      </c>
      <c r="G14" s="22" t="str">
        <f>IF(AND(ISNUMBER(Cases!H13),Cases!H13&gt;min_number),
((Cases!H14-Cases!H13)/Cases!H13)/(Cases!$B14-Cases!$B13),
"")</f>
        <v/>
      </c>
      <c r="H14" s="22">
        <f>IF(AND(ISNUMBER(Cases!I13),Cases!I13&gt;min_number),
((Cases!I14-Cases!I13)/Cases!I13)/(Cases!$B14-Cases!$B13),
"")</f>
        <v>0.65517241379310343</v>
      </c>
      <c r="I14" s="22">
        <f>IF(AND(ISNUMBER(Cases!J13),Cases!J13&gt;min_number),
((Cases!J14-Cases!J13)/Cases!J13)/(Cases!$B14-Cases!$B13),
"")</f>
        <v>0.37142857142857144</v>
      </c>
      <c r="J14" s="22">
        <f>IF(AND(ISNUMBER(Cases!K13),Cases!K13&gt;min_number),
((Cases!K14-Cases!K13)/Cases!K13)/(Cases!$B14-Cases!$B13),
"")</f>
        <v>0.30769230769230771</v>
      </c>
      <c r="K14" s="22">
        <f>IF(AND(ISNUMBER(Cases!L13),Cases!L13&gt;min_number),
((Cases!L14-Cases!L13)/Cases!L13)/(Cases!$B14-Cases!$B13),
"")</f>
        <v>0.53061224489795922</v>
      </c>
      <c r="L14" s="22">
        <f>IF(AND(ISNUMBER(Cases!M13),Cases!M13&gt;min_number),
((Cases!M14-Cases!M13)/Cases!M13)/(Cases!$B14-Cases!$B13),
"")</f>
        <v>0</v>
      </c>
      <c r="M14" s="22">
        <f>IF(AND(ISNUMBER(Cases!N13),Cases!N13&gt;min_number),
((Cases!N14-Cases!N13)/Cases!N13)/(Cases!$B14-Cases!$B13),
"")</f>
        <v>0</v>
      </c>
      <c r="N14" s="22" t="str">
        <f>IF(AND(ISNUMBER(Cases!O13),Cases!O13&gt;min_number),
((Cases!O14-Cases!O13)/Cases!O13)/(Cases!$B14-Cases!$B13),
"")</f>
        <v/>
      </c>
      <c r="O14" s="22">
        <f>IF(AND(ISNUMBER(Cases!P13),Cases!P13&gt;min_number),
((Cases!P14-Cases!P13)/Cases!P13)/(Cases!$B14-Cases!$B13),
"")</f>
        <v>0.18181818181818182</v>
      </c>
      <c r="P14" s="22" t="str">
        <f>IF(AND(ISNUMBER(Cases!Q13),Cases!Q13&gt;min_number),
((Cases!Q14-Cases!Q13)/Cases!Q13)/(Cases!$B14-Cases!$B13),
"")</f>
        <v/>
      </c>
      <c r="Q14" s="22" t="str">
        <f>IF(AND(ISNUMBER(Cases!R13),Cases!R13&gt;min_number),
((Cases!R14-Cases!R13)/Cases!R13)/(Cases!$B14-Cases!$B13),
"")</f>
        <v/>
      </c>
      <c r="R14" s="22" t="str">
        <f>IF(AND(ISNUMBER(Cases!S13),Cases!S13&gt;min_number),
((Cases!S14-Cases!S13)/Cases!S13)/(Cases!$B14-Cases!$B13),
"")</f>
        <v/>
      </c>
      <c r="S14" s="23">
        <f>IF(AND(ISNUMBER(Cases!T13),Cases!T13&gt;min_number),
((Cases!T14-Cases!T13)/Cases!T13)/(Cases!$B14-Cases!$B13),
"")</f>
        <v>0.20910493827160495</v>
      </c>
    </row>
    <row r="15" spans="1:22">
      <c r="A15" s="41">
        <f>Cases!A15</f>
        <v>-9</v>
      </c>
      <c r="B15" s="42">
        <f>Cases!B15</f>
        <v>43902.625</v>
      </c>
      <c r="C15" s="43">
        <f>IF(AND(ISNUMBER(Cases!D14),Cases!D14&gt;min_number),
((Cases!D15-Cases!D14)/Cases!D14)/(Cases!$B15-Cases!$B14),
"")</f>
        <v>0.63898916967509023</v>
      </c>
      <c r="D15" s="43">
        <f>IF(AND(ISNUMBER(Cases!E14),Cases!E14&gt;min_number),
((Cases!E15-Cases!E14)/Cases!E14)/(Cases!$B15-Cases!$B14),
"")</f>
        <v>0.36612021857923499</v>
      </c>
      <c r="E15" s="43">
        <f>IF(AND(ISNUMBER(Cases!F14),Cases!F14&gt;min_number),
((Cases!F15-Cases!F14)/Cases!F14)/(Cases!$B15-Cases!$B14),
"")</f>
        <v>0.52222222222222225</v>
      </c>
      <c r="F15" s="43">
        <f>IF(AND(ISNUMBER(Cases!G14),Cases!G14&gt;min_number),
((Cases!G15-Cases!G14)/Cases!G14)/(Cases!$B15-Cases!$B14),
"")</f>
        <v>0.25</v>
      </c>
      <c r="G15" s="43">
        <f>IF(AND(ISNUMBER(Cases!H14),Cases!H14&gt;min_number),
((Cases!H15-Cases!H14)/Cases!H14)/(Cases!$B15-Cases!$B14),
"")</f>
        <v>0.80952380952380953</v>
      </c>
      <c r="H15" s="43">
        <f>IF(AND(ISNUMBER(Cases!I14),Cases!I14&gt;min_number),
((Cases!I15-Cases!I14)/Cases!I14)/(Cases!$B15-Cases!$B14),
"")</f>
        <v>0.83333333333333337</v>
      </c>
      <c r="I15" s="43">
        <f>IF(AND(ISNUMBER(Cases!J14),Cases!J14&gt;min_number),
((Cases!J15-Cases!J14)/Cases!J14)/(Cases!$B15-Cases!$B14),
"")</f>
        <v>1.0625</v>
      </c>
      <c r="J15" s="43">
        <f>IF(AND(ISNUMBER(Cases!K14),Cases!K14&gt;min_number),
((Cases!K15-Cases!K14)/Cases!K14)/(Cases!$B15-Cases!$B14),
"")</f>
        <v>0.35294117647058826</v>
      </c>
      <c r="K15" s="43">
        <f>IF(AND(ISNUMBER(Cases!L14),Cases!L14&gt;min_number),
((Cases!L15-Cases!L14)/Cases!L14)/(Cases!$B15-Cases!$B14),
"")</f>
        <v>0.72</v>
      </c>
      <c r="L15" s="43">
        <f>IF(AND(ISNUMBER(Cases!M14),Cases!M14&gt;min_number),
((Cases!M15-Cases!M14)/Cases!M14)/(Cases!$B15-Cases!$B14),
"")</f>
        <v>0.42148760330578511</v>
      </c>
      <c r="M15" s="43">
        <f>IF(AND(ISNUMBER(Cases!N14),Cases!N14&gt;min_number),
((Cases!N15-Cases!N14)/Cases!N14)/(Cases!$B15-Cases!$B14),
"")</f>
        <v>1.08</v>
      </c>
      <c r="N15" s="43">
        <f>IF(AND(ISNUMBER(Cases!O14),Cases!O14&gt;min_number),
((Cases!O15-Cases!O14)/Cases!O14)/(Cases!$B15-Cases!$B14),
"")</f>
        <v>0</v>
      </c>
      <c r="O15" s="43">
        <f>IF(AND(ISNUMBER(Cases!P14),Cases!P14&gt;min_number),
((Cases!P15-Cases!P14)/Cases!P14)/(Cases!$B15-Cases!$B14),
"")</f>
        <v>0.73076923076923073</v>
      </c>
      <c r="P15" s="43">
        <f>IF(AND(ISNUMBER(Cases!Q14),Cases!Q14&gt;min_number),
((Cases!Q15-Cases!Q14)/Cases!Q14)/(Cases!$B15-Cases!$B14),
"")</f>
        <v>0.8</v>
      </c>
      <c r="Q15" s="43">
        <f>IF(AND(ISNUMBER(Cases!R14),Cases!R14&gt;min_number),
((Cases!R15-Cases!R14)/Cases!R14)/(Cases!$B15-Cases!$B14),
"")</f>
        <v>0.14814814814814814</v>
      </c>
      <c r="R15" s="43" t="str">
        <f>IF(AND(ISNUMBER(Cases!S14),Cases!S14&gt;min_number),
((Cases!S15-Cases!S14)/Cases!S14)/(Cases!$B15-Cases!$B14),
"")</f>
        <v/>
      </c>
      <c r="S15" s="44">
        <f>IF(AND(ISNUMBER(Cases!T14),Cases!T14&gt;min_number),
((Cases!T15-Cases!T14)/Cases!T14)/(Cases!$B15-Cases!$B14),
"")</f>
        <v>0.51180599872367583</v>
      </c>
    </row>
    <row r="16" spans="1:22">
      <c r="A16" s="29">
        <f>Cases!A16</f>
        <v>-8</v>
      </c>
      <c r="B16" s="21">
        <f>Cases!B16</f>
        <v>43903.625</v>
      </c>
      <c r="C16" s="22">
        <f>IF(AND(ISNUMBER(Cases!D15),Cases!D15&gt;min_number),
((Cases!D16-Cases!D15)/Cases!D15)/(Cases!$B16-Cases!$B15),
"")</f>
        <v>0</v>
      </c>
      <c r="D16" s="22">
        <f>IF(AND(ISNUMBER(Cases!E15),Cases!E15&gt;min_number),
((Cases!E16-Cases!E15)/Cases!E15)/(Cases!$B16-Cases!$B15),
"")</f>
        <v>0.11600000000000001</v>
      </c>
      <c r="E16" s="22">
        <f>IF(AND(ISNUMBER(Cases!F15),Cases!F15&gt;min_number),
((Cases!F16-Cases!F15)/Cases!F15)/(Cases!$B16-Cases!$B15),
"")</f>
        <v>0.27007299270072993</v>
      </c>
      <c r="F16" s="22">
        <f>IF(AND(ISNUMBER(Cases!G15),Cases!G15&gt;min_number),
((Cases!G16-Cases!G15)/Cases!G15)/(Cases!$B16-Cases!$B15),
"")</f>
        <v>0.46666666666666667</v>
      </c>
      <c r="G16" s="22">
        <f>IF(AND(ISNUMBER(Cases!H15),Cases!H15&gt;min_number),
((Cases!H16-Cases!H15)/Cases!H15)/(Cases!$B16-Cases!$B15),
"")</f>
        <v>0.10526315789473684</v>
      </c>
      <c r="H16" s="22">
        <f>IF(AND(ISNUMBER(Cases!I15),Cases!I15&gt;min_number),
((Cases!I16-Cases!I15)/Cases!I15)/(Cases!$B16-Cases!$B15),
"")</f>
        <v>0.125</v>
      </c>
      <c r="I16" s="22">
        <f>IF(AND(ISNUMBER(Cases!J15),Cases!J15&gt;min_number),
((Cases!J16-Cases!J15)/Cases!J15)/(Cases!$B16-Cases!$B15),
"")</f>
        <v>0.49494949494949497</v>
      </c>
      <c r="J16" s="22">
        <f>IF(AND(ISNUMBER(Cases!K15),Cases!K15&gt;min_number),
((Cases!K16-Cases!K15)/Cases!K15)/(Cases!$B16-Cases!$B15),
"")</f>
        <v>0.43478260869565216</v>
      </c>
      <c r="K16" s="22">
        <f>IF(AND(ISNUMBER(Cases!L15),Cases!L15&gt;min_number),
((Cases!L16-Cases!L15)/Cases!L15)/(Cases!$B16-Cases!$B15),
"")</f>
        <v>0.78294573643410847</v>
      </c>
      <c r="L16" s="22">
        <f>IF(AND(ISNUMBER(Cases!M15),Cases!M15&gt;min_number),
((Cases!M16-Cases!M15)/Cases!M15)/(Cases!$B16-Cases!$B15),
"")</f>
        <v>0.36046511627906974</v>
      </c>
      <c r="M16" s="22">
        <f>IF(AND(ISNUMBER(Cases!N15),Cases!N15&gt;min_number),
((Cases!N16-Cases!N15)/Cases!N15)/(Cases!$B16-Cases!$B15),
"")</f>
        <v>0.96153846153846156</v>
      </c>
      <c r="N16" s="22">
        <f>IF(AND(ISNUMBER(Cases!O15),Cases!O15&gt;min_number),
((Cases!O16-Cases!O15)/Cases!O15)/(Cases!$B16-Cases!$B15),
"")</f>
        <v>1.8571428571428572</v>
      </c>
      <c r="O16" s="22">
        <f>IF(AND(ISNUMBER(Cases!P15),Cases!P15&gt;min_number),
((Cases!P16-Cases!P15)/Cases!P15)/(Cases!$B16-Cases!$B15),
"")</f>
        <v>0.84444444444444444</v>
      </c>
      <c r="P16" s="22">
        <f>IF(AND(ISNUMBER(Cases!Q15),Cases!Q15&gt;min_number),
((Cases!Q16-Cases!Q15)/Cases!Q15)/(Cases!$B16-Cases!$B15),
"")</f>
        <v>0.55555555555555558</v>
      </c>
      <c r="Q16" s="22">
        <f>IF(AND(ISNUMBER(Cases!R15),Cases!R15&gt;min_number),
((Cases!R16-Cases!R15)/Cases!R15)/(Cases!$B16-Cases!$B15),
"")</f>
        <v>0.54838709677419351</v>
      </c>
      <c r="R16" s="22">
        <f>IF(AND(ISNUMBER(Cases!S15),Cases!S15&gt;min_number),
((Cases!S16-Cases!S15)/Cases!S15)/(Cases!$B16-Cases!$B15),
"")</f>
        <v>1.0714285714285714</v>
      </c>
      <c r="S16" s="22">
        <f>IF(AND(ISNUMBER(Cases!T15),Cases!T15&gt;min_number),
((Cases!T16-Cases!T15)/Cases!T15)/(Cases!$B16-Cases!$B15),
"")</f>
        <v>0.29252849303503586</v>
      </c>
    </row>
    <row r="17" spans="1:19">
      <c r="A17" s="41">
        <f>Cases!A17</f>
        <v>-7</v>
      </c>
      <c r="B17" s="42">
        <f>Cases!B17</f>
        <v>43904.625</v>
      </c>
      <c r="C17" s="43">
        <f>IF(AND(ISNUMBER(Cases!D16),Cases!D16&gt;min_number),
((Cases!D17-Cases!D16)/Cases!D16)/(Cases!$B17-Cases!$B16),
"")</f>
        <v>0.25330396475770928</v>
      </c>
      <c r="D17" s="43">
        <f>IF(AND(ISNUMBER(Cases!E16),Cases!E16&gt;min_number),
((Cases!E17-Cases!E16)/Cases!E16)/(Cases!$B17-Cases!$B16),
"")</f>
        <v>0.22043010752688172</v>
      </c>
      <c r="E17" s="43">
        <f>IF(AND(ISNUMBER(Cases!F16),Cases!F16&gt;min_number),
((Cases!F17-Cases!F16)/Cases!F16)/(Cases!$B17-Cases!$B16),
"")</f>
        <v>0.2413793103448276</v>
      </c>
      <c r="F17" s="43">
        <f>IF(AND(ISNUMBER(Cases!G16),Cases!G16&gt;min_number),
((Cases!G17-Cases!G16)/Cases!G16)/(Cases!$B17-Cases!$B16),
"")</f>
        <v>0.38636363636363635</v>
      </c>
      <c r="G17" s="43">
        <f>IF(AND(ISNUMBER(Cases!H16),Cases!H16&gt;min_number),
((Cases!H17-Cases!H16)/Cases!H16)/(Cases!$B17-Cases!$B16),
"")</f>
        <v>0.19047619047619047</v>
      </c>
      <c r="H17" s="43">
        <f>IF(AND(ISNUMBER(Cases!I16),Cases!I16&gt;min_number),
((Cases!I17-Cases!I16)/Cases!I16)/(Cases!$B17-Cases!$B16),
"")</f>
        <v>0.59595959595959591</v>
      </c>
      <c r="I17" s="43">
        <f>IF(AND(ISNUMBER(Cases!J16),Cases!J16&gt;min_number),
((Cases!J17-Cases!J16)/Cases!J16)/(Cases!$B17-Cases!$B16),
"")</f>
        <v>0.3716216216216216</v>
      </c>
      <c r="J17" s="43">
        <f>IF(AND(ISNUMBER(Cases!K16),Cases!K16&gt;min_number),
((Cases!K17-Cases!K16)/Cases!K16)/(Cases!$B17-Cases!$B16),
"")</f>
        <v>0.36363636363636365</v>
      </c>
      <c r="K17" s="43">
        <f>IF(AND(ISNUMBER(Cases!L16),Cases!L16&gt;min_number),
((Cases!L17-Cases!L16)/Cases!L16)/(Cases!$B17-Cases!$B16),
"")</f>
        <v>0.1</v>
      </c>
      <c r="L17" s="43">
        <f>IF(AND(ISNUMBER(Cases!M16),Cases!M16&gt;min_number),
((Cases!M17-Cases!M16)/Cases!M16)/(Cases!$B17-Cases!$B16),
"")</f>
        <v>0.23290598290598291</v>
      </c>
      <c r="M17" s="43">
        <f>IF(AND(ISNUMBER(Cases!N16),Cases!N16&gt;min_number),
((Cases!N17-Cases!N16)/Cases!N16)/(Cases!$B17-Cases!$B16),
"")</f>
        <v>0.18627450980392157</v>
      </c>
      <c r="N17" s="43">
        <f>IF(AND(ISNUMBER(Cases!O16),Cases!O16&gt;min_number),
((Cases!O17-Cases!O16)/Cases!O16)/(Cases!$B17-Cases!$B16),
"")</f>
        <v>0</v>
      </c>
      <c r="O17" s="43">
        <f>IF(AND(ISNUMBER(Cases!P16),Cases!P16&gt;min_number),
((Cases!P17-Cases!P16)/Cases!P16)/(Cases!$B17-Cases!$B16),
"")</f>
        <v>0.12048192771084337</v>
      </c>
      <c r="P17" s="43">
        <f>IF(AND(ISNUMBER(Cases!Q16),Cases!Q16&gt;min_number),
((Cases!Q17-Cases!Q16)/Cases!Q16)/(Cases!$B17-Cases!$B16),
"")</f>
        <v>7.1428571428571425E-2</v>
      </c>
      <c r="Q17" s="43">
        <f>IF(AND(ISNUMBER(Cases!R16),Cases!R16&gt;min_number),
((Cases!R17-Cases!R16)/Cases!R16)/(Cases!$B17-Cases!$B16),
"")</f>
        <v>0.25</v>
      </c>
      <c r="R17" s="43">
        <f>IF(AND(ISNUMBER(Cases!S16),Cases!S16&gt;min_number),
((Cases!S17-Cases!S16)/Cases!S16)/(Cases!$B17-Cases!$B16),
"")</f>
        <v>0.58620689655172409</v>
      </c>
      <c r="S17" s="44">
        <f>IF(AND(ISNUMBER(Cases!T16),Cases!T16&gt;min_number),
((Cases!T17-Cases!T16)/Cases!T16)/(Cases!$B17-Cases!$B16),
"")</f>
        <v>0.23938602220770738</v>
      </c>
    </row>
    <row r="18" spans="1:19">
      <c r="A18" s="41">
        <f>Cases!A18</f>
        <v>-6</v>
      </c>
      <c r="B18" s="42">
        <f>Cases!B18</f>
        <v>43905.625</v>
      </c>
      <c r="C18" s="43">
        <f>IF(AND(ISNUMBER(Cases!D17),Cases!D17&gt;min_number),
((Cases!D18-Cases!D17)/Cases!D17)/(Cases!$B18-Cases!$B17),
"")</f>
        <v>0.45342706502636204</v>
      </c>
      <c r="D18" s="43">
        <f>IF(AND(ISNUMBER(Cases!E17),Cases!E17&gt;min_number),
((Cases!E18-Cases!E17)/Cases!E17)/(Cases!$B18-Cases!$B17),
"")</f>
        <v>0.30102790014684289</v>
      </c>
      <c r="E18" s="43">
        <f>IF(AND(ISNUMBER(Cases!F17),Cases!F17&gt;min_number),
((Cases!F18-Cases!F17)/Cases!F17)/(Cases!$B18-Cases!$B17),
"")</f>
        <v>0.22685185185185186</v>
      </c>
      <c r="F18" s="43">
        <f>IF(AND(ISNUMBER(Cases!G17),Cases!G17&gt;min_number),
((Cases!G18-Cases!G17)/Cases!G17)/(Cases!$B18-Cases!$B17),
"")</f>
        <v>0.37704918032786883</v>
      </c>
      <c r="G18" s="43">
        <f>IF(AND(ISNUMBER(Cases!H17),Cases!H17&gt;min_number),
((Cases!H18-Cases!H17)/Cases!H17)/(Cases!$B18-Cases!$B17),
"")</f>
        <v>0.06</v>
      </c>
      <c r="H18" s="43">
        <f>IF(AND(ISNUMBER(Cases!I17),Cases!I17&gt;min_number),
((Cases!I18-Cases!I17)/Cases!I17)/(Cases!$B18-Cases!$B17),
"")</f>
        <v>2.5316455696202531E-2</v>
      </c>
      <c r="I18" s="43">
        <f>IF(AND(ISNUMBER(Cases!J17),Cases!J17&gt;min_number),
((Cases!J18-Cases!J17)/Cases!J17)/(Cases!$B18-Cases!$B17),
"")</f>
        <v>0.40886699507389163</v>
      </c>
      <c r="J18" s="43">
        <f>IF(AND(ISNUMBER(Cases!K17),Cases!K17&gt;min_number),
((Cases!K18-Cases!K17)/Cases!K17)/(Cases!$B18-Cases!$B17),
"")</f>
        <v>0.1111111111111111</v>
      </c>
      <c r="K18" s="43">
        <f>IF(AND(ISNUMBER(Cases!L17),Cases!L17&gt;min_number),
((Cases!L18-Cases!L17)/Cases!L17)/(Cases!$B18-Cases!$B17),
"")</f>
        <v>0.13438735177865613</v>
      </c>
      <c r="L18" s="43">
        <f>IF(AND(ISNUMBER(Cases!M17),Cases!M17&gt;min_number),
((Cases!M18-Cases!M17)/Cases!M17)/(Cases!$B18-Cases!$B17),
"")</f>
        <v>0.21923743500866552</v>
      </c>
      <c r="M18" s="43">
        <f>IF(AND(ISNUMBER(Cases!N17),Cases!N17&gt;min_number),
((Cases!N18-Cases!N17)/Cases!N17)/(Cases!$B18-Cases!$B17),
"")</f>
        <v>0.38842975206611569</v>
      </c>
      <c r="N18" s="43">
        <f>IF(AND(ISNUMBER(Cases!O17),Cases!O17&gt;min_number),
((Cases!O18-Cases!O17)/Cases!O17)/(Cases!$B18-Cases!$B17),
"")</f>
        <v>-0.2</v>
      </c>
      <c r="O18" s="43">
        <f>IF(AND(ISNUMBER(Cases!P17),Cases!P17&gt;min_number),
((Cases!P18-Cases!P17)/Cases!P17)/(Cases!$B18-Cases!$B17),
"")</f>
        <v>0.39784946236559138</v>
      </c>
      <c r="P18" s="43">
        <f>IF(AND(ISNUMBER(Cases!Q17),Cases!Q17&gt;min_number),
((Cases!Q18-Cases!Q17)/Cases!Q17)/(Cases!$B18-Cases!$B17),
"")</f>
        <v>4.4444444444444446E-2</v>
      </c>
      <c r="Q18" s="43">
        <f>IF(AND(ISNUMBER(Cases!R17),Cases!R17&gt;min_number),
((Cases!R18-Cases!R17)/Cases!R17)/(Cases!$B18-Cases!$B17),
"")</f>
        <v>0.71666666666666667</v>
      </c>
      <c r="R18" s="43">
        <f>IF(AND(ISNUMBER(Cases!S17),Cases!S17&gt;min_number),
((Cases!S18-Cases!S17)/Cases!S17)/(Cases!$B18-Cases!$B17),
"")</f>
        <v>0.10869565217391304</v>
      </c>
      <c r="S18" s="44">
        <f>IF(AND(ISNUMBER(Cases!T17),Cases!T17&gt;min_number),
((Cases!T18-Cases!T17)/Cases!T17)/(Cases!$B18-Cases!$B17),
"")</f>
        <v>0.2748353096179183</v>
      </c>
    </row>
    <row r="19" spans="1:19">
      <c r="A19" s="41">
        <f>Cases!A19</f>
        <v>-5</v>
      </c>
      <c r="B19" s="42">
        <f>Cases!B19</f>
        <v>43906.625</v>
      </c>
      <c r="C19" s="43">
        <f>IF(AND(ISNUMBER(Cases!D18),Cases!D18&gt;min_number),
((Cases!D19-Cases!D18)/Cases!D18)/(Cases!$B19-Cases!$B18),
"")</f>
        <v>0.33615477629987905</v>
      </c>
      <c r="D19" s="43">
        <f>IF(AND(ISNUMBER(Cases!E18),Cases!E18&gt;min_number),
((Cases!E19-Cases!E18)/Cases!E18)/(Cases!$B19-Cases!$B18),
"")</f>
        <v>0.20428893905191872</v>
      </c>
      <c r="E19" s="43">
        <f>IF(AND(ISNUMBER(Cases!F18),Cases!F18&gt;min_number),
((Cases!F19-Cases!F18)/Cases!F18)/(Cases!$B19-Cases!$B18),
"")</f>
        <v>0.13207547169811321</v>
      </c>
      <c r="F19" s="43">
        <f>IF(AND(ISNUMBER(Cases!G18),Cases!G18&gt;min_number),
((Cases!G19-Cases!G18)/Cases!G18)/(Cases!$B19-Cases!$B18),
"")</f>
        <v>0.11904761904761904</v>
      </c>
      <c r="G19" s="43">
        <f>IF(AND(ISNUMBER(Cases!H18),Cases!H18&gt;min_number),
((Cases!H19-Cases!H18)/Cases!H18)/(Cases!$B19-Cases!$B18),
"")</f>
        <v>5.6603773584905662E-2</v>
      </c>
      <c r="H19" s="43">
        <f>IF(AND(ISNUMBER(Cases!I18),Cases!I18&gt;min_number),
((Cases!I19-Cases!I18)/Cases!I18)/(Cases!$B19-Cases!$B18),
"")</f>
        <v>0.60493827160493829</v>
      </c>
      <c r="I19" s="43">
        <f>IF(AND(ISNUMBER(Cases!J18),Cases!J18&gt;min_number),
((Cases!J19-Cases!J18)/Cases!J18)/(Cases!$B19-Cases!$B18),
"")</f>
        <v>0.19580419580419581</v>
      </c>
      <c r="J19" s="43">
        <f>IF(AND(ISNUMBER(Cases!K18),Cases!K18&gt;min_number),
((Cases!K19-Cases!K18)/Cases!K18)/(Cases!$B19-Cases!$B18),
"")</f>
        <v>0.02</v>
      </c>
      <c r="K19" s="43">
        <f>IF(AND(ISNUMBER(Cases!L18),Cases!L18&gt;min_number),
((Cases!L19-Cases!L18)/Cases!L18)/(Cases!$B19-Cases!$B18),
"")</f>
        <v>0.3623693379790941</v>
      </c>
      <c r="L19" s="43">
        <f>IF(AND(ISNUMBER(Cases!M18),Cases!M18&gt;min_number),
((Cases!M19-Cases!M18)/Cases!M18)/(Cases!$B19-Cases!$B18),
"")</f>
        <v>9.5238095238095233E-2</v>
      </c>
      <c r="M19" s="43">
        <f>IF(AND(ISNUMBER(Cases!N18),Cases!N18&gt;min_number),
((Cases!N19-Cases!N18)/Cases!N18)/(Cases!$B19-Cases!$B18),
"")</f>
        <v>0.93452380952380953</v>
      </c>
      <c r="N19" s="43">
        <f>IF(AND(ISNUMBER(Cases!O18),Cases!O18&gt;min_number),
((Cases!O19-Cases!O18)/Cases!O18)/(Cases!$B19-Cases!$B18),
"")</f>
        <v>1.65625</v>
      </c>
      <c r="O19" s="43">
        <f>IF(AND(ISNUMBER(Cases!P18),Cases!P18&gt;min_number),
((Cases!P19-Cases!P18)/Cases!P18)/(Cases!$B19-Cases!$B18),
"")</f>
        <v>7.6923076923076927E-2</v>
      </c>
      <c r="P19" s="43">
        <f>IF(AND(ISNUMBER(Cases!Q18),Cases!Q18&gt;min_number),
((Cases!Q19-Cases!Q18)/Cases!Q18)/(Cases!$B19-Cases!$B18),
"")</f>
        <v>0.63829787234042556</v>
      </c>
      <c r="Q19" s="43">
        <f>IF(AND(ISNUMBER(Cases!R18),Cases!R18&gt;min_number),
((Cases!R19-Cases!R18)/Cases!R18)/(Cases!$B19-Cases!$B18),
"")</f>
        <v>0.1941747572815534</v>
      </c>
      <c r="R19" s="43">
        <f>IF(AND(ISNUMBER(Cases!S18),Cases!S18&gt;min_number),
((Cases!S19-Cases!S18)/Cases!S18)/(Cases!$B19-Cases!$B18),
"")</f>
        <v>7.8431372549019607E-2</v>
      </c>
      <c r="S19" s="44">
        <f>IF(AND(ISNUMBER(Cases!T18),Cases!T18&gt;min_number),
((Cases!T19-Cases!T18)/Cases!T18)/(Cases!$B19-Cases!$B18),
"")</f>
        <v>0.24266225713104589</v>
      </c>
    </row>
    <row r="20" spans="1:19">
      <c r="A20" s="41">
        <f>Cases!A20</f>
        <v>-4</v>
      </c>
      <c r="B20" s="42">
        <f>Cases!B20</f>
        <v>43907.625</v>
      </c>
      <c r="C20" s="43">
        <f>IF(AND(ISNUMBER(Cases!D19),Cases!D19&gt;min_number),
((Cases!D20-Cases!D19)/Cases!D19)/(Cases!$B20-Cases!$B19),
"")</f>
        <v>0.33846153846153848</v>
      </c>
      <c r="D20" s="43">
        <f>IF(AND(ISNUMBER(Cases!E19),Cases!E19&gt;min_number),
((Cases!E20-Cases!E19)/Cases!E19)/(Cases!$B20-Cases!$B19),
"")</f>
        <v>3.9362699156513588E-2</v>
      </c>
      <c r="E20" s="43">
        <f>IF(AND(ISNUMBER(Cases!F19),Cases!F19&gt;min_number),
((Cases!F20-Cases!F19)/Cases!F19)/(Cases!$B20-Cases!$B19),
"")</f>
        <v>0.15</v>
      </c>
      <c r="F20" s="43">
        <f>IF(AND(ISNUMBER(Cases!G19),Cases!G19&gt;min_number),
((Cases!G20-Cases!G19)/Cases!G19)/(Cases!$B20-Cases!$B19),
"")</f>
        <v>-0.22340425531914893</v>
      </c>
      <c r="G20" s="43">
        <f>IF(AND(ISNUMBER(Cases!H19),Cases!H19&gt;min_number),
((Cases!H20-Cases!H19)/Cases!H19)/(Cases!$B20-Cases!$B19),
"")</f>
        <v>1.7857142857142856E-2</v>
      </c>
      <c r="H20" s="43">
        <f>IF(AND(ISNUMBER(Cases!I19),Cases!I19&gt;min_number),
((Cases!I20-Cases!I19)/Cases!I19)/(Cases!$B20-Cases!$B19),
"")</f>
        <v>0.19230769230769232</v>
      </c>
      <c r="I20" s="43">
        <f>IF(AND(ISNUMBER(Cases!J19),Cases!J19&gt;min_number),
((Cases!J20-Cases!J19)/Cases!J19)/(Cases!$B20-Cases!$B19),
"")</f>
        <v>9.0643274853801165E-2</v>
      </c>
      <c r="J20" s="43">
        <f>IF(AND(ISNUMBER(Cases!K19),Cases!K19&gt;min_number),
((Cases!K20-Cases!K19)/Cases!K19)/(Cases!$B20-Cases!$B19),
"")</f>
        <v>-0.11764705882352941</v>
      </c>
      <c r="K20" s="43">
        <f>IF(AND(ISNUMBER(Cases!L19),Cases!L19&gt;min_number),
((Cases!L20-Cases!L19)/Cases!L19)/(Cases!$B20-Cases!$B19),
"")</f>
        <v>-0.16879795396419436</v>
      </c>
      <c r="L20" s="43">
        <f>IF(AND(ISNUMBER(Cases!M19),Cases!M19&gt;min_number),
((Cases!M20-Cases!M19)/Cases!M19)/(Cases!$B20-Cases!$B19),
"")</f>
        <v>0.36599610642439973</v>
      </c>
      <c r="M20" s="43">
        <f>IF(AND(ISNUMBER(Cases!N19),Cases!N19&gt;min_number),
((Cases!N20-Cases!N19)/Cases!N19)/(Cases!$B20-Cases!$B19),
"")</f>
        <v>0.36</v>
      </c>
      <c r="N20" s="43">
        <f>IF(AND(ISNUMBER(Cases!O19),Cases!O19&gt;min_number),
((Cases!O20-Cases!O19)/Cases!O19)/(Cases!$B20-Cases!$B19),
"")</f>
        <v>-0.11764705882352941</v>
      </c>
      <c r="O20" s="43">
        <f>IF(AND(ISNUMBER(Cases!P19),Cases!P19&gt;min_number),
((Cases!P20-Cases!P19)/Cases!P19)/(Cases!$B20-Cases!$B19),
"")</f>
        <v>0.3</v>
      </c>
      <c r="P20" s="43">
        <f>IF(AND(ISNUMBER(Cases!Q19),Cases!Q19&gt;min_number),
((Cases!Q20-Cases!Q19)/Cases!Q19)/(Cases!$B20-Cases!$B19),
"")</f>
        <v>-0.24675324675324675</v>
      </c>
      <c r="Q20" s="43">
        <f>IF(AND(ISNUMBER(Cases!R19),Cases!R19&gt;min_number),
((Cases!R20-Cases!R19)/Cases!R19)/(Cases!$B20-Cases!$B19),
"")</f>
        <v>3.2520325203252036E-2</v>
      </c>
      <c r="R20" s="43">
        <f>IF(AND(ISNUMBER(Cases!S19),Cases!S19&gt;min_number),
((Cases!S20-Cases!S19)/Cases!S19)/(Cases!$B20-Cases!$B19),
"")</f>
        <v>-7.2727272727272724E-2</v>
      </c>
      <c r="S20" s="44">
        <f>IF(AND(ISNUMBER(Cases!T19),Cases!T19&gt;min_number),
((Cases!T20-Cases!T19)/Cases!T19)/(Cases!$B20-Cases!$B19),
"")</f>
        <v>0.19028609447771125</v>
      </c>
    </row>
    <row r="21" spans="1:19">
      <c r="A21" s="41">
        <f>Cases!A21</f>
        <v>-3</v>
      </c>
      <c r="B21" s="42">
        <f>Cases!B21</f>
        <v>43908</v>
      </c>
      <c r="C21" s="43">
        <f>IF(AND(ISNUMBER(Cases!D20),Cases!D20&gt;min_number),
((Cases!D21-Cases!D20)/Cases!D20)/(Cases!$B21-Cases!$B20),
"")</f>
        <v>0.23439260761775974</v>
      </c>
      <c r="D21" s="43">
        <f>IF(AND(ISNUMBER(Cases!E20),Cases!E20&gt;min_number),
((Cases!E21-Cases!E20)/Cases!E20)/(Cases!$B21-Cases!$B20),
"")</f>
        <v>0.32221220318605354</v>
      </c>
      <c r="E21" s="43">
        <f>IF(AND(ISNUMBER(Cases!F20),Cases!F20&gt;min_number),
((Cases!F21-Cases!F20)/Cases!F20)/(Cases!$B21-Cases!$B20),
"")</f>
        <v>0.35555555555555557</v>
      </c>
      <c r="F21" s="43">
        <f>IF(AND(ISNUMBER(Cases!G20),Cases!G20&gt;min_number),
((Cases!G21-Cases!G20)/Cases!G20)/(Cases!$B21-Cases!$B20),
"")</f>
        <v>0.69406392694063923</v>
      </c>
      <c r="G21" s="43">
        <f>IF(AND(ISNUMBER(Cases!H20),Cases!H20&gt;min_number),
((Cases!H21-Cases!H20)/Cases!H20)/(Cases!$B21-Cases!$B20),
"")</f>
        <v>0.56140350877192979</v>
      </c>
      <c r="H21" s="43">
        <f>IF(AND(ISNUMBER(Cases!I20),Cases!I20&gt;min_number),
((Cases!I21-Cases!I20)/Cases!I20)/(Cases!$B21-Cases!$B20),
"")</f>
        <v>0.41290322580645161</v>
      </c>
      <c r="I21" s="43">
        <f>IF(AND(ISNUMBER(Cases!J20),Cases!J20&gt;min_number),
((Cases!J21-Cases!J20)/Cases!J20)/(Cases!$B21-Cases!$B20),
"")</f>
        <v>0.42180518319928506</v>
      </c>
      <c r="J21" s="43">
        <f>IF(AND(ISNUMBER(Cases!K20),Cases!K20&gt;min_number),
((Cases!K21-Cases!K20)/Cases!K20)/(Cases!$B21-Cases!$B20),
"")</f>
        <v>0.65185185185185179</v>
      </c>
      <c r="K21" s="43">
        <f>IF(AND(ISNUMBER(Cases!L20),Cases!L20&gt;min_number),
((Cases!L21-Cases!L20)/Cases!L20)/(Cases!$B21-Cases!$B20),
"")</f>
        <v>1.2553846153846153</v>
      </c>
      <c r="L21" s="43">
        <f>IF(AND(ISNUMBER(Cases!M20),Cases!M20&gt;min_number),
((Cases!M21-Cases!M20)/Cases!M20)/(Cases!$B21-Cases!$B20),
"")</f>
        <v>0.33824228028503561</v>
      </c>
      <c r="M21" s="43">
        <f>IF(AND(ISNUMBER(Cases!N20),Cases!N20&gt;min_number),
((Cases!N21-Cases!N20)/Cases!N20)/(Cases!$B21-Cases!$B20),
"")</f>
        <v>0.19306184012066366</v>
      </c>
      <c r="N21" s="43">
        <f>IF(AND(ISNUMBER(Cases!O20),Cases!O20&gt;min_number),
((Cases!O21-Cases!O20)/Cases!O20)/(Cases!$B21-Cases!$B20),
"")</f>
        <v>0.46222222222222226</v>
      </c>
      <c r="O21" s="43">
        <f>IF(AND(ISNUMBER(Cases!P20),Cases!P20&gt;min_number),
((Cases!P21-Cases!P20)/Cases!P20)/(Cases!$B21-Cases!$B20),
"")</f>
        <v>0.23443223443223446</v>
      </c>
      <c r="P21" s="43">
        <f>IF(AND(ISNUMBER(Cases!Q20),Cases!Q20&gt;min_number),
((Cases!Q21-Cases!Q20)/Cases!Q20)/(Cases!$B21-Cases!$B20),
"")</f>
        <v>2.1609195402298851</v>
      </c>
      <c r="Q21" s="43">
        <f>IF(AND(ISNUMBER(Cases!R20),Cases!R20&gt;min_number),
((Cases!R21-Cases!R20)/Cases!R20)/(Cases!$B21-Cases!$B20),
"")</f>
        <v>0.67191601049868765</v>
      </c>
      <c r="R21" s="43">
        <f>IF(AND(ISNUMBER(Cases!S20),Cases!S20&gt;min_number),
((Cases!S21-Cases!S20)/Cases!S20)/(Cases!$B21-Cases!$B20),
"")</f>
        <v>1.2026143790849673</v>
      </c>
      <c r="S21" s="44">
        <f>IF(AND(ISNUMBER(Cases!T20),Cases!T20&gt;min_number),
((Cases!T21-Cases!T20)/Cases!T20)/(Cases!$B21-Cases!$B20),
"")</f>
        <v>0.38829886342463205</v>
      </c>
    </row>
    <row r="22" spans="1:19">
      <c r="A22" s="30">
        <f>Cases!A22</f>
        <v>-2</v>
      </c>
      <c r="B22" s="93">
        <f>Cases!B22</f>
        <v>43909</v>
      </c>
      <c r="C22" s="22">
        <f>IF(AND(ISNUMBER(Cases!D21),Cases!D21&gt;min_number),
((Cases!D22-Cases!D21)/Cases!D21)/(Cases!$B22-Cases!$B21),
"")</f>
        <v>0.33934120571783716</v>
      </c>
      <c r="D22" s="22">
        <f>IF(AND(ISNUMBER(Cases!E21),Cases!E21&gt;min_number),
((Cases!E22-Cases!E21)/Cases!E21)/(Cases!$B22-Cases!$B21),
"")</f>
        <v>0.36122284794851167</v>
      </c>
      <c r="E22" s="22">
        <f>IF(AND(ISNUMBER(Cases!F21),Cases!F21&gt;min_number),
((Cases!F22-Cases!F21)/Cases!F21)/(Cases!$B22-Cases!$B21),
"")</f>
        <v>0.46547314578005117</v>
      </c>
      <c r="F22" s="22">
        <f>IF(AND(ISNUMBER(Cases!G21),Cases!G21&gt;min_number),
((Cases!G22-Cases!G21)/Cases!G21)/(Cases!$B22-Cases!$B21),
"")</f>
        <v>0.45652173913043476</v>
      </c>
      <c r="G22" s="22">
        <f>IF(AND(ISNUMBER(Cases!H21),Cases!H21&gt;min_number),
((Cases!H22-Cases!H21)/Cases!H21)/(Cases!$B22-Cases!$B21),
"")</f>
        <v>0.15942028985507245</v>
      </c>
      <c r="H22" s="22">
        <f>IF(AND(ISNUMBER(Cases!I21),Cases!I21&gt;min_number),
((Cases!I22-Cases!I21)/Cases!I21)/(Cases!$B22-Cases!$B21),
"")</f>
        <v>0.20670391061452514</v>
      </c>
      <c r="I22" s="22">
        <f>IF(AND(ISNUMBER(Cases!J21),Cases!J21&gt;min_number),
((Cases!J22-Cases!J21)/Cases!J21)/(Cases!$B22-Cases!$B21),
"")</f>
        <v>0.57870370370370372</v>
      </c>
      <c r="J22" s="22">
        <f>IF(AND(ISNUMBER(Cases!K21),Cases!K21&gt;min_number),
((Cases!K22-Cases!K21)/Cases!K21)/(Cases!$B22-Cases!$B21),
"")</f>
        <v>0.75</v>
      </c>
      <c r="K22" s="22">
        <f>IF(AND(ISNUMBER(Cases!L21),Cases!L21&gt;min_number),
((Cases!L22-Cases!L21)/Cases!L21)/(Cases!$B22-Cases!$B21),
"")</f>
        <v>0.39958158995815901</v>
      </c>
      <c r="L22" s="22">
        <f>IF(AND(ISNUMBER(Cases!M21),Cases!M21&gt;min_number),
((Cases!M22-Cases!M21)/Cases!M21)/(Cases!$B22-Cases!$B21),
"")</f>
        <v>0.27866779089376054</v>
      </c>
      <c r="M22" s="22">
        <f>IF(AND(ISNUMBER(Cases!N21),Cases!N21&gt;min_number),
((Cases!N22-Cases!N21)/Cases!N21)/(Cases!$B22-Cases!$B21),
"")</f>
        <v>0.34388185654008441</v>
      </c>
      <c r="N22" s="22">
        <f>IF(AND(ISNUMBER(Cases!O21),Cases!O21&gt;min_number),
((Cases!O22-Cases!O21)/Cases!O21)/(Cases!$B22-Cases!$B21),
"")</f>
        <v>0.125</v>
      </c>
      <c r="O22" s="22">
        <f>IF(AND(ISNUMBER(Cases!P21),Cases!P21&gt;min_number),
((Cases!P22-Cases!P21)/Cases!P21)/(Cases!$B22-Cases!$B21),
"")</f>
        <v>0.3888888888888889</v>
      </c>
      <c r="P22" s="22">
        <f>IF(AND(ISNUMBER(Cases!Q21),Cases!Q21&gt;min_number),
((Cases!Q22-Cases!Q21)/Cases!Q21)/(Cases!$B22-Cases!$B21),
"")</f>
        <v>0.33333333333333331</v>
      </c>
      <c r="Q22" s="22">
        <f>IF(AND(ISNUMBER(Cases!R21),Cases!R21&gt;min_number),
((Cases!R22-Cases!R21)/Cases!R21)/(Cases!$B22-Cases!$B21),
"")</f>
        <v>0.27044025157232704</v>
      </c>
      <c r="R22" s="22">
        <f>IF(AND(ISNUMBER(Cases!S21),Cases!S21&gt;min_number),
((Cases!S22-Cases!S21)/Cases!S21)/(Cases!$B22-Cases!$B21),
"")</f>
        <v>0.32432432432432434</v>
      </c>
      <c r="S22" s="44">
        <f>IF(AND(ISNUMBER(Cases!T21),Cases!T21&gt;min_number),
((Cases!T22-Cases!T21)/Cases!T21)/(Cases!$B22-Cases!$B21),
"")</f>
        <v>0.34166869968284946</v>
      </c>
    </row>
    <row r="23" spans="1:19">
      <c r="A23" s="30">
        <f>Cases!A23</f>
        <v>-1</v>
      </c>
      <c r="B23" s="93">
        <f>Cases!B23</f>
        <v>43910</v>
      </c>
      <c r="C23" s="22">
        <f>IF(AND(ISNUMBER(Cases!D22),Cases!D22&gt;min_number),
((Cases!D23-Cases!D22)/Cases!D22)/(Cases!$B23-Cases!$B22),
"")</f>
        <v>0.27424593967517402</v>
      </c>
      <c r="D23" s="22">
        <f>IF(AND(ISNUMBER(Cases!E22),Cases!E22&gt;min_number),
((Cases!E23-Cases!E22)/Cases!E22)/(Cases!$B23-Cases!$B22),
"")</f>
        <v>0.41903073286052012</v>
      </c>
      <c r="E23" s="22">
        <f>IF(AND(ISNUMBER(Cases!F22),Cases!F22&gt;min_number),
((Cases!F23-Cases!F22)/Cases!F22)/(Cases!$B23-Cases!$B22),
"")</f>
        <v>0.27574171029668409</v>
      </c>
      <c r="F23" s="22">
        <f>IF(AND(ISNUMBER(Cases!G22),Cases!G22&gt;min_number),
((Cases!G23-Cases!G22)/Cases!G22)/(Cases!$B23-Cases!$B22),
"")</f>
        <v>0.43283582089552236</v>
      </c>
      <c r="G23" s="22">
        <f>IF(AND(ISNUMBER(Cases!H22),Cases!H22&gt;min_number),
((Cases!H23-Cases!H22)/Cases!H22)/(Cases!$B23-Cases!$B22),
"")</f>
        <v>0.51249999999999996</v>
      </c>
      <c r="H23" s="22">
        <f>IF(AND(ISNUMBER(Cases!I22),Cases!I22&gt;min_number),
((Cases!I23-Cases!I22)/Cases!I22)/(Cases!$B23-Cases!$B22),
"")</f>
        <v>0.35648148148148145</v>
      </c>
      <c r="I23" s="22">
        <f>IF(AND(ISNUMBER(Cases!J22),Cases!J22&gt;min_number),
((Cases!J23-Cases!J22)/Cases!J22)/(Cases!$B23-Cases!$B22),
"")</f>
        <v>0.19208211143695014</v>
      </c>
      <c r="J23" s="22">
        <f>IF(AND(ISNUMBER(Cases!K22),Cases!K22&gt;min_number),
((Cases!K23-Cases!K22)/Cases!K22)/(Cases!$B23-Cases!$B22),
"")</f>
        <v>0.33673469387755101</v>
      </c>
      <c r="K23" s="22">
        <f>IF(AND(ISNUMBER(Cases!L22),Cases!L22&gt;min_number),
((Cases!L23-Cases!L22)/Cases!L22)/(Cases!$B23-Cases!$B22),
"")</f>
        <v>0.20029895366218237</v>
      </c>
      <c r="L23" s="22">
        <f>IF(AND(ISNUMBER(Cases!M22),Cases!M22&gt;min_number),
((Cases!M23-Cases!M22)/Cases!M22)/(Cases!$B23-Cases!$B22),
"")</f>
        <v>0.15298384437850313</v>
      </c>
      <c r="M23" s="22">
        <f>IF(AND(ISNUMBER(Cases!N22),Cases!N22&gt;min_number),
((Cases!N23-Cases!N22)/Cases!N22)/(Cases!$B23-Cases!$B22),
"")</f>
        <v>0.25745682888540034</v>
      </c>
      <c r="N23" s="22">
        <f>IF(AND(ISNUMBER(Cases!O22),Cases!O22&gt;min_number),
((Cases!O23-Cases!O22)/Cases!O22)/(Cases!$B23-Cases!$B22),
"")</f>
        <v>0.47474747474747475</v>
      </c>
      <c r="O23" s="22">
        <f>IF(AND(ISNUMBER(Cases!P22),Cases!P22&gt;min_number),
((Cases!P23-Cases!P22)/Cases!P22)/(Cases!$B23-Cases!$B22),
"")</f>
        <v>0.43272727272727274</v>
      </c>
      <c r="P23" s="22">
        <f>IF(AND(ISNUMBER(Cases!Q22),Cases!Q22&gt;min_number),
((Cases!Q23-Cases!Q22)/Cases!Q22)/(Cases!$B23-Cases!$B22),
"")</f>
        <v>0.2857142857142857</v>
      </c>
      <c r="Q23" s="22">
        <f>IF(AND(ISNUMBER(Cases!R22),Cases!R22&gt;min_number),
((Cases!R23-Cases!R22)/Cases!R22)/(Cases!$B23-Cases!$B22),
"")</f>
        <v>0.31683168316831684</v>
      </c>
      <c r="R23" s="22">
        <f>IF(AND(ISNUMBER(Cases!S22),Cases!S22&gt;min_number),
((Cases!S23-Cases!S22)/Cases!S22)/(Cases!$B23-Cases!$B22),
"")</f>
        <v>0.52040816326530615</v>
      </c>
      <c r="S23" s="44">
        <f>IF(AND(ISNUMBER(Cases!T22),Cases!T22&gt;min_number),
((Cases!T23-Cases!T22)/Cases!T22)/(Cases!$B23-Cases!$B22),
"")</f>
        <v>0.26893353941267389</v>
      </c>
    </row>
    <row r="24" spans="1:19">
      <c r="A24" s="30">
        <f>Cases!A24</f>
        <v>0</v>
      </c>
      <c r="B24" s="93">
        <f>Cases!B24</f>
        <v>43911</v>
      </c>
      <c r="C24" s="22">
        <f>IF(AND(ISNUMBER(Cases!D23),Cases!D23&gt;min_number),
((Cases!D24-Cases!D23)/Cases!D23)/(Cases!$B24-Cases!$B23),
"")</f>
        <v>0.33576110706482154</v>
      </c>
      <c r="D24" s="22">
        <f>IF(AND(ISNUMBER(Cases!E23),Cases!E23&gt;min_number),
((Cases!E24-Cases!E23)/Cases!E23)/(Cases!$B24-Cases!$B23),
"")</f>
        <v>0.23281965847563516</v>
      </c>
      <c r="E24" s="22">
        <f>IF(AND(ISNUMBER(Cases!F23),Cases!F23&gt;min_number),
((Cases!F24-Cases!F23)/Cases!F23)/(Cases!$B24-Cases!$B23),
"")</f>
        <v>0.18467852257181944</v>
      </c>
      <c r="F24" s="22">
        <f>IF(AND(ISNUMBER(Cases!G23),Cases!G23&gt;min_number),
((Cases!G24-Cases!G23)/Cases!G23)/(Cases!$B24-Cases!$B23),
"")</f>
        <v>0.32291666666666669</v>
      </c>
      <c r="G24" s="22">
        <f>IF(AND(ISNUMBER(Cases!H23),Cases!H23&gt;min_number),
((Cases!H24-Cases!H23)/Cases!H23)/(Cases!$B24-Cases!$B23),
"")</f>
        <v>0.17355371900826447</v>
      </c>
      <c r="H24" s="22">
        <f>IF(AND(ISNUMBER(Cases!I23),Cases!I23&gt;min_number),
((Cases!I24-Cases!I23)/Cases!I23)/(Cases!$B24-Cases!$B23),
"")</f>
        <v>1.7064846416382253E-3</v>
      </c>
      <c r="I24" s="22">
        <f>IF(AND(ISNUMBER(Cases!J23),Cases!J23&gt;min_number),
((Cases!J24-Cases!J23)/Cases!J23)/(Cases!$B24-Cases!$B23),
"")</f>
        <v>0.32841328413284132</v>
      </c>
      <c r="J24" s="22">
        <f>IF(AND(ISNUMBER(Cases!K23),Cases!K23&gt;min_number),
((Cases!K24-Cases!K23)/Cases!K23)/(Cases!$B24-Cases!$B23),
"")</f>
        <v>0.25954198473282442</v>
      </c>
      <c r="K24" s="22">
        <f>IF(AND(ISNUMBER(Cases!L23),Cases!L23&gt;min_number),
((Cases!L24-Cases!L23)/Cases!L23)/(Cases!$B24-Cases!$B23),
"")</f>
        <v>0.27397260273972601</v>
      </c>
      <c r="L24" s="22">
        <f>IF(AND(ISNUMBER(Cases!M23),Cases!M23&gt;min_number),
((Cases!M24-Cases!M23)/Cases!M23)/(Cases!$B24-Cases!$B23),
"")</f>
        <v>1.2868172719473835E-2</v>
      </c>
      <c r="M24" s="22">
        <f>IF(AND(ISNUMBER(Cases!N23),Cases!N23&gt;min_number),
((Cases!N24-Cases!N23)/Cases!N23)/(Cases!$B24-Cases!$B23),
"")</f>
        <v>0.17103620474406991</v>
      </c>
      <c r="N24" s="22">
        <f>IF(AND(ISNUMBER(Cases!O23),Cases!O23&gt;min_number),
((Cases!O24-Cases!O23)/Cases!O23)/(Cases!$B24-Cases!$B23),
"")</f>
        <v>0.28082191780821919</v>
      </c>
      <c r="O24" s="22">
        <f>IF(AND(ISNUMBER(Cases!P23),Cases!P23&gt;min_number),
((Cases!P24-Cases!P23)/Cases!P23)/(Cases!$B24-Cases!$B23),
"")</f>
        <v>0.43908629441624364</v>
      </c>
      <c r="P24" s="22">
        <f>IF(AND(ISNUMBER(Cases!Q23),Cases!Q23&gt;min_number),
((Cases!Q24-Cases!Q23)/Cases!Q23)/(Cases!$B24-Cases!$B23),
"")</f>
        <v>4.4444444444444446E-2</v>
      </c>
      <c r="Q24" s="22">
        <f>IF(AND(ISNUMBER(Cases!R23),Cases!R23&gt;min_number),
((Cases!R24-Cases!R23)/Cases!R23)/(Cases!$B24-Cases!$B23),
"")</f>
        <v>0.15789473684210525</v>
      </c>
      <c r="R24" s="22">
        <f>IF(AND(ISNUMBER(Cases!S23),Cases!S23&gt;min_number),
((Cases!S24-Cases!S23)/Cases!S23)/(Cases!$B24-Cases!$B23),
"")</f>
        <v>0.25503355704697989</v>
      </c>
      <c r="S24" s="44">
        <f>IF(AND(ISNUMBER(Cases!T23),Cases!T23&gt;min_number),
((Cases!T24-Cases!T23)/Cases!T23)/(Cases!$B24-Cases!$B23),
"")</f>
        <v>0.19380955792792148</v>
      </c>
    </row>
  </sheetData>
  <conditionalFormatting sqref="C2:S24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tabSelected="1" workbookViewId="0"/>
  </sheetViews>
  <sheetFormatPr baseColWidth="10" defaultRowHeight="16"/>
  <cols>
    <col min="1" max="1" width="24.1640625" bestFit="1" customWidth="1"/>
    <col min="2" max="2" width="8.5" style="56" bestFit="1" customWidth="1"/>
    <col min="3" max="3" width="10.83203125" bestFit="1" customWidth="1"/>
    <col min="4" max="4" width="8.1640625" style="34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89</v>
      </c>
      <c r="B1" s="60"/>
      <c r="C1" s="14"/>
      <c r="D1" s="75"/>
      <c r="E1" s="56"/>
      <c r="F1" s="56"/>
      <c r="G1" s="56"/>
      <c r="H1" s="56"/>
      <c r="I1" s="56"/>
      <c r="J1" s="56"/>
      <c r="K1" s="56"/>
      <c r="L1" s="56"/>
      <c r="M1" s="56"/>
      <c r="U1" s="34"/>
      <c r="V1" s="12"/>
      <c r="W1" s="13"/>
    </row>
    <row r="2" spans="1:23" ht="19">
      <c r="A2" t="s">
        <v>90</v>
      </c>
      <c r="D2" s="34">
        <v>1000000</v>
      </c>
      <c r="H2" t="s">
        <v>91</v>
      </c>
      <c r="I2" s="64" t="str">
        <f>"Infektionen gesamt und pro 1 Millionen Einwohner, "&amp;TEXT(C3,"TT.MM.JJJJ")</f>
        <v>Infektionen gesamt und pro 1 Millionen Einwohner, 21.03.2020</v>
      </c>
      <c r="U2" s="34"/>
      <c r="V2" s="12"/>
      <c r="W2" s="13"/>
    </row>
    <row r="3" spans="1:23">
      <c r="C3" s="63">
        <f>LOOKUP(2,1/(ISNUMBER(Cases!B2:B9998)),Cases!B2:B9998)</f>
        <v>43911</v>
      </c>
      <c r="U3" s="34"/>
      <c r="V3" s="12"/>
      <c r="W3" s="13"/>
    </row>
    <row r="4" spans="1:23">
      <c r="A4" s="1" t="s">
        <v>17</v>
      </c>
      <c r="B4" s="61"/>
      <c r="C4" s="62" t="s">
        <v>58</v>
      </c>
      <c r="D4" s="76" t="s">
        <v>88</v>
      </c>
      <c r="E4" s="62" t="s">
        <v>95</v>
      </c>
      <c r="T4" s="49"/>
      <c r="U4" s="34"/>
      <c r="V4" s="12"/>
      <c r="W4" s="13"/>
    </row>
    <row r="5" spans="1:23" ht="34">
      <c r="A5" s="59" t="s">
        <v>30</v>
      </c>
      <c r="B5" s="56" t="s">
        <v>74</v>
      </c>
      <c r="C5" s="51">
        <f>LOOKUP(2,1/(ISNUMBER(Cases!D2:D9998)),Cases!D2:D9998)</f>
        <v>3668</v>
      </c>
      <c r="D5" s="77">
        <f>last_BW/pop_BW*per_pop_scale</f>
        <v>331.36094674556216</v>
      </c>
      <c r="E5" s="34">
        <f>$D$21</f>
        <v>200.7005608341203</v>
      </c>
    </row>
    <row r="6" spans="1:23">
      <c r="A6" t="s">
        <v>1</v>
      </c>
      <c r="B6" s="56" t="s">
        <v>73</v>
      </c>
      <c r="C6" s="51">
        <f>LOOKUP(2,1/(ISNUMBER(Cases!E2:E9998)),Cases!E2:E9998)</f>
        <v>2960</v>
      </c>
      <c r="D6" s="77">
        <f>last_BY/pop_BY*per_pop_scale</f>
        <v>226.35680255722011</v>
      </c>
      <c r="E6" s="34">
        <f t="shared" ref="E6:E20" si="0">$D$21</f>
        <v>200.7005608341203</v>
      </c>
    </row>
    <row r="7" spans="1:23">
      <c r="A7" t="s">
        <v>2</v>
      </c>
      <c r="B7" s="56" t="s">
        <v>72</v>
      </c>
      <c r="C7" s="51">
        <f>LOOKUP(2,1/(ISNUMBER(Cases!F2:F9998)),Cases!F2:F9998)</f>
        <v>866</v>
      </c>
      <c r="D7" s="77">
        <f>last_BE/pop_BE*per_pop_scale</f>
        <v>237.59877085162424</v>
      </c>
      <c r="E7" s="34">
        <f t="shared" si="0"/>
        <v>200.7005608341203</v>
      </c>
    </row>
    <row r="8" spans="1:23">
      <c r="A8" t="s">
        <v>3</v>
      </c>
      <c r="B8" s="56" t="s">
        <v>71</v>
      </c>
      <c r="C8" s="51">
        <f>LOOKUP(2,1/(ISNUMBER(Cases!G2:G9998)),Cases!G2:G9998)</f>
        <v>254</v>
      </c>
      <c r="D8" s="77">
        <f>last_BB/pop_BB*per_pop_scale</f>
        <v>101.11867510649309</v>
      </c>
      <c r="E8" s="34">
        <f t="shared" si="0"/>
        <v>200.7005608341203</v>
      </c>
    </row>
    <row r="9" spans="1:23">
      <c r="A9" t="s">
        <v>4</v>
      </c>
      <c r="B9" s="56" t="s">
        <v>70</v>
      </c>
      <c r="C9" s="51">
        <f>LOOKUP(2,1/(ISNUMBER(Cases!H2:H9998)),Cases!H2:H9998)</f>
        <v>142</v>
      </c>
      <c r="D9" s="77">
        <f>last_HB/pop_HB*per_pop_scale</f>
        <v>207.90629575402636</v>
      </c>
      <c r="E9" s="34">
        <f t="shared" si="0"/>
        <v>200.7005608341203</v>
      </c>
    </row>
    <row r="10" spans="1:23">
      <c r="A10" t="s">
        <v>5</v>
      </c>
      <c r="B10" s="56" t="s">
        <v>69</v>
      </c>
      <c r="C10" s="51">
        <f>LOOKUP(2,1/(ISNUMBER(Cases!I2:I9998)),Cases!I2:I9998)</f>
        <v>587</v>
      </c>
      <c r="D10" s="77">
        <f>last_HH/pop_HH*per_pop_scale</f>
        <v>318.81381707582011</v>
      </c>
      <c r="E10" s="34">
        <f t="shared" si="0"/>
        <v>200.7005608341203</v>
      </c>
    </row>
    <row r="11" spans="1:23">
      <c r="A11" t="s">
        <v>6</v>
      </c>
      <c r="B11" s="56" t="s">
        <v>68</v>
      </c>
      <c r="C11" s="51">
        <f>LOOKUP(2,1/(ISNUMBER(Cases!J2:J9998)),Cases!J2:J9998)</f>
        <v>1080</v>
      </c>
      <c r="D11" s="77">
        <f>last_HE/pop_HE*per_pop_scale</f>
        <v>172.36426314277506</v>
      </c>
      <c r="E11" s="34">
        <f t="shared" si="0"/>
        <v>200.7005608341203</v>
      </c>
    </row>
    <row r="12" spans="1:23" ht="34">
      <c r="A12" s="59" t="s">
        <v>31</v>
      </c>
      <c r="B12" s="56" t="s">
        <v>67</v>
      </c>
      <c r="C12" s="51">
        <f>LOOKUP(2,1/(ISNUMBER(Cases!K2:K9998)),Cases!K2:K9998)</f>
        <v>165</v>
      </c>
      <c r="D12" s="77">
        <f>last_MV/pop_MV*per_pop_scale</f>
        <v>102.50357209417903</v>
      </c>
      <c r="E12" s="34">
        <f t="shared" si="0"/>
        <v>200.7005608341203</v>
      </c>
    </row>
    <row r="13" spans="1:23">
      <c r="A13" t="s">
        <v>8</v>
      </c>
      <c r="B13" s="56" t="s">
        <v>66</v>
      </c>
      <c r="C13" s="51">
        <f>LOOKUP(2,1/(ISNUMBER(Cases!L2:L9998)),Cases!L2:L9998)</f>
        <v>1023</v>
      </c>
      <c r="D13" s="77">
        <f>last_NI/pop_NI*per_pop_scale</f>
        <v>128.15694527961514</v>
      </c>
      <c r="E13" s="34">
        <f t="shared" si="0"/>
        <v>200.7005608341203</v>
      </c>
    </row>
    <row r="14" spans="1:23" ht="34">
      <c r="A14" s="59" t="s">
        <v>32</v>
      </c>
      <c r="B14" s="56" t="s">
        <v>65</v>
      </c>
      <c r="C14" s="51">
        <f>LOOKUP(2,1/(ISNUMBER(Cases!M2:M9998)),Cases!M2:M9998)</f>
        <v>3542</v>
      </c>
      <c r="D14" s="77">
        <f>last_NW/pop_NW*per_pop_scale</f>
        <v>197.51626916192205</v>
      </c>
      <c r="E14" s="34">
        <f t="shared" si="0"/>
        <v>200.7005608341203</v>
      </c>
    </row>
    <row r="15" spans="1:23" ht="34">
      <c r="A15" s="59" t="s">
        <v>35</v>
      </c>
      <c r="B15" s="56" t="s">
        <v>64</v>
      </c>
      <c r="C15" s="51">
        <f>LOOKUP(2,1/(ISNUMBER(Cases!N2:N9998)),Cases!N2:N9998)</f>
        <v>938</v>
      </c>
      <c r="D15" s="77">
        <f>last_RP/pop_RP*per_pop_scale</f>
        <v>229.63180571876225</v>
      </c>
      <c r="E15" s="34">
        <f t="shared" si="0"/>
        <v>200.7005608341203</v>
      </c>
    </row>
    <row r="16" spans="1:23">
      <c r="A16" t="s">
        <v>11</v>
      </c>
      <c r="B16" s="56" t="s">
        <v>63</v>
      </c>
      <c r="C16" s="51">
        <f>LOOKUP(2,1/(ISNUMBER(Cases!O2:O9998)),Cases!O2:O9998)</f>
        <v>187</v>
      </c>
      <c r="D16" s="77">
        <f>last_SL/pop_SL*per_pop_scale</f>
        <v>188.79353861686016</v>
      </c>
      <c r="E16" s="34">
        <f t="shared" si="0"/>
        <v>200.7005608341203</v>
      </c>
      <c r="F16" s="56"/>
      <c r="G16" s="56"/>
      <c r="H16" s="56"/>
      <c r="I16" s="56"/>
      <c r="J16" s="56"/>
      <c r="K16" s="56"/>
      <c r="L16" s="57"/>
    </row>
    <row r="17" spans="1:5">
      <c r="A17" t="s">
        <v>12</v>
      </c>
      <c r="B17" s="56" t="s">
        <v>62</v>
      </c>
      <c r="C17" s="51">
        <f>LOOKUP(2,1/(ISNUMBER(Cases!P2:P9998)),Cases!P2:P9998)</f>
        <v>567</v>
      </c>
      <c r="D17" s="77">
        <f>last_SN/pop_SN*per_pop_scale</f>
        <v>139.04215404987863</v>
      </c>
      <c r="E17" s="34">
        <f t="shared" si="0"/>
        <v>200.7005608341203</v>
      </c>
    </row>
    <row r="18" spans="1:5" ht="34">
      <c r="A18" s="59" t="s">
        <v>34</v>
      </c>
      <c r="B18" s="56" t="s">
        <v>75</v>
      </c>
      <c r="C18" s="51">
        <f>LOOKUP(2,1/(ISNUMBER(Cases!Q2:Q9998)),Cases!Q2:Q9998)</f>
        <v>188</v>
      </c>
      <c r="D18" s="77">
        <f>last_ST/pop_ST*per_pop_scale</f>
        <v>85.133360503554769</v>
      </c>
      <c r="E18" s="34">
        <f t="shared" si="0"/>
        <v>200.7005608341203</v>
      </c>
    </row>
    <row r="19" spans="1:5" ht="34">
      <c r="A19" s="59" t="s">
        <v>33</v>
      </c>
      <c r="B19" s="56" t="s">
        <v>61</v>
      </c>
      <c r="C19" s="51">
        <f>LOOKUP(2,1/(ISNUMBER(Cases!R2:R9998)),Cases!R2:R9998)</f>
        <v>308</v>
      </c>
      <c r="D19" s="77">
        <f>last_SH/pop_SH*per_pop_scale</f>
        <v>106.32789035799358</v>
      </c>
      <c r="E19" s="34">
        <f t="shared" si="0"/>
        <v>200.7005608341203</v>
      </c>
    </row>
    <row r="20" spans="1:5">
      <c r="A20" t="s">
        <v>15</v>
      </c>
      <c r="B20" s="56" t="s">
        <v>59</v>
      </c>
      <c r="C20" s="51">
        <f>LOOKUP(2,1/(ISNUMBER(Cases!S2:S9998)),Cases!S2:S9998)</f>
        <v>187</v>
      </c>
      <c r="D20" s="77">
        <f>last_TH/pop_TH*per_pop_scale</f>
        <v>87.256777565209276</v>
      </c>
      <c r="E20" s="34">
        <f t="shared" si="0"/>
        <v>200.7005608341203</v>
      </c>
    </row>
    <row r="21" spans="1:5">
      <c r="A21" t="s">
        <v>46</v>
      </c>
      <c r="B21" s="57" t="s">
        <v>60</v>
      </c>
      <c r="C21" s="51">
        <f>LOOKUP(2,1/(ISNUMBER(Cases!T2:T9998)),Cases!T2:T9998)</f>
        <v>16662</v>
      </c>
      <c r="D21" s="77">
        <f>last_DE_Total/pop_DE_Total*per_pop_scale</f>
        <v>200.7005608341203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V45"/>
  <sheetViews>
    <sheetView workbookViewId="0">
      <selection activeCell="B15" sqref="B15"/>
    </sheetView>
  </sheetViews>
  <sheetFormatPr baseColWidth="10" defaultRowHeight="16"/>
  <cols>
    <col min="1" max="1" width="3.6640625" style="67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2" s="17" customFormat="1" ht="142">
      <c r="A1" s="110" t="s">
        <v>40</v>
      </c>
      <c r="B1" s="111" t="s">
        <v>38</v>
      </c>
      <c r="C1" s="112" t="s">
        <v>22</v>
      </c>
      <c r="D1" s="112" t="s">
        <v>0</v>
      </c>
      <c r="E1" s="112" t="s">
        <v>1</v>
      </c>
      <c r="F1" s="112" t="s">
        <v>2</v>
      </c>
      <c r="G1" s="112" t="s">
        <v>3</v>
      </c>
      <c r="H1" s="112" t="s">
        <v>4</v>
      </c>
      <c r="I1" s="112" t="s">
        <v>5</v>
      </c>
      <c r="J1" s="112" t="s">
        <v>6</v>
      </c>
      <c r="K1" s="112" t="s">
        <v>7</v>
      </c>
      <c r="L1" s="112" t="s">
        <v>8</v>
      </c>
      <c r="M1" s="112" t="s">
        <v>9</v>
      </c>
      <c r="N1" s="112" t="s">
        <v>10</v>
      </c>
      <c r="O1" s="112" t="s">
        <v>11</v>
      </c>
      <c r="P1" s="112" t="s">
        <v>12</v>
      </c>
      <c r="Q1" s="112" t="s">
        <v>13</v>
      </c>
      <c r="R1" s="112" t="s">
        <v>14</v>
      </c>
      <c r="S1" s="112" t="s">
        <v>15</v>
      </c>
      <c r="T1" s="111" t="s">
        <v>46</v>
      </c>
    </row>
    <row r="2" spans="1:22">
      <c r="A2" s="95">
        <v>10</v>
      </c>
      <c r="B2" s="96">
        <v>43899.625</v>
      </c>
      <c r="C2" s="97" t="s">
        <v>19</v>
      </c>
      <c r="D2" s="98"/>
      <c r="E2" s="98"/>
      <c r="F2" s="98"/>
      <c r="G2" s="98"/>
      <c r="H2" s="98"/>
      <c r="I2" s="98"/>
      <c r="J2" s="98"/>
      <c r="K2" s="98"/>
      <c r="L2" s="98"/>
      <c r="M2" s="98">
        <v>2</v>
      </c>
      <c r="N2" s="98"/>
      <c r="O2" s="98"/>
      <c r="P2" s="98"/>
      <c r="Q2" s="98"/>
      <c r="R2" s="98"/>
      <c r="S2" s="98"/>
      <c r="T2" s="99">
        <v>2</v>
      </c>
    </row>
    <row r="3" spans="1:22">
      <c r="A3" s="95">
        <v>11</v>
      </c>
      <c r="B3" s="96">
        <v>43900.625</v>
      </c>
      <c r="C3" s="97" t="s">
        <v>19</v>
      </c>
      <c r="D3" s="98"/>
      <c r="E3" s="98"/>
      <c r="F3" s="98"/>
      <c r="G3" s="98"/>
      <c r="H3" s="98"/>
      <c r="I3" s="98"/>
      <c r="J3" s="98"/>
      <c r="K3" s="98"/>
      <c r="L3" s="98"/>
      <c r="M3" s="98">
        <v>2</v>
      </c>
      <c r="N3" s="98"/>
      <c r="O3" s="98"/>
      <c r="P3" s="98"/>
      <c r="Q3" s="98"/>
      <c r="R3" s="98"/>
      <c r="S3" s="98"/>
      <c r="T3" s="99">
        <v>2</v>
      </c>
    </row>
    <row r="4" spans="1:22">
      <c r="A4" s="95">
        <v>12</v>
      </c>
      <c r="B4" s="96">
        <v>43901.625</v>
      </c>
      <c r="C4" s="97" t="s">
        <v>19</v>
      </c>
      <c r="D4" s="98"/>
      <c r="E4" s="98"/>
      <c r="F4" s="98"/>
      <c r="G4" s="98"/>
      <c r="H4" s="98"/>
      <c r="I4" s="98"/>
      <c r="J4" s="98"/>
      <c r="K4" s="98"/>
      <c r="L4" s="98"/>
      <c r="M4" s="98">
        <v>3</v>
      </c>
      <c r="N4" s="98"/>
      <c r="O4" s="98"/>
      <c r="P4" s="98"/>
      <c r="Q4" s="98"/>
      <c r="R4" s="98"/>
      <c r="S4" s="98"/>
      <c r="T4" s="99">
        <v>3</v>
      </c>
    </row>
    <row r="5" spans="1:22">
      <c r="A5" s="95">
        <v>13</v>
      </c>
      <c r="B5" s="15">
        <v>43902.625</v>
      </c>
      <c r="C5" s="100" t="s">
        <v>19</v>
      </c>
      <c r="D5" s="98">
        <v>1</v>
      </c>
      <c r="E5" s="98">
        <v>1</v>
      </c>
      <c r="F5" s="98"/>
      <c r="G5" s="98"/>
      <c r="H5" s="98"/>
      <c r="I5" s="98"/>
      <c r="J5" s="98"/>
      <c r="K5" s="98"/>
      <c r="L5" s="98"/>
      <c r="M5" s="98">
        <v>3</v>
      </c>
      <c r="N5" s="98"/>
      <c r="O5" s="98"/>
      <c r="P5" s="98"/>
      <c r="Q5" s="98"/>
      <c r="R5" s="98"/>
      <c r="S5" s="98"/>
      <c r="T5" s="99">
        <v>5</v>
      </c>
    </row>
    <row r="6" spans="1:22">
      <c r="A6" s="95">
        <v>14</v>
      </c>
      <c r="B6" s="101">
        <v>43903.625</v>
      </c>
      <c r="C6" s="100" t="s">
        <v>19</v>
      </c>
      <c r="D6" s="102">
        <v>1</v>
      </c>
      <c r="E6" s="102">
        <v>1</v>
      </c>
      <c r="F6" s="102"/>
      <c r="G6" s="102"/>
      <c r="H6" s="102"/>
      <c r="I6" s="102"/>
      <c r="J6" s="102"/>
      <c r="K6" s="102"/>
      <c r="L6" s="102"/>
      <c r="M6" s="102">
        <v>3</v>
      </c>
      <c r="N6" s="102"/>
      <c r="O6" s="102"/>
      <c r="P6" s="102"/>
      <c r="Q6" s="102"/>
      <c r="R6" s="102"/>
      <c r="S6" s="102"/>
      <c r="T6" s="103">
        <v>5</v>
      </c>
    </row>
    <row r="7" spans="1:22">
      <c r="A7" s="95">
        <v>15</v>
      </c>
      <c r="B7" s="101">
        <v>43904.625</v>
      </c>
      <c r="C7" s="100" t="s">
        <v>19</v>
      </c>
      <c r="D7" s="104">
        <v>2</v>
      </c>
      <c r="E7" s="104">
        <v>1</v>
      </c>
      <c r="F7" s="104"/>
      <c r="G7" s="104"/>
      <c r="H7" s="104"/>
      <c r="I7" s="104"/>
      <c r="J7" s="104"/>
      <c r="K7" s="104"/>
      <c r="L7" s="104"/>
      <c r="M7" s="104">
        <v>5</v>
      </c>
      <c r="N7" s="104"/>
      <c r="O7" s="104"/>
      <c r="P7" s="104"/>
      <c r="Q7" s="104"/>
      <c r="R7" s="104"/>
      <c r="S7" s="104"/>
      <c r="T7" s="105">
        <v>8</v>
      </c>
    </row>
    <row r="8" spans="1:22">
      <c r="A8" s="106">
        <v>16</v>
      </c>
      <c r="B8" s="101">
        <v>43905.625</v>
      </c>
      <c r="C8" s="100" t="s">
        <v>19</v>
      </c>
      <c r="D8" s="102">
        <v>3</v>
      </c>
      <c r="E8" s="102">
        <v>4</v>
      </c>
      <c r="F8" s="102"/>
      <c r="G8" s="102"/>
      <c r="H8" s="102"/>
      <c r="I8" s="102"/>
      <c r="J8" s="102"/>
      <c r="K8" s="102"/>
      <c r="L8" s="102"/>
      <c r="M8" s="102">
        <v>5</v>
      </c>
      <c r="N8" s="102"/>
      <c r="O8" s="102"/>
      <c r="P8" s="102"/>
      <c r="Q8" s="102"/>
      <c r="R8" s="102"/>
      <c r="S8" s="102"/>
      <c r="T8" s="103">
        <v>12</v>
      </c>
    </row>
    <row r="9" spans="1:22">
      <c r="A9" s="107">
        <v>17</v>
      </c>
      <c r="B9" s="101">
        <v>43906.625</v>
      </c>
      <c r="C9" s="108" t="s">
        <v>19</v>
      </c>
      <c r="D9" s="104">
        <v>3</v>
      </c>
      <c r="E9" s="104">
        <v>5</v>
      </c>
      <c r="F9" s="104"/>
      <c r="G9" s="104"/>
      <c r="H9" s="104"/>
      <c r="I9" s="104"/>
      <c r="J9" s="104"/>
      <c r="K9" s="104"/>
      <c r="L9" s="104"/>
      <c r="M9" s="104">
        <v>5</v>
      </c>
      <c r="N9" s="104"/>
      <c r="O9" s="104"/>
      <c r="P9" s="104"/>
      <c r="Q9" s="104"/>
      <c r="R9" s="104"/>
      <c r="S9" s="104"/>
      <c r="T9" s="105">
        <v>13</v>
      </c>
    </row>
    <row r="10" spans="1:22">
      <c r="A10" s="107">
        <v>18</v>
      </c>
      <c r="B10" s="101">
        <v>43907.625</v>
      </c>
      <c r="C10" s="108" t="s">
        <v>41</v>
      </c>
      <c r="D10" s="104">
        <v>2</v>
      </c>
      <c r="E10" s="104">
        <v>4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6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5">
        <v>12</v>
      </c>
    </row>
    <row r="11" spans="1:22">
      <c r="A11" s="107">
        <v>19</v>
      </c>
      <c r="B11" s="109">
        <v>43908</v>
      </c>
      <c r="C11" s="108" t="s">
        <v>41</v>
      </c>
      <c r="D11" s="104">
        <v>2</v>
      </c>
      <c r="E11" s="104">
        <v>4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6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5">
        <v>12</v>
      </c>
    </row>
    <row r="12" spans="1:22">
      <c r="A12" s="107">
        <v>20</v>
      </c>
      <c r="B12" s="109">
        <v>43909</v>
      </c>
      <c r="C12" s="108" t="s">
        <v>41</v>
      </c>
      <c r="D12" s="104">
        <v>6</v>
      </c>
      <c r="E12" s="104">
        <v>8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6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5">
        <v>20</v>
      </c>
    </row>
    <row r="13" spans="1:22">
      <c r="A13" s="107">
        <v>21</v>
      </c>
      <c r="B13" s="109">
        <v>43910</v>
      </c>
      <c r="C13" s="108" t="s">
        <v>41</v>
      </c>
      <c r="D13" s="104">
        <v>10</v>
      </c>
      <c r="E13" s="104">
        <v>12</v>
      </c>
      <c r="F13" s="104">
        <v>0</v>
      </c>
      <c r="G13" s="104">
        <v>0</v>
      </c>
      <c r="H13" s="104">
        <v>0</v>
      </c>
      <c r="I13" s="104">
        <v>0</v>
      </c>
      <c r="J13" s="104">
        <v>1</v>
      </c>
      <c r="K13" s="104">
        <v>0</v>
      </c>
      <c r="L13" s="104">
        <v>0</v>
      </c>
      <c r="M13" s="104">
        <v>6</v>
      </c>
      <c r="N13" s="104">
        <v>1</v>
      </c>
      <c r="O13" s="104">
        <v>0</v>
      </c>
      <c r="P13" s="104">
        <v>0</v>
      </c>
      <c r="Q13" s="104">
        <v>0</v>
      </c>
      <c r="R13" s="104">
        <v>1</v>
      </c>
      <c r="S13" s="104">
        <v>0</v>
      </c>
      <c r="T13" s="105">
        <v>31</v>
      </c>
    </row>
    <row r="14" spans="1:22">
      <c r="A14" s="107">
        <v>22</v>
      </c>
      <c r="B14" s="109">
        <v>43911</v>
      </c>
      <c r="C14" s="108" t="s">
        <v>41</v>
      </c>
      <c r="D14" s="113">
        <v>16</v>
      </c>
      <c r="E14" s="113">
        <v>19</v>
      </c>
      <c r="F14" s="113">
        <v>1</v>
      </c>
      <c r="G14" s="113">
        <v>0</v>
      </c>
      <c r="H14" s="113">
        <v>0</v>
      </c>
      <c r="I14" s="113">
        <v>0</v>
      </c>
      <c r="J14" s="113">
        <v>2</v>
      </c>
      <c r="K14" s="113">
        <v>0</v>
      </c>
      <c r="L14" s="113">
        <v>0</v>
      </c>
      <c r="M14" s="113">
        <v>6</v>
      </c>
      <c r="N14" s="113">
        <v>1</v>
      </c>
      <c r="O14" s="113">
        <v>0</v>
      </c>
      <c r="P14" s="113">
        <v>0</v>
      </c>
      <c r="Q14" s="113">
        <v>0</v>
      </c>
      <c r="R14" s="113">
        <v>1</v>
      </c>
      <c r="S14" s="113">
        <v>0</v>
      </c>
      <c r="T14" s="113">
        <v>46</v>
      </c>
      <c r="U14" s="114"/>
      <c r="V14" s="115"/>
    </row>
    <row r="20" spans="2:19">
      <c r="B20" s="18"/>
      <c r="C20" s="18"/>
      <c r="D20" s="18"/>
      <c r="E20" s="18"/>
      <c r="F20" s="18"/>
      <c r="G20" s="18"/>
      <c r="H20" s="18"/>
      <c r="I20" s="18"/>
      <c r="K20" s="18"/>
      <c r="M20" s="18"/>
      <c r="O20" s="18"/>
      <c r="P20" s="18"/>
      <c r="Q20" s="18"/>
      <c r="R20" s="18"/>
      <c r="S20" s="18"/>
    </row>
    <row r="45" spans="18:18">
      <c r="R45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44</v>
      </c>
      <c r="C1" s="1" t="s">
        <v>78</v>
      </c>
      <c r="D1" s="1" t="s">
        <v>79</v>
      </c>
      <c r="E1" s="1" t="s">
        <v>81</v>
      </c>
      <c r="F1" s="1"/>
      <c r="G1" s="1" t="s">
        <v>83</v>
      </c>
    </row>
    <row r="2" spans="1:8">
      <c r="C2" s="1"/>
      <c r="D2" s="3" t="s">
        <v>80</v>
      </c>
      <c r="E2" s="3" t="s">
        <v>82</v>
      </c>
      <c r="F2" s="1"/>
      <c r="G2" s="1"/>
    </row>
    <row r="3" spans="1:8">
      <c r="C3" s="55">
        <v>43465</v>
      </c>
      <c r="E3">
        <v>2017</v>
      </c>
      <c r="F3" s="3"/>
      <c r="G3" t="s">
        <v>78</v>
      </c>
      <c r="H3" s="45" t="s">
        <v>45</v>
      </c>
    </row>
    <row r="4" spans="1:8">
      <c r="A4" t="s">
        <v>74</v>
      </c>
      <c r="B4" t="s">
        <v>0</v>
      </c>
      <c r="C4">
        <v>11069500</v>
      </c>
      <c r="D4" s="52">
        <v>35673.71</v>
      </c>
      <c r="E4">
        <v>308</v>
      </c>
      <c r="G4" t="s">
        <v>79</v>
      </c>
      <c r="H4" s="45" t="s">
        <v>76</v>
      </c>
    </row>
    <row r="5" spans="1:8">
      <c r="A5" t="s">
        <v>73</v>
      </c>
      <c r="B5" t="s">
        <v>1</v>
      </c>
      <c r="C5">
        <v>13076700</v>
      </c>
      <c r="D5" s="53">
        <v>70542.03</v>
      </c>
      <c r="E5">
        <v>184</v>
      </c>
      <c r="G5" t="s">
        <v>81</v>
      </c>
      <c r="H5" s="45" t="s">
        <v>77</v>
      </c>
    </row>
    <row r="6" spans="1:8">
      <c r="A6" t="s">
        <v>72</v>
      </c>
      <c r="B6" t="s">
        <v>2</v>
      </c>
      <c r="C6">
        <v>3644800</v>
      </c>
      <c r="D6">
        <v>891.12</v>
      </c>
      <c r="E6" s="54">
        <v>4055</v>
      </c>
      <c r="F6" s="54"/>
    </row>
    <row r="7" spans="1:8">
      <c r="A7" t="s">
        <v>71</v>
      </c>
      <c r="B7" t="s">
        <v>3</v>
      </c>
      <c r="C7">
        <v>2511900</v>
      </c>
      <c r="D7" s="52">
        <v>29654.38</v>
      </c>
      <c r="E7">
        <v>84</v>
      </c>
    </row>
    <row r="8" spans="1:8">
      <c r="A8" t="s">
        <v>70</v>
      </c>
      <c r="B8" t="s">
        <v>4</v>
      </c>
      <c r="C8">
        <v>683000</v>
      </c>
      <c r="D8">
        <v>419.84</v>
      </c>
      <c r="E8" s="54">
        <v>1624</v>
      </c>
      <c r="F8" s="54"/>
    </row>
    <row r="9" spans="1:8">
      <c r="A9" t="s">
        <v>69</v>
      </c>
      <c r="B9" t="s">
        <v>5</v>
      </c>
      <c r="C9">
        <v>1841200</v>
      </c>
      <c r="D9">
        <v>755.09</v>
      </c>
      <c r="E9" s="54">
        <v>2424</v>
      </c>
      <c r="F9" s="54"/>
    </row>
    <row r="10" spans="1:8">
      <c r="A10" t="s">
        <v>68</v>
      </c>
      <c r="B10" t="s">
        <v>6</v>
      </c>
      <c r="C10">
        <v>6265800</v>
      </c>
      <c r="D10" s="52">
        <v>21115.67</v>
      </c>
      <c r="E10">
        <v>296</v>
      </c>
    </row>
    <row r="11" spans="1:8">
      <c r="A11" t="s">
        <v>67</v>
      </c>
      <c r="B11" t="s">
        <v>7</v>
      </c>
      <c r="C11">
        <v>1609700</v>
      </c>
      <c r="D11" s="52">
        <v>23292.73</v>
      </c>
      <c r="E11">
        <v>69</v>
      </c>
    </row>
    <row r="12" spans="1:8">
      <c r="A12" t="s">
        <v>66</v>
      </c>
      <c r="B12" t="s">
        <v>8</v>
      </c>
      <c r="C12">
        <v>7982400</v>
      </c>
      <c r="D12" s="52">
        <v>47709.83</v>
      </c>
      <c r="E12">
        <v>167</v>
      </c>
    </row>
    <row r="13" spans="1:8">
      <c r="A13" t="s">
        <v>65</v>
      </c>
      <c r="B13" t="s">
        <v>9</v>
      </c>
      <c r="C13">
        <v>17932700</v>
      </c>
      <c r="D13" s="52">
        <v>34112.74</v>
      </c>
      <c r="E13">
        <v>525</v>
      </c>
    </row>
    <row r="14" spans="1:8">
      <c r="A14" t="s">
        <v>64</v>
      </c>
      <c r="B14" t="s">
        <v>10</v>
      </c>
      <c r="C14">
        <v>4084800</v>
      </c>
      <c r="D14" s="52">
        <v>19858</v>
      </c>
      <c r="E14">
        <v>205</v>
      </c>
    </row>
    <row r="15" spans="1:8">
      <c r="A15" t="s">
        <v>63</v>
      </c>
      <c r="B15" t="s">
        <v>11</v>
      </c>
      <c r="C15">
        <v>990500</v>
      </c>
      <c r="D15" s="52">
        <v>2571.1</v>
      </c>
      <c r="E15">
        <v>387</v>
      </c>
    </row>
    <row r="16" spans="1:8">
      <c r="A16" t="s">
        <v>62</v>
      </c>
      <c r="B16" t="s">
        <v>12</v>
      </c>
      <c r="C16">
        <v>4077900</v>
      </c>
      <c r="D16" s="52">
        <v>18449.990000000002</v>
      </c>
      <c r="E16">
        <v>221</v>
      </c>
    </row>
    <row r="17" spans="1:8">
      <c r="A17" t="s">
        <v>75</v>
      </c>
      <c r="B17" t="s">
        <v>13</v>
      </c>
      <c r="C17">
        <v>2208300</v>
      </c>
      <c r="D17" s="52">
        <v>20452.14</v>
      </c>
      <c r="E17">
        <v>109</v>
      </c>
    </row>
    <row r="18" spans="1:8">
      <c r="A18" t="s">
        <v>61</v>
      </c>
      <c r="B18" t="s">
        <v>14</v>
      </c>
      <c r="C18">
        <v>2896700</v>
      </c>
      <c r="D18" s="52">
        <v>15802.27</v>
      </c>
      <c r="E18">
        <v>183</v>
      </c>
    </row>
    <row r="19" spans="1:8">
      <c r="A19" t="s">
        <v>59</v>
      </c>
      <c r="B19" t="s">
        <v>15</v>
      </c>
      <c r="C19">
        <v>2143100</v>
      </c>
      <c r="D19" s="52">
        <v>16202.37</v>
      </c>
      <c r="E19">
        <v>133</v>
      </c>
    </row>
    <row r="20" spans="1:8">
      <c r="A20" t="s">
        <v>87</v>
      </c>
      <c r="B20" t="s">
        <v>46</v>
      </c>
      <c r="C20">
        <v>83019200</v>
      </c>
      <c r="D20" s="52">
        <v>357578.17</v>
      </c>
      <c r="E20">
        <v>232</v>
      </c>
    </row>
    <row r="21" spans="1:8">
      <c r="B21" t="s">
        <v>47</v>
      </c>
      <c r="C21">
        <v>66823399.999999993</v>
      </c>
    </row>
    <row r="22" spans="1:8">
      <c r="B22" t="s">
        <v>48</v>
      </c>
      <c r="C22">
        <v>12551000</v>
      </c>
    </row>
    <row r="30" spans="1:8">
      <c r="C30" s="54"/>
      <c r="D30" s="54"/>
      <c r="E30" s="54"/>
      <c r="F30" s="54"/>
      <c r="G30" s="54"/>
      <c r="H30" s="54"/>
    </row>
    <row r="32" spans="1:8">
      <c r="C32" s="54"/>
      <c r="D32" s="54"/>
      <c r="E32" s="54"/>
      <c r="F32" s="54"/>
      <c r="G32" s="54"/>
      <c r="H32" s="54"/>
    </row>
    <row r="33" spans="3:8">
      <c r="C33" s="54"/>
      <c r="D33" s="54"/>
      <c r="E33" s="54"/>
      <c r="F33" s="54"/>
      <c r="G33" s="54"/>
      <c r="H33" s="54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date_last_DE_Total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2020-03-21T11:37:23Z</dcterms:modified>
</cp:coreProperties>
</file>