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Revenues Realiste" sheetId="2" state="visible" r:id="rId3"/>
    <sheet name="Sheet2" sheetId="3" state="visible" r:id="rId4"/>
    <sheet name="Realiste Commercial" sheetId="4" state="visible" r:id="rId5"/>
    <sheet name="Bilan0" sheetId="5" state="visible" r:id="rId6"/>
    <sheet name="CPC 2025 R" sheetId="6" state="visible" r:id="rId7"/>
    <sheet name="Plan de financement" sheetId="7" state="visible" r:id="rId8"/>
    <sheet name="Van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<sst xmlns="http://schemas.openxmlformats.org/spreadsheetml/2006/main" count="270" uniqueCount="136">
  <si>
    <t xml:space="preserve">Users Monthly Growth</t>
  </si>
  <si>
    <t xml:space="preserve">Init Users</t>
  </si>
  <si>
    <t xml:space="preserve">Init F</t>
  </si>
  <si>
    <t xml:space="preserve">Monthly F</t>
  </si>
  <si>
    <t xml:space="preserve">Variable Costs/user</t>
  </si>
  <si>
    <t xml:space="preserve">Number of monthly session per player</t>
  </si>
  <si>
    <t xml:space="preserve">Size of one session in Gb</t>
  </si>
  <si>
    <t xml:space="preserve">Dedicated 2 vCPUs 4 Gib 500Gb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</si>
  <si>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</si>
  <si>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</si>
  <si>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</si>
  <si>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</si>
  <si>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</si>
  <si>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</si>
  <si>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</si>
  <si>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</si>
  <si>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</si>
  <si>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</si>
  <si>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</si>
  <si>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</si>
  <si>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 2025</t>
  </si>
  <si>
    <t xml:space="preserve">Total 2026</t>
  </si>
  <si>
    <t xml:space="preserve">Total 2027</t>
  </si>
  <si>
    <t xml:space="preserve">Users</t>
  </si>
  <si>
    <t xml:space="preserve">Fixed Costs</t>
  </si>
  <si>
    <t xml:space="preserve">Storage required (Gb)</t>
  </si>
  <si>
    <t xml:space="preserve">Servers </t>
  </si>
  <si>
    <t xml:space="preserve">Volumes Block Storage 1000Gib</t>
  </si>
  <si>
    <t xml:space="preserve">Storage Capacity</t>
  </si>
  <si>
    <t xml:space="preserve">Storage excess</t>
  </si>
  <si>
    <t xml:space="preserve">Server Cost</t>
  </si>
  <si>
    <t xml:space="preserve">Storage Cost</t>
  </si>
  <si>
    <t xml:space="preserve">Total Variable Costs</t>
  </si>
  <si>
    <t xml:space="preserve">Total Costs</t>
  </si>
  <si>
    <t xml:space="preserve">Cummulative Costs</t>
  </si>
  <si>
    <t xml:space="preserve">Lead Dev</t>
  </si>
  <si>
    <t xml:space="preserve">Junior Dev</t>
  </si>
  <si>
    <t xml:space="preserve">UI/UX Dev</t>
  </si>
  <si>
    <t xml:space="preserve">Salaires Lead Dev</t>
  </si>
  <si>
    <t xml:space="preserve">Salaires Junior Dev</t>
  </si>
  <si>
    <t xml:space="preserve">Salaires UI/UX Dev</t>
  </si>
  <si>
    <t xml:space="preserve">Total salaires (dh)</t>
  </si>
  <si>
    <t xml:space="preserve">Total salaires usd</t>
  </si>
  <si>
    <t xml:space="preserve">Scenario</t>
  </si>
  <si>
    <t xml:space="preserve">Pessimiste</t>
  </si>
  <si>
    <t xml:space="preserve">Monthly Marketing Budget</t>
  </si>
  <si>
    <t xml:space="preserve">Parameters</t>
  </si>
  <si>
    <t xml:space="preserve">Ads</t>
  </si>
  <si>
    <t xml:space="preserve">Partnerships</t>
  </si>
  <si>
    <t xml:space="preserve">Community Events</t>
  </si>
  <si>
    <t xml:space="preserve">Engaged Users</t>
  </si>
  <si>
    <t xml:space="preserve">Engagement rate</t>
  </si>
  <si>
    <t xml:space="preserve">CPM</t>
  </si>
  <si>
    <t xml:space="preserve">Community events</t>
  </si>
  <si>
    <t xml:space="preserve">Conversion Rate</t>
  </si>
  <si>
    <t xml:space="preserve">Retention Rate</t>
  </si>
  <si>
    <t xml:space="preserve">CAC</t>
  </si>
  <si>
    <t xml:space="preserve">Ads Reach</t>
  </si>
  <si>
    <t xml:space="preserve">Partnerships Reach</t>
  </si>
  <si>
    <t xml:space="preserve">Organic growth</t>
  </si>
  <si>
    <t xml:space="preserve">Community events Reach</t>
  </si>
  <si>
    <t xml:space="preserve">Token Price</t>
  </si>
  <si>
    <t xml:space="preserve">Tokens/session</t>
  </si>
  <si>
    <t xml:space="preserve">Revenue per session</t>
  </si>
  <si>
    <t xml:space="preserve">Average number of sessions paid by player</t>
  </si>
  <si>
    <t xml:space="preserve">Revenue of tokens per player</t>
  </si>
  <si>
    <t xml:space="preserve">Premium Pack Price</t>
  </si>
  <si>
    <t xml:space="preserve">Initial Users Count</t>
  </si>
  <si>
    <t xml:space="preserve">Student Pack Price</t>
  </si>
  <si>
    <t xml:space="preserve">Reach</t>
  </si>
  <si>
    <t xml:space="preserve">New Marketing Users</t>
  </si>
  <si>
    <t xml:space="preserve">New Organic Users</t>
  </si>
  <si>
    <t xml:space="preserve">New Users</t>
  </si>
  <si>
    <t xml:space="preserve">Final Users Count</t>
  </si>
  <si>
    <t xml:space="preserve">Long-Term Users</t>
  </si>
  <si>
    <t xml:space="preserve">Paying Users</t>
  </si>
  <si>
    <t xml:space="preserve">of which Students</t>
  </si>
  <si>
    <t xml:space="preserve">of which Premium</t>
  </si>
  <si>
    <t xml:space="preserve">Students Revenue</t>
  </si>
  <si>
    <t xml:space="preserve">Premium Revenue</t>
  </si>
  <si>
    <t xml:space="preserve">Tokens Sale</t>
  </si>
  <si>
    <t xml:space="preserve">Total Revenue</t>
  </si>
  <si>
    <t xml:space="preserve">Annee</t>
  </si>
  <si>
    <t xml:space="preserve">Utilisateurs init</t>
  </si>
  <si>
    <t xml:space="preserve">Budget Annuel Marketing en dollars</t>
  </si>
  <si>
    <t xml:space="preserve">Utilisateurs engage</t>
  </si>
  <si>
    <t xml:space="preserve">Nouveaux utilisateurs</t>
  </si>
  <si>
    <t xml:space="preserve">Utilisateurs retenus</t>
  </si>
  <si>
    <t xml:space="preserve">Utilisateurs payants</t>
  </si>
  <si>
    <t xml:space="preserve">don’t Etudiants</t>
  </si>
  <si>
    <t xml:space="preserve">don’t Premium</t>
  </si>
  <si>
    <t xml:space="preserve">CA Etudiants</t>
  </si>
  <si>
    <t xml:space="preserve">CA Premium</t>
  </si>
  <si>
    <t xml:space="preserve">CA Jetons</t>
  </si>
  <si>
    <t xml:space="preserve">CA en dollars</t>
  </si>
  <si>
    <t xml:space="preserve">Montant</t>
  </si>
  <si>
    <t xml:space="preserve">Actif immobilise</t>
  </si>
  <si>
    <t xml:space="preserve">Financement permanent</t>
  </si>
  <si>
    <t xml:space="preserve">Frais prelim</t>
  </si>
  <si>
    <t xml:space="preserve">Capitaux Propres</t>
  </si>
  <si>
    <t xml:space="preserve">Immobilisation incorp</t>
  </si>
  <si>
    <t xml:space="preserve">Capital social</t>
  </si>
  <si>
    <t xml:space="preserve">Immobilisation corp</t>
  </si>
  <si>
    <t xml:space="preserve">Installation Technique</t>
  </si>
  <si>
    <t xml:space="preserve">Materiel de transport</t>
  </si>
  <si>
    <t xml:space="preserve">Mob Mat de bureau</t>
  </si>
  <si>
    <t xml:space="preserve">Actif Circulant</t>
  </si>
  <si>
    <t xml:space="preserve">Passif Circulant</t>
  </si>
  <si>
    <t xml:space="preserve">Etat, Tva Recup</t>
  </si>
  <si>
    <t xml:space="preserve">Treso</t>
  </si>
  <si>
    <t xml:space="preserve">Tresorerie</t>
  </si>
  <si>
    <t xml:space="preserve">Banques</t>
  </si>
  <si>
    <t xml:space="preserve">Actif </t>
  </si>
  <si>
    <t xml:space="preserve">Passif</t>
  </si>
  <si>
    <t xml:space="preserve">Realiste</t>
  </si>
  <si>
    <t xml:space="preserve">Total des produits</t>
  </si>
  <si>
    <t xml:space="preserve">Total des charges</t>
  </si>
  <si>
    <t xml:space="preserve">Resultat</t>
  </si>
  <si>
    <t xml:space="preserve">Optimiste</t>
  </si>
  <si>
    <t xml:space="preserve">Anne</t>
  </si>
  <si>
    <t xml:space="preserve">Investissements</t>
  </si>
  <si>
    <t xml:space="preserve">Total besoins</t>
  </si>
  <si>
    <t xml:space="preserve">Apport en capital</t>
  </si>
  <si>
    <t xml:space="preserve">CAF</t>
  </si>
  <si>
    <t xml:space="preserve">Total ressources</t>
  </si>
  <si>
    <t xml:space="preserve">Variation de la treso</t>
  </si>
  <si>
    <t xml:space="preserve">Excedent de tresorerie</t>
  </si>
  <si>
    <t xml:space="preserve">Initial</t>
  </si>
  <si>
    <t xml:space="preserve">I0</t>
  </si>
  <si>
    <t xml:space="preserve">Resultat net</t>
  </si>
  <si>
    <t xml:space="preserve">Amortissements</t>
  </si>
  <si>
    <t xml:space="preserve">Cashflows</t>
  </si>
  <si>
    <t xml:space="preserve">Taux d’actualisation</t>
  </si>
  <si>
    <t xml:space="preserve">NPV</t>
  </si>
  <si>
    <t xml:space="preserve">VAN</t>
  </si>
  <si>
    <t xml:space="preserve">Irr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</si>
</sst>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\ 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N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2" topLeftCell="V13" activePane="bottomRight" state="frozen"/>
      <selection pane="topLeft" activeCell="A1" activeCellId="0" sqref="A1"/>
      <selection pane="topRight" activeCell="V1" activeCellId="0" sqref="V1"/>
      <selection pane="bottomLeft" activeCell="A13" activeCellId="0" sqref="A13"/>
      <selection pane="bottomRight" activeCell="AN19" activeCellId="0" sqref="AN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56"/>
  </cols>
  <sheetData>
    <row r="2" customFormat="false" ht="12.8" hidden="false" customHeight="false" outlineLevel="0" collapsed="false">
      <c r="A2" s="0" t="s">
        <v>0</v>
      </c>
      <c r="B2" s="0" t="n">
        <v>0.1</v>
      </c>
    </row>
    <row r="3" customFormat="false" ht="12.8" hidden="false" customHeight="false" outlineLevel="0" collapsed="false">
      <c r="A3" s="0" t="s">
        <v>1</v>
      </c>
      <c r="B3" s="0" t="n">
        <v>1000</v>
      </c>
    </row>
    <row r="4" customFormat="false" ht="12.8" hidden="false" customHeight="false" outlineLevel="0" collapsed="false">
      <c r="A4" s="0" t="s">
        <v>2</v>
      </c>
      <c r="B4" s="0" t="n">
        <v>500</v>
      </c>
    </row>
    <row r="5" customFormat="false" ht="12.8" hidden="false" customHeight="false" outlineLevel="0" collapsed="false">
      <c r="A5" s="0" t="s">
        <v>3</v>
      </c>
      <c r="B5" s="0" t="n">
        <v>20</v>
      </c>
    </row>
    <row r="6" customFormat="false" ht="12.8" hidden="false" customHeight="false" outlineLevel="0" collapsed="false">
      <c r="A6" s="0" t="s">
        <v>4</v>
      </c>
      <c r="B6" s="1" t="n">
        <v>2</v>
      </c>
    </row>
    <row r="8" customFormat="false" ht="12.8" hidden="false" customHeight="false" outlineLevel="0" collapsed="false">
      <c r="A8" s="0" t="s">
        <v>5</v>
      </c>
      <c r="B8" s="0" t="n">
        <v>10</v>
      </c>
    </row>
    <row r="9" customFormat="false" ht="12.8" hidden="false" customHeight="false" outlineLevel="0" collapsed="false">
      <c r="A9" s="0" t="s">
        <v>6</v>
      </c>
      <c r="B9" s="0" t="n">
        <f aca="false">10*1/1024</f>
        <v>0.009765625</v>
      </c>
    </row>
    <row r="10" customFormat="false" ht="12.8" hidden="false" customHeight="false" outlineLevel="0" collapsed="false">
      <c r="A10" s="0" t="s">
        <v>7</v>
      </c>
      <c r="B10" s="0" t="n">
        <v>78</v>
      </c>
    </row>
    <row r="12" customFormat="false" ht="12.8" hidden="false" customHeight="false" outlineLevel="0" collapsed="false">
      <c r="B12" s="0" t="s">
        <v>8</v>
      </c>
      <c r="C12" s="0" t="s">
        <v>9</v>
      </c>
      <c r="D12" s="0" t="s">
        <v>10</v>
      </c>
      <c r="E12" s="0" t="s">
        <v>11</v>
      </c>
      <c r="F12" s="0" t="s">
        <v>12</v>
      </c>
      <c r="G12" s="0" t="s">
        <v>13</v>
      </c>
      <c r="H12" s="0" t="s">
        <v>14</v>
      </c>
      <c r="I12" s="0" t="s">
        <v>15</v>
      </c>
      <c r="J12" s="0" t="s">
        <v>16</v>
      </c>
      <c r="K12" s="0" t="s">
        <v>17</v>
      </c>
      <c r="L12" s="0" t="s">
        <v>18</v>
      </c>
      <c r="M12" s="0" t="s">
        <v>19</v>
      </c>
      <c r="N12" s="0" t="s">
        <v>20</v>
      </c>
      <c r="O12" s="0" t="s">
        <v>8</v>
      </c>
      <c r="P12" s="0" t="s">
        <v>9</v>
      </c>
      <c r="Q12" s="0" t="s">
        <v>10</v>
      </c>
      <c r="R12" s="0" t="s">
        <v>11</v>
      </c>
      <c r="S12" s="0" t="s">
        <v>12</v>
      </c>
      <c r="T12" s="0" t="s">
        <v>13</v>
      </c>
      <c r="U12" s="0" t="s">
        <v>14</v>
      </c>
      <c r="V12" s="0" t="s">
        <v>15</v>
      </c>
      <c r="W12" s="0" t="s">
        <v>16</v>
      </c>
      <c r="X12" s="0" t="s">
        <v>17</v>
      </c>
      <c r="Y12" s="0" t="s">
        <v>18</v>
      </c>
      <c r="Z12" s="0" t="s">
        <v>19</v>
      </c>
      <c r="AA12" s="0" t="s">
        <v>21</v>
      </c>
      <c r="AB12" s="0" t="s">
        <v>8</v>
      </c>
      <c r="AC12" s="0" t="s">
        <v>9</v>
      </c>
      <c r="AD12" s="0" t="s">
        <v>10</v>
      </c>
      <c r="AE12" s="0" t="s">
        <v>11</v>
      </c>
      <c r="AF12" s="0" t="s">
        <v>12</v>
      </c>
      <c r="AG12" s="0" t="s">
        <v>13</v>
      </c>
      <c r="AH12" s="0" t="s">
        <v>14</v>
      </c>
      <c r="AI12" s="0" t="s">
        <v>15</v>
      </c>
      <c r="AJ12" s="0" t="s">
        <v>16</v>
      </c>
      <c r="AK12" s="0" t="s">
        <v>17</v>
      </c>
      <c r="AL12" s="0" t="s">
        <v>18</v>
      </c>
      <c r="AM12" s="0" t="s">
        <v>19</v>
      </c>
      <c r="AN12" s="0" t="s">
        <v>22</v>
      </c>
    </row>
    <row r="13" customFormat="false" ht="12.8" hidden="false" customHeight="false" outlineLevel="0" collapsed="false">
      <c r="A13" s="0" t="s">
        <v>23</v>
      </c>
      <c r="B13" s="2" t="n">
        <f aca="false">Sheet2!C40</f>
        <v>635</v>
      </c>
      <c r="C13" s="2" t="n">
        <f aca="false">Sheet2!D40</f>
        <v>712.6075</v>
      </c>
      <c r="D13" s="2" t="n">
        <f aca="false">Sheet2!E40</f>
        <v>827.17</v>
      </c>
      <c r="E13" s="2" t="n">
        <f aca="false">Sheet2!F40</f>
        <v>978.62</v>
      </c>
      <c r="F13" s="2" t="n">
        <f aca="false">Sheet2!G40</f>
        <v>1148.08</v>
      </c>
      <c r="G13" s="2" t="n">
        <f aca="false">Sheet2!H40</f>
        <v>1350.832</v>
      </c>
      <c r="H13" s="2" t="n">
        <f aca="false">Sheet2!I40</f>
        <v>1594.3344</v>
      </c>
      <c r="I13" s="2" t="n">
        <f aca="false">Sheet2!J40</f>
        <v>1886.33728</v>
      </c>
      <c r="J13" s="2" t="n">
        <f aca="false">Sheet2!K40</f>
        <v>2237.140736</v>
      </c>
      <c r="K13" s="2" t="n">
        <f aca="false">Sheet2!L40</f>
        <v>2656.9048832</v>
      </c>
      <c r="L13" s="2" t="n">
        <f aca="false">Sheet2!M40</f>
        <v>3161.02185984</v>
      </c>
      <c r="M13" s="2" t="n">
        <f aca="false">Sheet2!N40</f>
        <v>3765.562231808</v>
      </c>
      <c r="N13" s="2" t="n">
        <f aca="false">M13</f>
        <v>3765.562231808</v>
      </c>
      <c r="O13" s="2" t="n">
        <f aca="false">Sheet2!P24</f>
        <v>3178.1212387328</v>
      </c>
      <c r="P13" s="2" t="n">
        <f aca="false">Sheet2!Q24</f>
        <v>3785.88148647936</v>
      </c>
      <c r="Q13" s="2" t="n">
        <f aca="false">Sheet2!R24</f>
        <v>4543.05778377523</v>
      </c>
      <c r="R13" s="2" t="n">
        <f aca="false">Sheet2!S24</f>
        <v>5451.66934053028</v>
      </c>
      <c r="S13" s="2" t="n">
        <f aca="false">Sheet2!T24</f>
        <v>6542.00320863633</v>
      </c>
      <c r="T13" s="2" t="n">
        <f aca="false">Sheet2!U24</f>
        <v>7850.4038503636</v>
      </c>
      <c r="U13" s="2" t="n">
        <f aca="false">Sheet2!V24</f>
        <v>9420.48462043632</v>
      </c>
      <c r="V13" s="2" t="n">
        <f aca="false">Sheet2!W24</f>
        <v>10833.5573135018</v>
      </c>
      <c r="W13" s="2" t="n">
        <f aca="false">Sheet2!X24</f>
        <v>12458.590910527</v>
      </c>
      <c r="X13" s="2" t="n">
        <f aca="false">Sheet2!Y24</f>
        <v>14327.3795471061</v>
      </c>
      <c r="Y13" s="2" t="n">
        <f aca="false">Sheet2!Z24</f>
        <v>16476.486479172</v>
      </c>
      <c r="Z13" s="2" t="n">
        <f aca="false">Sheet2!AA24</f>
        <v>18947.9594510478</v>
      </c>
      <c r="AA13" s="2" t="n">
        <f aca="false">Z13</f>
        <v>18947.9594510478</v>
      </c>
      <c r="AB13" s="2" t="n">
        <f aca="false">Sheet2!AC24</f>
        <v>21790.153368705</v>
      </c>
      <c r="AC13" s="2" t="n">
        <f aca="false">Sheet2!AD24</f>
        <v>23969.1687055755</v>
      </c>
      <c r="AD13" s="2" t="n">
        <f aca="false">Sheet2!AE24</f>
        <v>25167.6271408542</v>
      </c>
      <c r="AE13" s="2" t="n">
        <f aca="false">Sheet2!AF24</f>
        <v>26426.0084978969</v>
      </c>
      <c r="AF13" s="2" t="n">
        <f aca="false">Sheet2!AG24</f>
        <v>27747.3089227918</v>
      </c>
      <c r="AG13" s="2" t="n">
        <f aca="false">Sheet2!AH24</f>
        <v>29134.6743689314</v>
      </c>
      <c r="AH13" s="2" t="n">
        <f aca="false">Sheet2!AI24</f>
        <v>30591.408087378</v>
      </c>
      <c r="AI13" s="2" t="n">
        <f aca="false">Sheet2!AJ24</f>
        <v>32120.9784917469</v>
      </c>
      <c r="AJ13" s="2" t="n">
        <f aca="false">Sheet2!AK24</f>
        <v>33727.0274163342</v>
      </c>
      <c r="AK13" s="2" t="n">
        <f aca="false">Sheet2!AL24</f>
        <v>35413.3787871509</v>
      </c>
      <c r="AL13" s="2" t="n">
        <f aca="false">Sheet2!AM24</f>
        <v>37184.0477265085</v>
      </c>
      <c r="AM13" s="2" t="n">
        <f aca="false">Sheet2!AN24</f>
        <v>39043.2501128339</v>
      </c>
      <c r="AN13" s="2" t="n">
        <f aca="false">AM13</f>
        <v>39043.2501128339</v>
      </c>
    </row>
    <row r="14" customFormat="false" ht="12.8" hidden="false" customHeight="false" outlineLevel="0" collapsed="false">
      <c r="A14" s="0" t="s">
        <v>24</v>
      </c>
      <c r="B14" s="0" t="n">
        <f aca="false">B4</f>
        <v>500</v>
      </c>
      <c r="C14" s="0" t="n">
        <v>50</v>
      </c>
      <c r="D14" s="0" t="n">
        <v>50</v>
      </c>
      <c r="E14" s="0" t="n">
        <v>50</v>
      </c>
      <c r="F14" s="0" t="n">
        <v>50</v>
      </c>
      <c r="G14" s="0" t="n">
        <v>50</v>
      </c>
      <c r="H14" s="0" t="n">
        <v>50</v>
      </c>
      <c r="I14" s="0" t="n">
        <v>50</v>
      </c>
      <c r="J14" s="0" t="n">
        <v>50</v>
      </c>
      <c r="K14" s="0" t="n">
        <v>50</v>
      </c>
      <c r="L14" s="0" t="n">
        <v>50</v>
      </c>
      <c r="M14" s="0" t="n">
        <v>50</v>
      </c>
      <c r="N14" s="0" t="n">
        <f aca="false">SUM(B14:M14)</f>
        <v>1050</v>
      </c>
      <c r="O14" s="0" t="n">
        <v>50</v>
      </c>
      <c r="P14" s="0" t="n">
        <v>50</v>
      </c>
      <c r="Q14" s="0" t="n">
        <v>50</v>
      </c>
      <c r="R14" s="0" t="n">
        <v>50</v>
      </c>
      <c r="S14" s="0" t="n">
        <v>50</v>
      </c>
      <c r="T14" s="0" t="n">
        <v>50</v>
      </c>
      <c r="U14" s="0" t="n">
        <v>50</v>
      </c>
      <c r="V14" s="0" t="n">
        <v>50</v>
      </c>
      <c r="W14" s="0" t="n">
        <v>50</v>
      </c>
      <c r="X14" s="0" t="n">
        <v>50</v>
      </c>
      <c r="Y14" s="0" t="n">
        <v>50</v>
      </c>
      <c r="Z14" s="0" t="n">
        <v>50</v>
      </c>
      <c r="AA14" s="0" t="n">
        <f aca="false">SUM(O14:Z14)</f>
        <v>600</v>
      </c>
      <c r="AB14" s="0" t="n">
        <v>50</v>
      </c>
      <c r="AC14" s="0" t="n">
        <v>50</v>
      </c>
      <c r="AD14" s="0" t="n">
        <v>50</v>
      </c>
      <c r="AE14" s="0" t="n">
        <v>50</v>
      </c>
      <c r="AF14" s="0" t="n">
        <v>50</v>
      </c>
      <c r="AG14" s="0" t="n">
        <v>50</v>
      </c>
      <c r="AH14" s="0" t="n">
        <v>50</v>
      </c>
      <c r="AI14" s="0" t="n">
        <v>50</v>
      </c>
      <c r="AJ14" s="0" t="n">
        <v>50</v>
      </c>
      <c r="AK14" s="0" t="n">
        <v>50</v>
      </c>
      <c r="AL14" s="0" t="n">
        <v>50</v>
      </c>
      <c r="AM14" s="0" t="n">
        <v>50</v>
      </c>
      <c r="AN14" s="0" t="n">
        <f aca="false">SUM(AB14:AM14)</f>
        <v>600</v>
      </c>
    </row>
    <row r="15" customFormat="false" ht="12.8" hidden="false" customHeight="false" outlineLevel="0" collapsed="false">
      <c r="A15" s="0" t="s">
        <v>25</v>
      </c>
      <c r="B15" s="3" t="n">
        <f aca="false">B13*B8*B9</f>
        <v>62.01171875</v>
      </c>
      <c r="C15" s="3" t="n">
        <f aca="false">C13*$B$8*$B$9+B15</f>
        <v>131.602294921875</v>
      </c>
      <c r="D15" s="3" t="n">
        <f aca="false">D13*$B$8*$B$9+C15</f>
        <v>212.380615234375</v>
      </c>
      <c r="E15" s="3" t="n">
        <f aca="false">E13*$B$8*$B$9+D15</f>
        <v>307.948974609375</v>
      </c>
      <c r="F15" s="3" t="n">
        <f aca="false">F13*$B$8*$B$9+E15</f>
        <v>420.066162109375</v>
      </c>
      <c r="G15" s="3" t="n">
        <f aca="false">G13*$B$8*$B$9+F15</f>
        <v>551.983349609375</v>
      </c>
      <c r="H15" s="3" t="n">
        <f aca="false">H13*$B$8*$B$9+G15</f>
        <v>707.680068359375</v>
      </c>
      <c r="I15" s="3" t="n">
        <f aca="false">I13*$B$8*$B$9+H15</f>
        <v>891.892693359375</v>
      </c>
      <c r="J15" s="3" t="n">
        <f aca="false">J13*$B$8*$B$9+I15</f>
        <v>1110.36346835938</v>
      </c>
      <c r="K15" s="3" t="n">
        <f aca="false">K13*$B$8*$B$9+J15</f>
        <v>1369.82683585938</v>
      </c>
      <c r="L15" s="3" t="n">
        <f aca="false">L13*$B$8*$B$9+K15</f>
        <v>1678.52037685938</v>
      </c>
      <c r="M15" s="3" t="n">
        <f aca="false">M13*$B$8*$B$9+L15</f>
        <v>2046.25106355937</v>
      </c>
      <c r="N15" s="3" t="n">
        <f aca="false">M15</f>
        <v>2046.25106355937</v>
      </c>
      <c r="O15" s="3" t="n">
        <f aca="false">O13*$B$8*$B$9+M15</f>
        <v>2356.61446577937</v>
      </c>
      <c r="P15" s="3" t="n">
        <f aca="false">P13*$B$8*$B$9+O15</f>
        <v>2726.32945469338</v>
      </c>
      <c r="Q15" s="3" t="n">
        <f aca="false">Q13*$B$8*$B$9+P15</f>
        <v>3169.98744139018</v>
      </c>
      <c r="R15" s="3" t="n">
        <f aca="false">R13*$B$8*$B$9+Q15</f>
        <v>3702.37702542634</v>
      </c>
      <c r="S15" s="3" t="n">
        <f aca="false">S13*$B$8*$B$9+R15</f>
        <v>4341.24452626973</v>
      </c>
      <c r="T15" s="3" t="n">
        <f aca="false">T13*$B$8*$B$9+S15</f>
        <v>5107.8855272818</v>
      </c>
      <c r="U15" s="3" t="n">
        <f aca="false">U13*$B$8*$B$9+T15</f>
        <v>6027.85472849628</v>
      </c>
      <c r="V15" s="3" t="n">
        <f aca="false">V13*$B$8*$B$9+U15</f>
        <v>7085.81930989294</v>
      </c>
      <c r="W15" s="3" t="n">
        <f aca="false">W13*$B$8*$B$9+V15</f>
        <v>8302.47857849909</v>
      </c>
      <c r="X15" s="3" t="n">
        <f aca="false">X13*$B$8*$B$9+W15</f>
        <v>9701.63673739617</v>
      </c>
      <c r="Y15" s="3" t="n">
        <f aca="false">Y13*$B$8*$B$9+X15</f>
        <v>11310.6686201278</v>
      </c>
      <c r="Z15" s="3" t="n">
        <f aca="false">Z13*$B$8*$B$9+Y15</f>
        <v>13161.0552852692</v>
      </c>
      <c r="AA15" s="3" t="n">
        <f aca="false">Z15</f>
        <v>13161.0552852692</v>
      </c>
      <c r="AB15" s="3" t="n">
        <f aca="false">AB13*$B$8*$B$9+Z15</f>
        <v>15288.9999501818</v>
      </c>
      <c r="AC15" s="3" t="n">
        <f aca="false">AC13*$B$8*$B$9+AB15</f>
        <v>17629.7390815856</v>
      </c>
      <c r="AD15" s="3" t="n">
        <f aca="false">AD13*$B$8*$B$9+AC15</f>
        <v>20087.5151695597</v>
      </c>
      <c r="AE15" s="3" t="n">
        <f aca="false">AE13*$B$8*$B$9+AD15</f>
        <v>22668.1800619324</v>
      </c>
      <c r="AF15" s="3" t="n">
        <f aca="false">AF13*$B$8*$B$9+AE15</f>
        <v>25377.8781989238</v>
      </c>
      <c r="AG15" s="3" t="n">
        <f aca="false">AG13*$B$8*$B$9+AF15</f>
        <v>28223.0612427648</v>
      </c>
      <c r="AH15" s="3" t="n">
        <f aca="false">AH13*$B$8*$B$9+AG15</f>
        <v>31210.5034387978</v>
      </c>
      <c r="AI15" s="3" t="n">
        <f aca="false">AI13*$B$8*$B$9+AH15</f>
        <v>34347.3177446324</v>
      </c>
      <c r="AJ15" s="3" t="n">
        <f aca="false">AJ13*$B$8*$B$9+AI15</f>
        <v>37640.9727657588</v>
      </c>
      <c r="AK15" s="3" t="n">
        <f aca="false">AK13*$B$8*$B$9+AJ15</f>
        <v>41099.3105379415</v>
      </c>
      <c r="AL15" s="3" t="n">
        <f aca="false">AL13*$B$8*$B$9+AK15</f>
        <v>44730.5651987334</v>
      </c>
      <c r="AM15" s="3" t="n">
        <f aca="false">AM13*$B$8*$B$9+AL15</f>
        <v>48543.3825925648</v>
      </c>
      <c r="AN15" s="3" t="n">
        <f aca="false">AM15</f>
        <v>48543.3825925648</v>
      </c>
    </row>
    <row r="16" customFormat="false" ht="12.8" hidden="false" customHeight="false" outlineLevel="0" collapsed="false">
      <c r="A16" s="0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customFormat="false" ht="12.8" hidden="false" customHeight="false" outlineLevel="0" collapsed="false">
      <c r="A17" s="0" t="s">
        <v>7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0" t="n">
        <f aca="false">M17</f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f aca="false">Z17</f>
        <v>1</v>
      </c>
      <c r="AB17" s="0" t="n">
        <v>1</v>
      </c>
      <c r="AC17" s="0" t="n">
        <v>1</v>
      </c>
      <c r="AD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AJ17" s="0" t="n">
        <v>1</v>
      </c>
      <c r="AK17" s="0" t="n">
        <v>1</v>
      </c>
      <c r="AL17" s="0" t="n">
        <v>1</v>
      </c>
      <c r="AM17" s="0" t="n">
        <v>2</v>
      </c>
      <c r="AN17" s="0" t="n">
        <v>2</v>
      </c>
    </row>
    <row r="18" customFormat="false" ht="12.8" hidden="false" customHeight="false" outlineLevel="0" collapsed="false">
      <c r="A18" s="0" t="s">
        <v>27</v>
      </c>
      <c r="B18" s="1" t="n">
        <v>1</v>
      </c>
      <c r="C18" s="1" t="n">
        <v>2</v>
      </c>
      <c r="D18" s="1" t="n">
        <v>2</v>
      </c>
      <c r="E18" s="1" t="n">
        <v>2</v>
      </c>
      <c r="F18" s="1" t="n">
        <v>2</v>
      </c>
      <c r="G18" s="1" t="n">
        <v>2</v>
      </c>
      <c r="H18" s="1" t="n">
        <v>2</v>
      </c>
      <c r="I18" s="1" t="n">
        <v>2</v>
      </c>
      <c r="J18" s="1" t="n">
        <v>2</v>
      </c>
      <c r="K18" s="1" t="n">
        <v>2</v>
      </c>
      <c r="L18" s="1" t="n">
        <v>2</v>
      </c>
      <c r="M18" s="1" t="n">
        <v>2</v>
      </c>
      <c r="N18" s="0" t="n">
        <v>2</v>
      </c>
      <c r="O18" s="0" t="n">
        <v>2</v>
      </c>
      <c r="P18" s="0" t="n">
        <v>4</v>
      </c>
      <c r="Q18" s="0" t="n">
        <v>4</v>
      </c>
      <c r="R18" s="0" t="n">
        <v>4</v>
      </c>
      <c r="S18" s="0" t="n">
        <v>4</v>
      </c>
      <c r="T18" s="0" t="n">
        <v>8</v>
      </c>
      <c r="U18" s="0" t="n">
        <v>8</v>
      </c>
      <c r="V18" s="0" t="n">
        <v>8</v>
      </c>
      <c r="W18" s="0" t="n">
        <v>8</v>
      </c>
      <c r="X18" s="0" t="n">
        <v>8</v>
      </c>
      <c r="Y18" s="0" t="n">
        <v>16</v>
      </c>
      <c r="Z18" s="0" t="n">
        <v>16</v>
      </c>
      <c r="AA18" s="0" t="n">
        <v>16</v>
      </c>
      <c r="AB18" s="0" t="n">
        <v>16</v>
      </c>
      <c r="AC18" s="0" t="n">
        <v>32</v>
      </c>
      <c r="AD18" s="0" t="n">
        <v>32</v>
      </c>
      <c r="AE18" s="0" t="n">
        <v>32</v>
      </c>
      <c r="AF18" s="0" t="n">
        <v>32</v>
      </c>
      <c r="AG18" s="0" t="n">
        <v>32</v>
      </c>
      <c r="AH18" s="0" t="n">
        <v>32</v>
      </c>
      <c r="AI18" s="0" t="n">
        <v>64</v>
      </c>
      <c r="AJ18" s="0" t="n">
        <v>64</v>
      </c>
      <c r="AK18" s="0" t="n">
        <v>64</v>
      </c>
      <c r="AL18" s="0" t="n">
        <v>64</v>
      </c>
      <c r="AM18" s="0" t="n">
        <v>64</v>
      </c>
      <c r="AN18" s="0" t="n">
        <v>64</v>
      </c>
    </row>
    <row r="19" customFormat="false" ht="12.8" hidden="false" customHeight="false" outlineLevel="0" collapsed="false">
      <c r="A19" s="0" t="s">
        <v>28</v>
      </c>
      <c r="B19" s="1" t="n">
        <f aca="false">B17*500+B18*1000</f>
        <v>1500</v>
      </c>
      <c r="C19" s="1" t="n">
        <f aca="false">C17*500+C18*1000</f>
        <v>2500</v>
      </c>
      <c r="D19" s="1" t="n">
        <f aca="false">D17*500+D18*1000</f>
        <v>2500</v>
      </c>
      <c r="E19" s="1" t="n">
        <f aca="false">E17*500+E18*1000</f>
        <v>2500</v>
      </c>
      <c r="F19" s="1" t="n">
        <f aca="false">F17*500+F18*1000</f>
        <v>2500</v>
      </c>
      <c r="G19" s="1" t="n">
        <f aca="false">G17*500+G18*1000</f>
        <v>2500</v>
      </c>
      <c r="H19" s="1" t="n">
        <f aca="false">H17*500+H18*1000</f>
        <v>2500</v>
      </c>
      <c r="I19" s="1" t="n">
        <f aca="false">I17*500+I18*1000</f>
        <v>2500</v>
      </c>
      <c r="J19" s="1" t="n">
        <f aca="false">J17*500+J18*1000</f>
        <v>2500</v>
      </c>
      <c r="K19" s="1" t="n">
        <f aca="false">K17*500+K18*1000</f>
        <v>2500</v>
      </c>
      <c r="L19" s="1" t="n">
        <f aca="false">L17*500+L18*1000</f>
        <v>2500</v>
      </c>
      <c r="M19" s="1" t="n">
        <f aca="false">M17*500+M18*1000</f>
        <v>2500</v>
      </c>
      <c r="N19" s="1" t="n">
        <f aca="false">N17*500+N18*1000</f>
        <v>2500</v>
      </c>
      <c r="O19" s="1" t="n">
        <f aca="false">O17*500+O18*1000</f>
        <v>2500</v>
      </c>
      <c r="P19" s="1" t="n">
        <f aca="false">P17*500+P18*1000</f>
        <v>4500</v>
      </c>
      <c r="Q19" s="1" t="n">
        <f aca="false">Q17*500+Q18*1000</f>
        <v>4500</v>
      </c>
      <c r="R19" s="1" t="n">
        <f aca="false">R17*500+R18*1000</f>
        <v>4500</v>
      </c>
      <c r="S19" s="1" t="n">
        <f aca="false">S17*500+S18*1000</f>
        <v>4500</v>
      </c>
      <c r="T19" s="1" t="n">
        <f aca="false">T17*500+T18*1000</f>
        <v>8500</v>
      </c>
      <c r="U19" s="1" t="n">
        <f aca="false">U17*500+U18*1000</f>
        <v>8500</v>
      </c>
      <c r="V19" s="1" t="n">
        <f aca="false">V17*500+V18*1000</f>
        <v>8500</v>
      </c>
      <c r="W19" s="1" t="n">
        <f aca="false">W17*500+W18*1000</f>
        <v>8500</v>
      </c>
      <c r="X19" s="1" t="n">
        <f aca="false">X17*500+X18*1000</f>
        <v>8500</v>
      </c>
      <c r="Y19" s="1" t="n">
        <f aca="false">Y17*500+Y18*1000</f>
        <v>16500</v>
      </c>
      <c r="Z19" s="1" t="n">
        <f aca="false">Z17*500+Z18*1000</f>
        <v>16500</v>
      </c>
      <c r="AA19" s="1" t="n">
        <f aca="false">AA17*500+AA18*1000</f>
        <v>16500</v>
      </c>
      <c r="AB19" s="1" t="n">
        <f aca="false">AB17*500+AB18*1000</f>
        <v>16500</v>
      </c>
      <c r="AC19" s="1" t="n">
        <f aca="false">AC17*500+AC18*1000</f>
        <v>32500</v>
      </c>
      <c r="AD19" s="1" t="n">
        <f aca="false">AD17*500+AD18*1000</f>
        <v>32500</v>
      </c>
      <c r="AE19" s="1" t="n">
        <f aca="false">AE17*500+AE18*1000</f>
        <v>32500</v>
      </c>
      <c r="AF19" s="1" t="n">
        <f aca="false">AF17*500+AF18*1000</f>
        <v>32500</v>
      </c>
      <c r="AG19" s="1" t="n">
        <f aca="false">AG17*500+AG18*1000</f>
        <v>32500</v>
      </c>
      <c r="AH19" s="1" t="n">
        <f aca="false">AH17*500+AH18*1000</f>
        <v>32500</v>
      </c>
      <c r="AI19" s="1" t="n">
        <f aca="false">AI17*500+AI18*1000</f>
        <v>64500</v>
      </c>
      <c r="AJ19" s="1" t="n">
        <f aca="false">AJ17*500+AJ18*1000</f>
        <v>64500</v>
      </c>
      <c r="AK19" s="1" t="n">
        <f aca="false">AK17*500+AK18*1000</f>
        <v>64500</v>
      </c>
      <c r="AL19" s="1" t="n">
        <f aca="false">AL17*500+AL18*1000</f>
        <v>64500</v>
      </c>
      <c r="AM19" s="1" t="n">
        <f aca="false">AM17*500+AM18*1000</f>
        <v>65000</v>
      </c>
      <c r="AN19" s="1" t="n">
        <f aca="false">AN17*500+AN18*1000</f>
        <v>65000</v>
      </c>
    </row>
    <row r="20" customFormat="false" ht="12.8" hidden="false" customHeight="false" outlineLevel="0" collapsed="false">
      <c r="A20" s="0" t="s">
        <v>29</v>
      </c>
      <c r="B20" s="3" t="n">
        <f aca="false">B19-B15</f>
        <v>1437.98828125</v>
      </c>
      <c r="C20" s="3" t="n">
        <f aca="false">C19-C15</f>
        <v>2368.39770507812</v>
      </c>
      <c r="D20" s="3" t="n">
        <f aca="false">D19-D15</f>
        <v>2287.61938476562</v>
      </c>
      <c r="E20" s="3" t="n">
        <f aca="false">E19-E15</f>
        <v>2192.05102539062</v>
      </c>
      <c r="F20" s="3" t="n">
        <f aca="false">F19-F15</f>
        <v>2079.93383789062</v>
      </c>
      <c r="G20" s="3" t="n">
        <f aca="false">G19-G15</f>
        <v>1948.01665039063</v>
      </c>
      <c r="H20" s="3" t="n">
        <f aca="false">H19-H15</f>
        <v>1792.31993164063</v>
      </c>
      <c r="I20" s="3" t="n">
        <f aca="false">I19-I15</f>
        <v>1608.10730664063</v>
      </c>
      <c r="J20" s="3" t="n">
        <f aca="false">J19-J15</f>
        <v>1389.63653164063</v>
      </c>
      <c r="K20" s="3" t="n">
        <f aca="false">K19-K15</f>
        <v>1130.17316414063</v>
      </c>
      <c r="L20" s="3" t="n">
        <f aca="false">L19-L15</f>
        <v>821.479623140625</v>
      </c>
      <c r="M20" s="3" t="n">
        <f aca="false">M19-M15</f>
        <v>453.748936440625</v>
      </c>
      <c r="N20" s="3" t="n">
        <f aca="false">N19-N15</f>
        <v>453.748936440625</v>
      </c>
      <c r="O20" s="3" t="n">
        <f aca="false">O19-O15</f>
        <v>143.385534220625</v>
      </c>
      <c r="P20" s="3" t="n">
        <f aca="false">P19-P15</f>
        <v>1773.67054530662</v>
      </c>
      <c r="Q20" s="3" t="n">
        <f aca="false">Q19-Q15</f>
        <v>1330.01255860982</v>
      </c>
      <c r="R20" s="3" t="n">
        <f aca="false">R19-R15</f>
        <v>797.622974573665</v>
      </c>
      <c r="S20" s="3" t="n">
        <f aca="false">S19-S15</f>
        <v>158.755473730273</v>
      </c>
      <c r="T20" s="3" t="n">
        <f aca="false">T19-T15</f>
        <v>3392.1144727182</v>
      </c>
      <c r="U20" s="3" t="n">
        <f aca="false">U19-U15</f>
        <v>2472.14527150372</v>
      </c>
      <c r="V20" s="3" t="n">
        <f aca="false">V19-V15</f>
        <v>1414.18069010706</v>
      </c>
      <c r="W20" s="3" t="n">
        <f aca="false">W19-W15</f>
        <v>197.521421500905</v>
      </c>
      <c r="X20" s="3" t="n">
        <f aca="false">X19-X15</f>
        <v>-1201.63673739617</v>
      </c>
      <c r="Y20" s="3" t="n">
        <f aca="false">Y19-Y15</f>
        <v>5189.33137987219</v>
      </c>
      <c r="Z20" s="3" t="n">
        <f aca="false">Z19-Z15</f>
        <v>3338.9447147308</v>
      </c>
      <c r="AA20" s="3" t="n">
        <f aca="false">AA19-AA15</f>
        <v>3338.9447147308</v>
      </c>
      <c r="AB20" s="3" t="n">
        <f aca="false">AB19-AB15</f>
        <v>1211.00004981821</v>
      </c>
      <c r="AC20" s="3" t="n">
        <f aca="false">AC19-AC15</f>
        <v>14870.2609184144</v>
      </c>
      <c r="AD20" s="3" t="n">
        <f aca="false">AD19-AD15</f>
        <v>12412.4848304403</v>
      </c>
      <c r="AE20" s="3" t="n">
        <f aca="false">AE19-AE15</f>
        <v>9831.81993806756</v>
      </c>
      <c r="AF20" s="3" t="n">
        <f aca="false">AF19-AF15</f>
        <v>7122.12180107617</v>
      </c>
      <c r="AG20" s="3" t="n">
        <f aca="false">AG19-AG15</f>
        <v>4276.93875723522</v>
      </c>
      <c r="AH20" s="3" t="n">
        <f aca="false">AH19-AH15</f>
        <v>1289.49656120221</v>
      </c>
      <c r="AI20" s="3" t="n">
        <f aca="false">AI19-AI15</f>
        <v>30152.6822553676</v>
      </c>
      <c r="AJ20" s="3" t="n">
        <f aca="false">AJ19-AJ15</f>
        <v>26859.0272342412</v>
      </c>
      <c r="AK20" s="3" t="n">
        <f aca="false">AK19-AK15</f>
        <v>23400.6894620585</v>
      </c>
      <c r="AL20" s="3" t="n">
        <f aca="false">AL19-AL15</f>
        <v>19769.4348012666</v>
      </c>
      <c r="AM20" s="3" t="n">
        <f aca="false">AM19-AM15</f>
        <v>16456.6174074352</v>
      </c>
      <c r="AN20" s="3" t="n">
        <f aca="false">AN19-AN15</f>
        <v>16456.6174074352</v>
      </c>
    </row>
    <row r="21" customFormat="false" ht="12.8" hidden="false" customHeight="false" outlineLevel="0" collapsed="false">
      <c r="A21" s="0" t="s">
        <v>30</v>
      </c>
      <c r="B21" s="3" t="n">
        <f aca="false">B17*78</f>
        <v>78</v>
      </c>
      <c r="C21" s="3" t="n">
        <f aca="false">C17*78</f>
        <v>78</v>
      </c>
      <c r="D21" s="3" t="n">
        <f aca="false">D17*78</f>
        <v>78</v>
      </c>
      <c r="E21" s="3" t="n">
        <f aca="false">E17*78</f>
        <v>78</v>
      </c>
      <c r="F21" s="3" t="n">
        <f aca="false">F17*78</f>
        <v>78</v>
      </c>
      <c r="G21" s="3" t="n">
        <f aca="false">G17*78</f>
        <v>78</v>
      </c>
      <c r="H21" s="3" t="n">
        <f aca="false">H17*78</f>
        <v>78</v>
      </c>
      <c r="I21" s="3" t="n">
        <f aca="false">I17*78</f>
        <v>78</v>
      </c>
      <c r="J21" s="3" t="n">
        <f aca="false">J17*78</f>
        <v>78</v>
      </c>
      <c r="K21" s="3" t="n">
        <f aca="false">K17*78</f>
        <v>78</v>
      </c>
      <c r="L21" s="3" t="n">
        <f aca="false">L17*78</f>
        <v>78</v>
      </c>
      <c r="M21" s="3" t="n">
        <f aca="false">M17*78</f>
        <v>78</v>
      </c>
      <c r="N21" s="3" t="n">
        <f aca="false">SUM(B21:M21)</f>
        <v>936</v>
      </c>
      <c r="O21" s="3" t="n">
        <f aca="false">O17*78</f>
        <v>78</v>
      </c>
      <c r="P21" s="3" t="n">
        <f aca="false">P17*78</f>
        <v>78</v>
      </c>
      <c r="Q21" s="3" t="n">
        <f aca="false">Q17*78</f>
        <v>78</v>
      </c>
      <c r="R21" s="3" t="n">
        <f aca="false">R17*78</f>
        <v>78</v>
      </c>
      <c r="S21" s="3" t="n">
        <f aca="false">S17*78</f>
        <v>78</v>
      </c>
      <c r="T21" s="3" t="n">
        <f aca="false">T17*78</f>
        <v>78</v>
      </c>
      <c r="U21" s="3" t="n">
        <f aca="false">U17*78</f>
        <v>78</v>
      </c>
      <c r="V21" s="3" t="n">
        <f aca="false">V17*78</f>
        <v>78</v>
      </c>
      <c r="W21" s="3" t="n">
        <f aca="false">W17*78</f>
        <v>78</v>
      </c>
      <c r="X21" s="3" t="n">
        <f aca="false">X17*78</f>
        <v>78</v>
      </c>
      <c r="Y21" s="3" t="n">
        <f aca="false">Y17*78</f>
        <v>78</v>
      </c>
      <c r="Z21" s="3" t="n">
        <f aca="false">Z17*78</f>
        <v>78</v>
      </c>
      <c r="AA21" s="3" t="n">
        <f aca="false">SUM(O21:Z21)</f>
        <v>936</v>
      </c>
      <c r="AB21" s="3" t="n">
        <f aca="false">AB17*78</f>
        <v>78</v>
      </c>
      <c r="AC21" s="3" t="n">
        <f aca="false">AC17*78</f>
        <v>78</v>
      </c>
      <c r="AD21" s="3" t="n">
        <f aca="false">AD17*78</f>
        <v>78</v>
      </c>
      <c r="AE21" s="3" t="n">
        <f aca="false">AE17*78</f>
        <v>78</v>
      </c>
      <c r="AF21" s="3" t="n">
        <f aca="false">AF17*78</f>
        <v>78</v>
      </c>
      <c r="AG21" s="3" t="n">
        <f aca="false">AG17*78</f>
        <v>78</v>
      </c>
      <c r="AH21" s="3" t="n">
        <f aca="false">AH17*78</f>
        <v>78</v>
      </c>
      <c r="AI21" s="3" t="n">
        <f aca="false">AI17*78</f>
        <v>78</v>
      </c>
      <c r="AJ21" s="3" t="n">
        <f aca="false">AJ17*78</f>
        <v>78</v>
      </c>
      <c r="AK21" s="3" t="n">
        <f aca="false">AK17*78</f>
        <v>78</v>
      </c>
      <c r="AL21" s="3" t="n">
        <f aca="false">AL17*78</f>
        <v>78</v>
      </c>
      <c r="AM21" s="3" t="n">
        <f aca="false">AM17*78</f>
        <v>156</v>
      </c>
      <c r="AN21" s="3" t="n">
        <f aca="false">SUM(AB21:AM21)</f>
        <v>1014</v>
      </c>
    </row>
    <row r="22" customFormat="false" ht="12.8" hidden="false" customHeight="false" outlineLevel="0" collapsed="false">
      <c r="A22" s="0" t="s">
        <v>31</v>
      </c>
      <c r="B22" s="3" t="n">
        <f aca="false">B18*100</f>
        <v>100</v>
      </c>
      <c r="C22" s="3" t="n">
        <f aca="false">C18*100</f>
        <v>200</v>
      </c>
      <c r="D22" s="3" t="n">
        <f aca="false">D18*100</f>
        <v>200</v>
      </c>
      <c r="E22" s="3" t="n">
        <f aca="false">E18*100</f>
        <v>200</v>
      </c>
      <c r="F22" s="3" t="n">
        <f aca="false">F18*100</f>
        <v>200</v>
      </c>
      <c r="G22" s="3" t="n">
        <f aca="false">G18*100</f>
        <v>200</v>
      </c>
      <c r="H22" s="3" t="n">
        <f aca="false">H18*100</f>
        <v>200</v>
      </c>
      <c r="I22" s="3" t="n">
        <f aca="false">I18*100</f>
        <v>200</v>
      </c>
      <c r="J22" s="3" t="n">
        <f aca="false">J18*100</f>
        <v>200</v>
      </c>
      <c r="K22" s="3" t="n">
        <f aca="false">K18*100</f>
        <v>200</v>
      </c>
      <c r="L22" s="3" t="n">
        <f aca="false">L18*100</f>
        <v>200</v>
      </c>
      <c r="M22" s="3" t="n">
        <f aca="false">M18*100</f>
        <v>200</v>
      </c>
      <c r="N22" s="3" t="n">
        <f aca="false">SUM(B22:M22)</f>
        <v>2300</v>
      </c>
      <c r="O22" s="3" t="n">
        <f aca="false">O18*100</f>
        <v>200</v>
      </c>
      <c r="P22" s="3" t="n">
        <f aca="false">P18*100</f>
        <v>400</v>
      </c>
      <c r="Q22" s="3" t="n">
        <f aca="false">Q18*100</f>
        <v>400</v>
      </c>
      <c r="R22" s="3" t="n">
        <f aca="false">R18*100</f>
        <v>400</v>
      </c>
      <c r="S22" s="3" t="n">
        <f aca="false">S18*100</f>
        <v>400</v>
      </c>
      <c r="T22" s="3" t="n">
        <f aca="false">T18*100</f>
        <v>800</v>
      </c>
      <c r="U22" s="3" t="n">
        <f aca="false">U18*100</f>
        <v>800</v>
      </c>
      <c r="V22" s="3" t="n">
        <f aca="false">V18*100</f>
        <v>800</v>
      </c>
      <c r="W22" s="3" t="n">
        <f aca="false">W18*100</f>
        <v>800</v>
      </c>
      <c r="X22" s="3" t="n">
        <f aca="false">X18*100</f>
        <v>800</v>
      </c>
      <c r="Y22" s="3" t="n">
        <f aca="false">Y18*100</f>
        <v>1600</v>
      </c>
      <c r="Z22" s="3" t="n">
        <f aca="false">Z18*100</f>
        <v>1600</v>
      </c>
      <c r="AA22" s="3" t="n">
        <f aca="false">SUM(O22:Z22)</f>
        <v>9000</v>
      </c>
      <c r="AB22" s="3" t="n">
        <f aca="false">AB18*100</f>
        <v>1600</v>
      </c>
      <c r="AC22" s="3" t="n">
        <f aca="false">AC18*100</f>
        <v>3200</v>
      </c>
      <c r="AD22" s="3" t="n">
        <f aca="false">AD18*100</f>
        <v>3200</v>
      </c>
      <c r="AE22" s="3" t="n">
        <f aca="false">AE18*100</f>
        <v>3200</v>
      </c>
      <c r="AF22" s="3" t="n">
        <f aca="false">AF18*100</f>
        <v>3200</v>
      </c>
      <c r="AG22" s="3" t="n">
        <f aca="false">AG18*100</f>
        <v>3200</v>
      </c>
      <c r="AH22" s="3" t="n">
        <f aca="false">AH18*100</f>
        <v>3200</v>
      </c>
      <c r="AI22" s="3" t="n">
        <f aca="false">AI18*100</f>
        <v>6400</v>
      </c>
      <c r="AJ22" s="3" t="n">
        <f aca="false">AJ18*100</f>
        <v>6400</v>
      </c>
      <c r="AK22" s="3" t="n">
        <f aca="false">AK18*100</f>
        <v>6400</v>
      </c>
      <c r="AL22" s="3" t="n">
        <f aca="false">AL18*100</f>
        <v>6400</v>
      </c>
      <c r="AM22" s="3" t="n">
        <f aca="false">AM18*100</f>
        <v>6400</v>
      </c>
      <c r="AN22" s="3" t="n">
        <f aca="false">SUM(AB22:AM22)</f>
        <v>52800</v>
      </c>
    </row>
    <row r="23" customFormat="false" ht="12.8" hidden="false" customHeight="false" outlineLevel="0" collapsed="false">
      <c r="A23" s="0" t="s">
        <v>32</v>
      </c>
      <c r="B23" s="1" t="n">
        <f aca="false">$B$10*B17+B18*100</f>
        <v>178</v>
      </c>
      <c r="C23" s="1" t="n">
        <f aca="false">$B$10*C17+C18*100</f>
        <v>278</v>
      </c>
      <c r="D23" s="1" t="n">
        <f aca="false">$B$10*D17+D18*100</f>
        <v>278</v>
      </c>
      <c r="E23" s="1" t="n">
        <f aca="false">$B$10*E17+E18*100</f>
        <v>278</v>
      </c>
      <c r="F23" s="1" t="n">
        <f aca="false">$B$10*F17+F18*100</f>
        <v>278</v>
      </c>
      <c r="G23" s="1" t="n">
        <f aca="false">$B$10*G17+G18*100</f>
        <v>278</v>
      </c>
      <c r="H23" s="1" t="n">
        <f aca="false">$B$10*H17+H18*100</f>
        <v>278</v>
      </c>
      <c r="I23" s="1" t="n">
        <f aca="false">$B$10*I17+I18*100</f>
        <v>278</v>
      </c>
      <c r="J23" s="1" t="n">
        <f aca="false">$B$10*J17+J18*100</f>
        <v>278</v>
      </c>
      <c r="K23" s="1" t="n">
        <f aca="false">$B$10*K17+K18*100</f>
        <v>278</v>
      </c>
      <c r="L23" s="1" t="n">
        <f aca="false">$B$10*L17+L18*100</f>
        <v>278</v>
      </c>
      <c r="M23" s="1" t="n">
        <f aca="false">$B$10*M17+M18*100</f>
        <v>278</v>
      </c>
      <c r="N23" s="1" t="n">
        <f aca="false">SUM(B23:M23)</f>
        <v>3236</v>
      </c>
      <c r="O23" s="1" t="n">
        <f aca="false">$B$10*O17+O18*100</f>
        <v>278</v>
      </c>
      <c r="P23" s="1" t="n">
        <f aca="false">$B$10*P17+P18*100</f>
        <v>478</v>
      </c>
      <c r="Q23" s="1" t="n">
        <f aca="false">$B$10*Q17+Q18*100</f>
        <v>478</v>
      </c>
      <c r="R23" s="1" t="n">
        <f aca="false">$B$10*R17+R18*100</f>
        <v>478</v>
      </c>
      <c r="S23" s="1" t="n">
        <f aca="false">$B$10*S17+S18*100</f>
        <v>478</v>
      </c>
      <c r="T23" s="1" t="n">
        <f aca="false">$B$10*T17+T18*100</f>
        <v>878</v>
      </c>
      <c r="U23" s="1" t="n">
        <f aca="false">$B$10*U17+U18*100</f>
        <v>878</v>
      </c>
      <c r="V23" s="1" t="n">
        <f aca="false">$B$10*V17+V18*100</f>
        <v>878</v>
      </c>
      <c r="W23" s="1" t="n">
        <f aca="false">$B$10*W17+W18*100</f>
        <v>878</v>
      </c>
      <c r="X23" s="1" t="n">
        <f aca="false">$B$10*X17+X18*100</f>
        <v>878</v>
      </c>
      <c r="Y23" s="1" t="n">
        <f aca="false">$B$10*Y17+Y18*100</f>
        <v>1678</v>
      </c>
      <c r="Z23" s="1" t="n">
        <f aca="false">$B$10*Z17+Z18*100</f>
        <v>1678</v>
      </c>
      <c r="AA23" s="1" t="n">
        <f aca="false">SUM(O23:Z23)</f>
        <v>9936</v>
      </c>
      <c r="AB23" s="1" t="n">
        <f aca="false">$B$10*AB17+AB18*100</f>
        <v>1678</v>
      </c>
      <c r="AC23" s="1" t="n">
        <f aca="false">$B$10*AC17+AC18*100</f>
        <v>3278</v>
      </c>
      <c r="AD23" s="1" t="n">
        <f aca="false">$B$10*AD17+AD18*100</f>
        <v>3278</v>
      </c>
      <c r="AE23" s="1" t="n">
        <f aca="false">$B$10*AE17+AE18*100</f>
        <v>3278</v>
      </c>
      <c r="AF23" s="1" t="n">
        <f aca="false">$B$10*AF17+AF18*100</f>
        <v>3278</v>
      </c>
      <c r="AG23" s="1" t="n">
        <f aca="false">$B$10*AG17+AG18*100</f>
        <v>3278</v>
      </c>
      <c r="AH23" s="1" t="n">
        <f aca="false">$B$10*AH17+AH18*100</f>
        <v>3278</v>
      </c>
      <c r="AI23" s="1" t="n">
        <f aca="false">$B$10*AI17+AI18*100</f>
        <v>6478</v>
      </c>
      <c r="AJ23" s="1" t="n">
        <f aca="false">$B$10*AJ17+AJ18*100</f>
        <v>6478</v>
      </c>
      <c r="AK23" s="1" t="n">
        <f aca="false">$B$10*AK17+AK18*100</f>
        <v>6478</v>
      </c>
      <c r="AL23" s="1" t="n">
        <f aca="false">$B$10*AL17+AL18*100</f>
        <v>6478</v>
      </c>
      <c r="AM23" s="1" t="n">
        <f aca="false">$B$10*AM17+AM18*100</f>
        <v>6556</v>
      </c>
      <c r="AN23" s="1" t="n">
        <f aca="false">SUM(AB23:AM23)</f>
        <v>53814</v>
      </c>
    </row>
    <row r="24" customFormat="false" ht="12.8" hidden="false" customHeight="false" outlineLevel="0" collapsed="false">
      <c r="A24" s="0" t="s">
        <v>33</v>
      </c>
      <c r="B24" s="3" t="n">
        <f aca="false">B14+B23</f>
        <v>678</v>
      </c>
      <c r="C24" s="3" t="n">
        <f aca="false">C14+C23</f>
        <v>328</v>
      </c>
      <c r="D24" s="3" t="n">
        <f aca="false">D14+D23</f>
        <v>328</v>
      </c>
      <c r="E24" s="3" t="n">
        <f aca="false">E14+E23</f>
        <v>328</v>
      </c>
      <c r="F24" s="3" t="n">
        <f aca="false">F14+F23</f>
        <v>328</v>
      </c>
      <c r="G24" s="3" t="n">
        <f aca="false">G14+G23</f>
        <v>328</v>
      </c>
      <c r="H24" s="3" t="n">
        <f aca="false">H14+H23</f>
        <v>328</v>
      </c>
      <c r="I24" s="3" t="n">
        <f aca="false">I14+I23</f>
        <v>328</v>
      </c>
      <c r="J24" s="3" t="n">
        <f aca="false">J14+J23</f>
        <v>328</v>
      </c>
      <c r="K24" s="3" t="n">
        <f aca="false">K14+K23</f>
        <v>328</v>
      </c>
      <c r="L24" s="3" t="n">
        <f aca="false">L14+L23</f>
        <v>328</v>
      </c>
      <c r="M24" s="3" t="n">
        <f aca="false">M14+M23</f>
        <v>328</v>
      </c>
      <c r="N24" s="3" t="n">
        <f aca="false">N14+N23</f>
        <v>4286</v>
      </c>
      <c r="O24" s="3" t="n">
        <f aca="false">O14+O23</f>
        <v>328</v>
      </c>
      <c r="P24" s="3" t="n">
        <f aca="false">P14+P23</f>
        <v>528</v>
      </c>
      <c r="Q24" s="3" t="n">
        <f aca="false">Q14+Q23</f>
        <v>528</v>
      </c>
      <c r="R24" s="3" t="n">
        <f aca="false">R14+R23</f>
        <v>528</v>
      </c>
      <c r="S24" s="3" t="n">
        <f aca="false">S14+S23</f>
        <v>528</v>
      </c>
      <c r="T24" s="3" t="n">
        <f aca="false">T14+T23</f>
        <v>928</v>
      </c>
      <c r="U24" s="3" t="n">
        <f aca="false">U14+U23</f>
        <v>928</v>
      </c>
      <c r="V24" s="3" t="n">
        <f aca="false">V14+V23</f>
        <v>928</v>
      </c>
      <c r="W24" s="3" t="n">
        <f aca="false">W14+W23</f>
        <v>928</v>
      </c>
      <c r="X24" s="3" t="n">
        <f aca="false">X14+X23</f>
        <v>928</v>
      </c>
      <c r="Y24" s="3" t="n">
        <f aca="false">Y14+Y23</f>
        <v>1728</v>
      </c>
      <c r="Z24" s="3" t="n">
        <f aca="false">Z14+Z23</f>
        <v>1728</v>
      </c>
      <c r="AA24" s="3" t="n">
        <f aca="false">AA14+AA23</f>
        <v>10536</v>
      </c>
      <c r="AB24" s="3" t="n">
        <f aca="false">AB14+AB23</f>
        <v>1728</v>
      </c>
      <c r="AC24" s="3" t="n">
        <f aca="false">AC14+AC23</f>
        <v>3328</v>
      </c>
      <c r="AD24" s="3" t="n">
        <f aca="false">AD14+AD23</f>
        <v>3328</v>
      </c>
      <c r="AE24" s="3" t="n">
        <f aca="false">AE14+AE23</f>
        <v>3328</v>
      </c>
      <c r="AF24" s="3" t="n">
        <f aca="false">AF14+AF23</f>
        <v>3328</v>
      </c>
      <c r="AG24" s="3" t="n">
        <f aca="false">AG14+AG23</f>
        <v>3328</v>
      </c>
      <c r="AH24" s="3" t="n">
        <f aca="false">AH14+AH23</f>
        <v>3328</v>
      </c>
      <c r="AI24" s="3" t="n">
        <f aca="false">AI14+AI23</f>
        <v>6528</v>
      </c>
      <c r="AJ24" s="3" t="n">
        <f aca="false">AJ14+AJ23</f>
        <v>6528</v>
      </c>
      <c r="AK24" s="3" t="n">
        <f aca="false">AK14+AK23</f>
        <v>6528</v>
      </c>
      <c r="AL24" s="3" t="n">
        <f aca="false">AL14+AL23</f>
        <v>6528</v>
      </c>
      <c r="AM24" s="3" t="n">
        <f aca="false">AM14+AM23</f>
        <v>6606</v>
      </c>
      <c r="AN24" s="3" t="n">
        <f aca="false">AN14+AN23</f>
        <v>54414</v>
      </c>
    </row>
    <row r="25" customFormat="false" ht="12.8" hidden="false" customHeight="false" outlineLevel="0" collapsed="false">
      <c r="A25" s="0" t="s">
        <v>34</v>
      </c>
      <c r="B25" s="3" t="n">
        <f aca="false">B24</f>
        <v>678</v>
      </c>
      <c r="C25" s="3" t="n">
        <f aca="false">B25+C24</f>
        <v>1006</v>
      </c>
      <c r="D25" s="3" t="n">
        <f aca="false">C25+D24</f>
        <v>1334</v>
      </c>
      <c r="E25" s="3" t="n">
        <f aca="false">D25+E24</f>
        <v>1662</v>
      </c>
      <c r="F25" s="3" t="n">
        <f aca="false">E25+F24</f>
        <v>1990</v>
      </c>
      <c r="G25" s="3" t="n">
        <f aca="false">F25+G24</f>
        <v>2318</v>
      </c>
      <c r="H25" s="3" t="n">
        <f aca="false">G25+H24</f>
        <v>2646</v>
      </c>
      <c r="I25" s="3" t="n">
        <f aca="false">H25+I24</f>
        <v>2974</v>
      </c>
      <c r="J25" s="3" t="n">
        <f aca="false">I25+J24</f>
        <v>3302</v>
      </c>
      <c r="K25" s="3" t="n">
        <f aca="false">J25+K24</f>
        <v>3630</v>
      </c>
      <c r="L25" s="3" t="n">
        <f aca="false">K25+L24</f>
        <v>3958</v>
      </c>
      <c r="M25" s="3" t="n">
        <f aca="false">L25+M24</f>
        <v>4286</v>
      </c>
      <c r="N25" s="3"/>
      <c r="O25" s="3" t="n">
        <f aca="false">M25+O24</f>
        <v>4614</v>
      </c>
      <c r="P25" s="3" t="n">
        <f aca="false">O25+P24</f>
        <v>5142</v>
      </c>
      <c r="Q25" s="3" t="n">
        <f aca="false">P25+Q24</f>
        <v>5670</v>
      </c>
      <c r="R25" s="3" t="n">
        <f aca="false">Q25+R24</f>
        <v>6198</v>
      </c>
      <c r="S25" s="3" t="n">
        <f aca="false">R25+S24</f>
        <v>6726</v>
      </c>
      <c r="T25" s="3" t="n">
        <f aca="false">S25+T24</f>
        <v>7654</v>
      </c>
      <c r="U25" s="3" t="n">
        <f aca="false">T25+U24</f>
        <v>8582</v>
      </c>
      <c r="V25" s="3" t="n">
        <f aca="false">U25+V24</f>
        <v>9510</v>
      </c>
      <c r="W25" s="3" t="n">
        <f aca="false">V25+W24</f>
        <v>10438</v>
      </c>
      <c r="X25" s="3" t="n">
        <f aca="false">W25+X24</f>
        <v>11366</v>
      </c>
      <c r="Y25" s="3" t="n">
        <f aca="false">X25+Y24</f>
        <v>13094</v>
      </c>
      <c r="Z25" s="3" t="n">
        <f aca="false">Y25+Z24</f>
        <v>14822</v>
      </c>
      <c r="AA25" s="3"/>
      <c r="AB25" s="3" t="n">
        <f aca="false">Z25+AB24</f>
        <v>16550</v>
      </c>
      <c r="AC25" s="3" t="n">
        <f aca="false">AB25+AC24</f>
        <v>19878</v>
      </c>
      <c r="AD25" s="3" t="n">
        <f aca="false">AC25+AD24</f>
        <v>23206</v>
      </c>
      <c r="AE25" s="3" t="n">
        <f aca="false">AD25+AE24</f>
        <v>26534</v>
      </c>
      <c r="AF25" s="3" t="n">
        <f aca="false">AE25+AF24</f>
        <v>29862</v>
      </c>
      <c r="AG25" s="3" t="n">
        <f aca="false">AF25+AG24</f>
        <v>33190</v>
      </c>
      <c r="AH25" s="3" t="n">
        <f aca="false">AG25+AH24</f>
        <v>36518</v>
      </c>
      <c r="AI25" s="3" t="n">
        <f aca="false">AH25+AI24</f>
        <v>43046</v>
      </c>
      <c r="AJ25" s="3" t="n">
        <f aca="false">AI25+AJ24</f>
        <v>49574</v>
      </c>
      <c r="AK25" s="3" t="n">
        <f aca="false">AJ25+AK24</f>
        <v>56102</v>
      </c>
      <c r="AL25" s="3" t="n">
        <f aca="false">AK25+AL24</f>
        <v>62630</v>
      </c>
      <c r="AM25" s="3" t="n">
        <f aca="false">AL25+AM24</f>
        <v>69236</v>
      </c>
    </row>
    <row r="26" customFormat="false" ht="12.8" hidden="false" customHeight="false" outlineLevel="0" collapsed="false">
      <c r="A26" s="0" t="s">
        <v>35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0" t="n">
        <v>1</v>
      </c>
      <c r="AF26" s="0" t="n">
        <v>1</v>
      </c>
      <c r="AG26" s="0" t="n">
        <v>1</v>
      </c>
      <c r="AH26" s="0" t="n">
        <v>1</v>
      </c>
      <c r="AI26" s="0" t="n">
        <v>1</v>
      </c>
      <c r="AJ26" s="0" t="n">
        <v>1</v>
      </c>
      <c r="AK26" s="0" t="n">
        <v>1</v>
      </c>
      <c r="AL26" s="0" t="n">
        <v>1</v>
      </c>
      <c r="AM26" s="0" t="n">
        <v>1</v>
      </c>
      <c r="AN26" s="0" t="n">
        <v>1</v>
      </c>
    </row>
    <row r="27" customFormat="false" ht="12.8" hidden="false" customHeight="false" outlineLevel="0" collapsed="false">
      <c r="A27" s="0" t="s">
        <v>36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f aca="false">M27</f>
        <v>1</v>
      </c>
      <c r="O27" s="0" t="n">
        <v>2</v>
      </c>
      <c r="P27" s="0" t="n">
        <v>2</v>
      </c>
      <c r="Q27" s="0" t="n">
        <v>2</v>
      </c>
      <c r="R27" s="0" t="n">
        <v>2</v>
      </c>
      <c r="S27" s="0" t="n">
        <v>2</v>
      </c>
      <c r="T27" s="0" t="n">
        <v>2</v>
      </c>
      <c r="U27" s="0" t="n">
        <v>2</v>
      </c>
      <c r="V27" s="0" t="n">
        <v>2</v>
      </c>
      <c r="W27" s="0" t="n">
        <v>2</v>
      </c>
      <c r="X27" s="0" t="n">
        <v>2</v>
      </c>
      <c r="Y27" s="0" t="n">
        <v>2</v>
      </c>
      <c r="Z27" s="0" t="n">
        <v>2</v>
      </c>
      <c r="AA27" s="0" t="n">
        <f aca="false">Z27</f>
        <v>2</v>
      </c>
      <c r="AB27" s="0" t="n">
        <v>2</v>
      </c>
      <c r="AC27" s="0" t="n">
        <v>2</v>
      </c>
      <c r="AD27" s="0" t="n">
        <v>2</v>
      </c>
      <c r="AE27" s="0" t="n">
        <v>2</v>
      </c>
      <c r="AF27" s="0" t="n">
        <v>2</v>
      </c>
      <c r="AG27" s="0" t="n">
        <v>2</v>
      </c>
      <c r="AH27" s="0" t="n">
        <v>2</v>
      </c>
      <c r="AI27" s="0" t="n">
        <v>2</v>
      </c>
      <c r="AJ27" s="0" t="n">
        <v>2</v>
      </c>
      <c r="AK27" s="0" t="n">
        <v>2</v>
      </c>
      <c r="AL27" s="0" t="n">
        <v>2</v>
      </c>
      <c r="AM27" s="0" t="n">
        <v>2</v>
      </c>
      <c r="AN27" s="0" t="n">
        <f aca="false">AM27</f>
        <v>2</v>
      </c>
    </row>
    <row r="28" customFormat="false" ht="12.8" hidden="false" customHeight="false" outlineLevel="0" collapsed="false">
      <c r="A28" s="0" t="s">
        <v>37</v>
      </c>
      <c r="B28" s="0" t="n">
        <v>0</v>
      </c>
      <c r="C28" s="0" t="n">
        <v>0</v>
      </c>
      <c r="D28" s="0" t="n">
        <v>0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f aca="false">M28</f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f aca="false">Z28</f>
        <v>1</v>
      </c>
      <c r="AB28" s="0" t="n">
        <v>1</v>
      </c>
      <c r="AC28" s="0" t="n">
        <v>1</v>
      </c>
      <c r="AD28" s="0" t="n">
        <v>1</v>
      </c>
      <c r="AE28" s="0" t="n">
        <v>1</v>
      </c>
      <c r="AF28" s="0" t="n">
        <v>1</v>
      </c>
      <c r="AG28" s="0" t="n">
        <v>1</v>
      </c>
      <c r="AH28" s="0" t="n">
        <v>1</v>
      </c>
      <c r="AI28" s="0" t="n">
        <v>1</v>
      </c>
      <c r="AJ28" s="0" t="n">
        <v>1</v>
      </c>
      <c r="AK28" s="0" t="n">
        <v>1</v>
      </c>
      <c r="AL28" s="0" t="n">
        <v>1</v>
      </c>
      <c r="AM28" s="0" t="n">
        <v>1</v>
      </c>
      <c r="AN28" s="0" t="n">
        <f aca="false">AM28</f>
        <v>1</v>
      </c>
    </row>
    <row r="29" customFormat="false" ht="12.8" hidden="false" customHeight="false" outlineLevel="0" collapsed="false">
      <c r="A29" s="0" t="s">
        <v>38</v>
      </c>
      <c r="B29" s="0" t="n">
        <v>6000</v>
      </c>
      <c r="C29" s="0" t="n">
        <v>6000</v>
      </c>
      <c r="D29" s="0" t="n">
        <v>6000</v>
      </c>
      <c r="E29" s="0" t="n">
        <v>6000</v>
      </c>
      <c r="F29" s="0" t="n">
        <v>6000</v>
      </c>
      <c r="G29" s="0" t="n">
        <v>6000</v>
      </c>
      <c r="H29" s="0" t="n">
        <v>6000</v>
      </c>
      <c r="I29" s="0" t="n">
        <v>6000</v>
      </c>
      <c r="J29" s="0" t="n">
        <v>6000</v>
      </c>
      <c r="K29" s="0" t="n">
        <v>6000</v>
      </c>
      <c r="L29" s="0" t="n">
        <v>6000</v>
      </c>
      <c r="M29" s="0" t="n">
        <v>6000</v>
      </c>
      <c r="N29" s="0" t="n">
        <v>10000</v>
      </c>
      <c r="O29" s="0" t="n">
        <v>10000</v>
      </c>
      <c r="P29" s="0" t="n">
        <v>10000</v>
      </c>
      <c r="Q29" s="0" t="n">
        <v>10000</v>
      </c>
      <c r="R29" s="0" t="n">
        <v>10000</v>
      </c>
      <c r="S29" s="0" t="n">
        <v>10000</v>
      </c>
      <c r="T29" s="0" t="n">
        <v>10000</v>
      </c>
      <c r="U29" s="0" t="n">
        <v>10000</v>
      </c>
      <c r="V29" s="0" t="n">
        <v>10000</v>
      </c>
      <c r="W29" s="0" t="n">
        <v>10000</v>
      </c>
      <c r="X29" s="0" t="n">
        <v>10000</v>
      </c>
      <c r="Y29" s="0" t="n">
        <v>10000</v>
      </c>
      <c r="Z29" s="0" t="n">
        <v>10000</v>
      </c>
      <c r="AA29" s="0" t="n">
        <v>10000</v>
      </c>
      <c r="AB29" s="0" t="n">
        <v>10000</v>
      </c>
      <c r="AC29" s="0" t="n">
        <v>10000</v>
      </c>
      <c r="AD29" s="0" t="n">
        <v>10000</v>
      </c>
      <c r="AE29" s="0" t="n">
        <v>10000</v>
      </c>
      <c r="AF29" s="0" t="n">
        <v>10000</v>
      </c>
      <c r="AG29" s="0" t="n">
        <v>10000</v>
      </c>
      <c r="AH29" s="0" t="n">
        <v>10000</v>
      </c>
      <c r="AI29" s="0" t="n">
        <v>10000</v>
      </c>
      <c r="AJ29" s="0" t="n">
        <v>10000</v>
      </c>
      <c r="AK29" s="0" t="n">
        <v>10000</v>
      </c>
      <c r="AL29" s="0" t="n">
        <v>10000</v>
      </c>
      <c r="AM29" s="0" t="n">
        <v>10000</v>
      </c>
      <c r="AN29" s="0" t="n">
        <v>10000</v>
      </c>
    </row>
    <row r="30" customFormat="false" ht="12.8" hidden="false" customHeight="false" outlineLevel="0" collapsed="false">
      <c r="A30" s="0" t="s">
        <v>39</v>
      </c>
      <c r="B30" s="0" t="n">
        <v>8500</v>
      </c>
      <c r="C30" s="0" t="n">
        <v>8500</v>
      </c>
      <c r="D30" s="0" t="n">
        <v>8500</v>
      </c>
      <c r="E30" s="0" t="n">
        <v>8500</v>
      </c>
      <c r="F30" s="0" t="n">
        <v>8500</v>
      </c>
      <c r="G30" s="0" t="n">
        <v>8500</v>
      </c>
      <c r="H30" s="0" t="n">
        <v>8500</v>
      </c>
      <c r="I30" s="0" t="n">
        <v>8500</v>
      </c>
      <c r="J30" s="0" t="n">
        <v>8500</v>
      </c>
      <c r="K30" s="0" t="n">
        <v>8500</v>
      </c>
      <c r="L30" s="0" t="n">
        <v>8500</v>
      </c>
      <c r="M30" s="0" t="n">
        <v>8500</v>
      </c>
      <c r="N30" s="0" t="n">
        <v>9800</v>
      </c>
      <c r="O30" s="0" t="n">
        <v>9800</v>
      </c>
      <c r="P30" s="0" t="n">
        <v>9800</v>
      </c>
      <c r="Q30" s="0" t="n">
        <v>9800</v>
      </c>
      <c r="R30" s="0" t="n">
        <v>9800</v>
      </c>
      <c r="S30" s="0" t="n">
        <v>9800</v>
      </c>
      <c r="T30" s="0" t="n">
        <v>9800</v>
      </c>
      <c r="U30" s="0" t="n">
        <v>9800</v>
      </c>
      <c r="V30" s="0" t="n">
        <v>9800</v>
      </c>
      <c r="W30" s="0" t="n">
        <v>9800</v>
      </c>
      <c r="X30" s="0" t="n">
        <v>9800</v>
      </c>
      <c r="Y30" s="0" t="n">
        <v>9800</v>
      </c>
      <c r="Z30" s="0" t="n">
        <v>9800</v>
      </c>
      <c r="AA30" s="0" t="n">
        <v>9800</v>
      </c>
      <c r="AB30" s="0" t="n">
        <v>9800</v>
      </c>
      <c r="AC30" s="0" t="n">
        <v>9800</v>
      </c>
      <c r="AD30" s="0" t="n">
        <v>9800</v>
      </c>
      <c r="AE30" s="0" t="n">
        <v>9800</v>
      </c>
      <c r="AF30" s="0" t="n">
        <v>9800</v>
      </c>
      <c r="AG30" s="0" t="n">
        <v>9800</v>
      </c>
      <c r="AH30" s="0" t="n">
        <v>9800</v>
      </c>
      <c r="AI30" s="0" t="n">
        <v>9800</v>
      </c>
      <c r="AJ30" s="0" t="n">
        <v>9800</v>
      </c>
      <c r="AK30" s="0" t="n">
        <v>9800</v>
      </c>
      <c r="AL30" s="0" t="n">
        <v>9800</v>
      </c>
      <c r="AM30" s="0" t="n">
        <v>9800</v>
      </c>
      <c r="AN30" s="0" t="n">
        <v>9800</v>
      </c>
    </row>
    <row r="31" customFormat="false" ht="12.8" hidden="false" customHeight="false" outlineLevel="0" collapsed="false">
      <c r="A31" s="0" t="s">
        <v>40</v>
      </c>
      <c r="B31" s="0" t="n">
        <v>6500</v>
      </c>
      <c r="C31" s="0" t="n">
        <v>6500</v>
      </c>
      <c r="D31" s="0" t="n">
        <v>6500</v>
      </c>
      <c r="E31" s="0" t="n">
        <v>6500</v>
      </c>
      <c r="F31" s="0" t="n">
        <v>6500</v>
      </c>
      <c r="G31" s="0" t="n">
        <v>6500</v>
      </c>
      <c r="H31" s="0" t="n">
        <v>6500</v>
      </c>
      <c r="I31" s="0" t="n">
        <v>6500</v>
      </c>
      <c r="J31" s="0" t="n">
        <v>6500</v>
      </c>
      <c r="K31" s="0" t="n">
        <v>6500</v>
      </c>
      <c r="L31" s="0" t="n">
        <v>6500</v>
      </c>
      <c r="M31" s="0" t="n">
        <v>6500</v>
      </c>
      <c r="N31" s="0" t="n">
        <v>7500</v>
      </c>
      <c r="O31" s="0" t="n">
        <v>7500</v>
      </c>
      <c r="P31" s="0" t="n">
        <v>7500</v>
      </c>
      <c r="Q31" s="0" t="n">
        <v>7500</v>
      </c>
      <c r="R31" s="0" t="n">
        <v>7500</v>
      </c>
      <c r="S31" s="0" t="n">
        <v>7500</v>
      </c>
      <c r="T31" s="0" t="n">
        <v>7500</v>
      </c>
      <c r="U31" s="0" t="n">
        <v>7500</v>
      </c>
      <c r="V31" s="0" t="n">
        <v>7500</v>
      </c>
      <c r="W31" s="0" t="n">
        <v>7500</v>
      </c>
      <c r="X31" s="0" t="n">
        <v>7500</v>
      </c>
      <c r="Y31" s="0" t="n">
        <v>7500</v>
      </c>
      <c r="Z31" s="0" t="n">
        <v>7500</v>
      </c>
      <c r="AA31" s="0" t="n">
        <v>7500</v>
      </c>
      <c r="AB31" s="0" t="n">
        <v>7500</v>
      </c>
      <c r="AC31" s="0" t="n">
        <v>7500</v>
      </c>
      <c r="AD31" s="0" t="n">
        <v>7500</v>
      </c>
      <c r="AE31" s="0" t="n">
        <v>7500</v>
      </c>
      <c r="AF31" s="0" t="n">
        <v>7500</v>
      </c>
      <c r="AG31" s="0" t="n">
        <v>7500</v>
      </c>
      <c r="AH31" s="0" t="n">
        <v>7500</v>
      </c>
      <c r="AI31" s="0" t="n">
        <v>7500</v>
      </c>
      <c r="AJ31" s="0" t="n">
        <v>7500</v>
      </c>
      <c r="AK31" s="0" t="n">
        <v>7500</v>
      </c>
      <c r="AL31" s="0" t="n">
        <v>7500</v>
      </c>
      <c r="AM31" s="0" t="n">
        <v>7500</v>
      </c>
      <c r="AN31" s="0" t="n">
        <v>7500</v>
      </c>
    </row>
    <row r="32" customFormat="false" ht="12.8" hidden="false" customHeight="false" outlineLevel="0" collapsed="false">
      <c r="A32" s="0" t="s">
        <v>38</v>
      </c>
      <c r="B32" s="0" t="n">
        <f aca="false">B26*B29</f>
        <v>6000</v>
      </c>
      <c r="C32" s="0" t="n">
        <f aca="false">C26*C29</f>
        <v>6000</v>
      </c>
      <c r="D32" s="0" t="n">
        <f aca="false">D26*D29</f>
        <v>6000</v>
      </c>
      <c r="E32" s="0" t="n">
        <f aca="false">E26*E29</f>
        <v>6000</v>
      </c>
      <c r="F32" s="0" t="n">
        <f aca="false">F26*F29</f>
        <v>6000</v>
      </c>
      <c r="G32" s="0" t="n">
        <f aca="false">G26*G29</f>
        <v>6000</v>
      </c>
      <c r="H32" s="0" t="n">
        <f aca="false">H26*H29</f>
        <v>6000</v>
      </c>
      <c r="I32" s="0" t="n">
        <f aca="false">I26*I29</f>
        <v>6000</v>
      </c>
      <c r="J32" s="0" t="n">
        <f aca="false">J26*J29</f>
        <v>6000</v>
      </c>
      <c r="K32" s="0" t="n">
        <f aca="false">K26*K29</f>
        <v>6000</v>
      </c>
      <c r="L32" s="0" t="n">
        <f aca="false">L26*L29</f>
        <v>6000</v>
      </c>
      <c r="M32" s="0" t="n">
        <f aca="false">M26*M29</f>
        <v>6000</v>
      </c>
      <c r="N32" s="0" t="n">
        <f aca="false">SUM(B32:M32)</f>
        <v>72000</v>
      </c>
      <c r="O32" s="0" t="n">
        <f aca="false">O26*O29</f>
        <v>10000</v>
      </c>
      <c r="P32" s="0" t="n">
        <f aca="false">P26*P29</f>
        <v>10000</v>
      </c>
      <c r="Q32" s="0" t="n">
        <f aca="false">Q26*Q29</f>
        <v>10000</v>
      </c>
      <c r="R32" s="0" t="n">
        <f aca="false">R26*R29</f>
        <v>10000</v>
      </c>
      <c r="S32" s="0" t="n">
        <f aca="false">S26*S29</f>
        <v>10000</v>
      </c>
      <c r="T32" s="0" t="n">
        <f aca="false">T26*T29</f>
        <v>10000</v>
      </c>
      <c r="U32" s="0" t="n">
        <f aca="false">U26*U29</f>
        <v>10000</v>
      </c>
      <c r="V32" s="0" t="n">
        <f aca="false">V26*V29</f>
        <v>10000</v>
      </c>
      <c r="W32" s="0" t="n">
        <f aca="false">W26*W29</f>
        <v>10000</v>
      </c>
      <c r="X32" s="0" t="n">
        <f aca="false">X26*X29</f>
        <v>10000</v>
      </c>
      <c r="Y32" s="0" t="n">
        <f aca="false">Y26*Y29</f>
        <v>10000</v>
      </c>
      <c r="Z32" s="0" t="n">
        <f aca="false">Z26*Z29</f>
        <v>10000</v>
      </c>
      <c r="AA32" s="0" t="n">
        <f aca="false">SUM(O32:Z32)</f>
        <v>120000</v>
      </c>
      <c r="AB32" s="0" t="n">
        <f aca="false">AB26*AB29</f>
        <v>10000</v>
      </c>
      <c r="AC32" s="0" t="n">
        <f aca="false">AC26*AC29</f>
        <v>10000</v>
      </c>
      <c r="AD32" s="0" t="n">
        <f aca="false">AD26*AD29</f>
        <v>10000</v>
      </c>
      <c r="AE32" s="0" t="n">
        <f aca="false">AE26*AE29</f>
        <v>10000</v>
      </c>
      <c r="AF32" s="0" t="n">
        <f aca="false">AF26*AF29</f>
        <v>10000</v>
      </c>
      <c r="AG32" s="0" t="n">
        <f aca="false">AG26*AG29</f>
        <v>10000</v>
      </c>
      <c r="AH32" s="0" t="n">
        <f aca="false">AH26*AH29</f>
        <v>10000</v>
      </c>
      <c r="AI32" s="0" t="n">
        <f aca="false">AI26*AI29</f>
        <v>10000</v>
      </c>
      <c r="AJ32" s="0" t="n">
        <f aca="false">AJ26*AJ29</f>
        <v>10000</v>
      </c>
      <c r="AK32" s="0" t="n">
        <f aca="false">AK26*AK29</f>
        <v>10000</v>
      </c>
      <c r="AL32" s="0" t="n">
        <f aca="false">AL26*AL29</f>
        <v>10000</v>
      </c>
      <c r="AM32" s="0" t="n">
        <f aca="false">AM26*AM29</f>
        <v>10000</v>
      </c>
      <c r="AN32" s="0" t="n">
        <f aca="false">SUM(AB32:AM32)</f>
        <v>120000</v>
      </c>
    </row>
    <row r="33" customFormat="false" ht="12.8" hidden="false" customHeight="false" outlineLevel="0" collapsed="false">
      <c r="A33" s="0" t="s">
        <v>39</v>
      </c>
      <c r="B33" s="0" t="n">
        <f aca="false">B27*B30</f>
        <v>0</v>
      </c>
      <c r="C33" s="0" t="n">
        <f aca="false">C27*C30</f>
        <v>0</v>
      </c>
      <c r="D33" s="0" t="n">
        <f aca="false">D27*D30</f>
        <v>0</v>
      </c>
      <c r="E33" s="0" t="n">
        <f aca="false">E27*E30</f>
        <v>0</v>
      </c>
      <c r="F33" s="0" t="n">
        <f aca="false">F27*F30</f>
        <v>0</v>
      </c>
      <c r="G33" s="0" t="n">
        <f aca="false">G27*G30</f>
        <v>0</v>
      </c>
      <c r="H33" s="0" t="n">
        <f aca="false">H27*H30</f>
        <v>8500</v>
      </c>
      <c r="I33" s="0" t="n">
        <f aca="false">I27*I30</f>
        <v>8500</v>
      </c>
      <c r="J33" s="0" t="n">
        <f aca="false">J27*J30</f>
        <v>8500</v>
      </c>
      <c r="K33" s="0" t="n">
        <f aca="false">K27*K30</f>
        <v>8500</v>
      </c>
      <c r="L33" s="0" t="n">
        <f aca="false">L27*L30</f>
        <v>8500</v>
      </c>
      <c r="M33" s="0" t="n">
        <f aca="false">M27*M30</f>
        <v>8500</v>
      </c>
      <c r="N33" s="0" t="n">
        <f aca="false">SUM(B33:M33)</f>
        <v>51000</v>
      </c>
      <c r="O33" s="0" t="n">
        <f aca="false">O27*O30</f>
        <v>19600</v>
      </c>
      <c r="P33" s="0" t="n">
        <f aca="false">P27*P30</f>
        <v>19600</v>
      </c>
      <c r="Q33" s="0" t="n">
        <f aca="false">Q27*Q30</f>
        <v>19600</v>
      </c>
      <c r="R33" s="0" t="n">
        <f aca="false">R27*R30</f>
        <v>19600</v>
      </c>
      <c r="S33" s="0" t="n">
        <f aca="false">S27*S30</f>
        <v>19600</v>
      </c>
      <c r="T33" s="0" t="n">
        <f aca="false">T27*T30</f>
        <v>19600</v>
      </c>
      <c r="U33" s="0" t="n">
        <f aca="false">U27*U30</f>
        <v>19600</v>
      </c>
      <c r="V33" s="0" t="n">
        <f aca="false">V27*V30</f>
        <v>19600</v>
      </c>
      <c r="W33" s="0" t="n">
        <f aca="false">W27*W30</f>
        <v>19600</v>
      </c>
      <c r="X33" s="0" t="n">
        <f aca="false">X27*X30</f>
        <v>19600</v>
      </c>
      <c r="Y33" s="0" t="n">
        <f aca="false">Y27*Y30</f>
        <v>19600</v>
      </c>
      <c r="Z33" s="0" t="n">
        <f aca="false">Z27*Z30</f>
        <v>19600</v>
      </c>
      <c r="AA33" s="0" t="n">
        <f aca="false">SUM(O33:Z33)</f>
        <v>235200</v>
      </c>
      <c r="AB33" s="0" t="n">
        <f aca="false">AB27*AB30</f>
        <v>19600</v>
      </c>
      <c r="AC33" s="0" t="n">
        <f aca="false">AC27*AC30</f>
        <v>19600</v>
      </c>
      <c r="AD33" s="0" t="n">
        <f aca="false">AD27*AD30</f>
        <v>19600</v>
      </c>
      <c r="AE33" s="0" t="n">
        <f aca="false">AE27*AE30</f>
        <v>19600</v>
      </c>
      <c r="AF33" s="0" t="n">
        <f aca="false">AF27*AF30</f>
        <v>19600</v>
      </c>
      <c r="AG33" s="0" t="n">
        <f aca="false">AG27*AG30</f>
        <v>19600</v>
      </c>
      <c r="AH33" s="0" t="n">
        <f aca="false">AH27*AH30</f>
        <v>19600</v>
      </c>
      <c r="AI33" s="0" t="n">
        <f aca="false">AI27*AI30</f>
        <v>19600</v>
      </c>
      <c r="AJ33" s="0" t="n">
        <f aca="false">AJ27*AJ30</f>
        <v>19600</v>
      </c>
      <c r="AK33" s="0" t="n">
        <f aca="false">AK27*AK30</f>
        <v>19600</v>
      </c>
      <c r="AL33" s="0" t="n">
        <f aca="false">AL27*AL30</f>
        <v>19600</v>
      </c>
      <c r="AM33" s="0" t="n">
        <f aca="false">AM27*AM30</f>
        <v>19600</v>
      </c>
      <c r="AN33" s="0" t="n">
        <f aca="false">SUM(AB33:AM33)</f>
        <v>235200</v>
      </c>
    </row>
    <row r="34" customFormat="false" ht="12.8" hidden="false" customHeight="false" outlineLevel="0" collapsed="false">
      <c r="A34" s="0" t="s">
        <v>40</v>
      </c>
      <c r="B34" s="0" t="n">
        <f aca="false">B28*B31</f>
        <v>0</v>
      </c>
      <c r="C34" s="0" t="n">
        <f aca="false">C28*C31</f>
        <v>0</v>
      </c>
      <c r="D34" s="0" t="n">
        <f aca="false">D28*D31</f>
        <v>0</v>
      </c>
      <c r="E34" s="0" t="n">
        <f aca="false">E28*E31</f>
        <v>6500</v>
      </c>
      <c r="F34" s="0" t="n">
        <f aca="false">F28*F31</f>
        <v>6500</v>
      </c>
      <c r="G34" s="0" t="n">
        <f aca="false">G28*G31</f>
        <v>6500</v>
      </c>
      <c r="H34" s="0" t="n">
        <f aca="false">H28*H31</f>
        <v>6500</v>
      </c>
      <c r="I34" s="0" t="n">
        <f aca="false">I28*I31</f>
        <v>6500</v>
      </c>
      <c r="J34" s="0" t="n">
        <f aca="false">J28*J31</f>
        <v>6500</v>
      </c>
      <c r="K34" s="0" t="n">
        <f aca="false">K28*K31</f>
        <v>6500</v>
      </c>
      <c r="L34" s="0" t="n">
        <f aca="false">L28*L31</f>
        <v>6500</v>
      </c>
      <c r="M34" s="0" t="n">
        <f aca="false">M28*M31</f>
        <v>6500</v>
      </c>
      <c r="N34" s="0" t="n">
        <f aca="false">SUM(B34:M34)</f>
        <v>58500</v>
      </c>
      <c r="O34" s="0" t="n">
        <f aca="false">O28*O31</f>
        <v>7500</v>
      </c>
      <c r="P34" s="0" t="n">
        <f aca="false">P28*P31</f>
        <v>7500</v>
      </c>
      <c r="Q34" s="0" t="n">
        <f aca="false">Q28*Q31</f>
        <v>7500</v>
      </c>
      <c r="R34" s="0" t="n">
        <f aca="false">R28*R31</f>
        <v>7500</v>
      </c>
      <c r="S34" s="0" t="n">
        <f aca="false">S28*S31</f>
        <v>7500</v>
      </c>
      <c r="T34" s="0" t="n">
        <f aca="false">T28*T31</f>
        <v>7500</v>
      </c>
      <c r="U34" s="0" t="n">
        <f aca="false">U28*U31</f>
        <v>7500</v>
      </c>
      <c r="V34" s="0" t="n">
        <f aca="false">V28*V31</f>
        <v>7500</v>
      </c>
      <c r="W34" s="0" t="n">
        <f aca="false">W28*W31</f>
        <v>7500</v>
      </c>
      <c r="X34" s="0" t="n">
        <f aca="false">X28*X31</f>
        <v>7500</v>
      </c>
      <c r="Y34" s="0" t="n">
        <f aca="false">Y28*Y31</f>
        <v>7500</v>
      </c>
      <c r="Z34" s="0" t="n">
        <f aca="false">Z28*Z31</f>
        <v>7500</v>
      </c>
      <c r="AA34" s="0" t="n">
        <f aca="false">SUM(O34:Z34)</f>
        <v>90000</v>
      </c>
      <c r="AB34" s="0" t="n">
        <f aca="false">AB28*AB31</f>
        <v>7500</v>
      </c>
      <c r="AC34" s="0" t="n">
        <f aca="false">AC28*AC31</f>
        <v>7500</v>
      </c>
      <c r="AD34" s="0" t="n">
        <f aca="false">AD28*AD31</f>
        <v>7500</v>
      </c>
      <c r="AE34" s="0" t="n">
        <f aca="false">AE28*AE31</f>
        <v>7500</v>
      </c>
      <c r="AF34" s="0" t="n">
        <f aca="false">AF28*AF31</f>
        <v>7500</v>
      </c>
      <c r="AG34" s="0" t="n">
        <f aca="false">AG28*AG31</f>
        <v>7500</v>
      </c>
      <c r="AH34" s="0" t="n">
        <f aca="false">AH28*AH31</f>
        <v>7500</v>
      </c>
      <c r="AI34" s="0" t="n">
        <f aca="false">AI28*AI31</f>
        <v>7500</v>
      </c>
      <c r="AJ34" s="0" t="n">
        <f aca="false">AJ28*AJ31</f>
        <v>7500</v>
      </c>
      <c r="AK34" s="0" t="n">
        <f aca="false">AK28*AK31</f>
        <v>7500</v>
      </c>
      <c r="AL34" s="0" t="n">
        <f aca="false">AL28*AL31</f>
        <v>7500</v>
      </c>
      <c r="AM34" s="0" t="n">
        <f aca="false">AM28*AM31</f>
        <v>7500</v>
      </c>
      <c r="AN34" s="0" t="n">
        <f aca="false">SUM(AB34:AM34)</f>
        <v>90000</v>
      </c>
    </row>
    <row r="35" customFormat="false" ht="12.8" hidden="false" customHeight="false" outlineLevel="0" collapsed="false">
      <c r="A35" s="0" t="s">
        <v>41</v>
      </c>
      <c r="N35" s="3" t="n">
        <f aca="false">+N34+N33+N32</f>
        <v>181500</v>
      </c>
      <c r="AA35" s="3" t="n">
        <f aca="false">+AA34+AA33+AA32</f>
        <v>445200</v>
      </c>
      <c r="AN35" s="3" t="n">
        <f aca="false">+AN34+AN33+AN32</f>
        <v>445200</v>
      </c>
    </row>
    <row r="36" customFormat="false" ht="12.8" hidden="false" customHeight="false" outlineLevel="0" collapsed="false">
      <c r="A36" s="0" t="s">
        <v>42</v>
      </c>
      <c r="N36" s="3" t="n">
        <f aca="false">N35/10</f>
        <v>18150</v>
      </c>
      <c r="AA36" s="3" t="n">
        <f aca="false">AA35/10</f>
        <v>44520</v>
      </c>
      <c r="AN36" s="3" t="n">
        <f aca="false">AN35/10</f>
        <v>44520</v>
      </c>
    </row>
    <row r="39" customFormat="false" ht="12.8" hidden="false" customHeight="false" outlineLevel="0" collapsed="false">
      <c r="N39" s="3" t="n">
        <f aca="false">N36+N24</f>
        <v>22436</v>
      </c>
      <c r="AA39" s="3" t="n">
        <f aca="false">AA36+AA24</f>
        <v>55056</v>
      </c>
      <c r="AN39" s="3" t="n">
        <f aca="false">AN36+AN24</f>
        <v>98934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O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04"/>
  </cols>
  <sheetData>
    <row r="4" customFormat="false" ht="12.8" hidden="false" customHeight="false" outlineLevel="0" collapsed="false">
      <c r="B4" s="4"/>
      <c r="C4" s="4" t="str">
        <f aca="false">Sheet2!C23</f>
        <v>January</v>
      </c>
      <c r="D4" s="4" t="str">
        <f aca="false">Sheet2!D23</f>
        <v>February</v>
      </c>
      <c r="E4" s="4" t="str">
        <f aca="false">Sheet2!E23</f>
        <v>March</v>
      </c>
      <c r="F4" s="4" t="str">
        <f aca="false">Sheet2!F23</f>
        <v>April</v>
      </c>
      <c r="G4" s="4" t="str">
        <f aca="false">Sheet2!G23</f>
        <v>May</v>
      </c>
      <c r="H4" s="4" t="str">
        <f aca="false">Sheet2!H23</f>
        <v>June</v>
      </c>
      <c r="I4" s="4" t="str">
        <f aca="false">Sheet2!I23</f>
        <v>July</v>
      </c>
      <c r="J4" s="4" t="str">
        <f aca="false">Sheet2!J23</f>
        <v>August</v>
      </c>
      <c r="K4" s="4" t="str">
        <f aca="false">Sheet2!K23</f>
        <v>September</v>
      </c>
      <c r="L4" s="4" t="str">
        <f aca="false">Sheet2!L23</f>
        <v>October</v>
      </c>
      <c r="M4" s="4" t="str">
        <f aca="false">Sheet2!M23</f>
        <v>November</v>
      </c>
      <c r="N4" s="4" t="str">
        <f aca="false">Sheet2!N23</f>
        <v>December</v>
      </c>
      <c r="O4" s="4" t="str">
        <f aca="false">Sheet2!C73</f>
        <v>Total 2025</v>
      </c>
    </row>
    <row r="5" customFormat="false" ht="12.8" hidden="false" customHeight="false" outlineLevel="0" collapsed="false">
      <c r="B5" s="4" t="str">
        <f aca="false">Sheet2!B24</f>
        <v>Initial Users Count</v>
      </c>
      <c r="C5" s="2" t="n">
        <f aca="false">Sheet2!C24</f>
        <v>500</v>
      </c>
      <c r="D5" s="2" t="n">
        <f aca="false">Sheet2!D24</f>
        <v>560.75</v>
      </c>
      <c r="E5" s="2" t="n">
        <f aca="false">Sheet2!E24</f>
        <v>632.17</v>
      </c>
      <c r="F5" s="2" t="n">
        <f aca="false">Sheet2!F24</f>
        <v>723.22</v>
      </c>
      <c r="G5" s="2" t="n">
        <f aca="false">Sheet2!G24</f>
        <v>842</v>
      </c>
      <c r="H5" s="2" t="n">
        <f aca="false">Sheet2!H24</f>
        <v>984.136</v>
      </c>
      <c r="I5" s="2" t="n">
        <f aca="false">Sheet2!I24</f>
        <v>1154.0992</v>
      </c>
      <c r="J5" s="2" t="n">
        <f aca="false">Sheet2!J24</f>
        <v>1358.25504</v>
      </c>
      <c r="K5" s="2" t="n">
        <f aca="false">Sheet2!K24</f>
        <v>1603.042048</v>
      </c>
      <c r="L5" s="2" t="n">
        <f aca="false">Sheet2!L24</f>
        <v>1897.1864576</v>
      </c>
      <c r="M5" s="2" t="n">
        <f aca="false">Sheet2!M24</f>
        <v>2248.95974912</v>
      </c>
      <c r="N5" s="2" t="n">
        <f aca="false">Sheet2!N24</f>
        <v>2671.487698944</v>
      </c>
      <c r="O5" s="2" t="n">
        <f aca="false">Sheet2!C74</f>
        <v>500</v>
      </c>
    </row>
    <row r="6" customFormat="false" ht="12.8" hidden="false" customHeight="false" outlineLevel="0" collapsed="false">
      <c r="B6" s="4" t="str">
        <f aca="false">Sheet2!B25</f>
        <v>Monthly Marketing Budget</v>
      </c>
      <c r="C6" s="3" t="n">
        <f aca="false">Sheet2!C25</f>
        <v>3000</v>
      </c>
      <c r="D6" s="3" t="n">
        <f aca="false">Sheet2!D25</f>
        <v>3000</v>
      </c>
      <c r="E6" s="3" t="n">
        <f aca="false">Sheet2!E25</f>
        <v>3600</v>
      </c>
      <c r="F6" s="3" t="n">
        <f aca="false">Sheet2!F25</f>
        <v>4320</v>
      </c>
      <c r="G6" s="3" t="n">
        <f aca="false">Sheet2!G25</f>
        <v>5184</v>
      </c>
      <c r="H6" s="3" t="n">
        <f aca="false">Sheet2!H25</f>
        <v>6220.8</v>
      </c>
      <c r="I6" s="3" t="n">
        <f aca="false">Sheet2!I25</f>
        <v>7464.96</v>
      </c>
      <c r="J6" s="3" t="n">
        <f aca="false">Sheet2!J25</f>
        <v>8957.952</v>
      </c>
      <c r="K6" s="3" t="n">
        <f aca="false">Sheet2!K25</f>
        <v>10749.5424</v>
      </c>
      <c r="L6" s="3" t="n">
        <f aca="false">Sheet2!L25</f>
        <v>12899.45088</v>
      </c>
      <c r="M6" s="3" t="n">
        <f aca="false">Sheet2!M25</f>
        <v>15479.341056</v>
      </c>
      <c r="N6" s="3" t="n">
        <f aca="false">Sheet2!N25</f>
        <v>18575.2092672</v>
      </c>
      <c r="O6" s="3" t="n">
        <f aca="false">Sheet2!C75</f>
        <v>99451.2556032</v>
      </c>
    </row>
    <row r="7" customFormat="false" ht="12.8" hidden="false" customHeight="false" outlineLevel="0" collapsed="false">
      <c r="B7" s="4" t="str">
        <f aca="false">Sheet2!B26</f>
        <v>Ads</v>
      </c>
      <c r="C7" s="3" t="n">
        <f aca="false">Sheet2!C26</f>
        <v>2400</v>
      </c>
      <c r="D7" s="3" t="n">
        <f aca="false">Sheet2!D26</f>
        <v>2100</v>
      </c>
      <c r="E7" s="3" t="n">
        <f aca="false">Sheet2!E26</f>
        <v>2160</v>
      </c>
      <c r="F7" s="3" t="n">
        <f aca="false">Sheet2!F26</f>
        <v>2592</v>
      </c>
      <c r="G7" s="3" t="n">
        <f aca="false">Sheet2!G26</f>
        <v>3110.4</v>
      </c>
      <c r="H7" s="3" t="n">
        <f aca="false">Sheet2!H26</f>
        <v>3732.48</v>
      </c>
      <c r="I7" s="3" t="n">
        <f aca="false">Sheet2!I26</f>
        <v>4478.976</v>
      </c>
      <c r="J7" s="3" t="n">
        <f aca="false">Sheet2!J26</f>
        <v>5374.7712</v>
      </c>
      <c r="K7" s="3" t="n">
        <f aca="false">Sheet2!K26</f>
        <v>6449.72544</v>
      </c>
      <c r="L7" s="3" t="n">
        <f aca="false">Sheet2!L26</f>
        <v>7739.670528</v>
      </c>
      <c r="M7" s="3" t="n">
        <f aca="false">Sheet2!M26</f>
        <v>9287.6046336</v>
      </c>
      <c r="N7" s="3" t="n">
        <f aca="false">Sheet2!N26</f>
        <v>11145.12556032</v>
      </c>
      <c r="O7" s="3" t="n">
        <f aca="false">Sheet2!C76</f>
        <v>60570.75336192</v>
      </c>
    </row>
    <row r="8" customFormat="false" ht="12.8" hidden="false" customHeight="false" outlineLevel="0" collapsed="false">
      <c r="B8" s="4" t="str">
        <f aca="false">Sheet2!B27</f>
        <v>Partnerships</v>
      </c>
      <c r="C8" s="3" t="n">
        <f aca="false">Sheet2!C27</f>
        <v>600</v>
      </c>
      <c r="D8" s="3" t="n">
        <f aca="false">Sheet2!D27</f>
        <v>900</v>
      </c>
      <c r="E8" s="3" t="n">
        <f aca="false">Sheet2!E27</f>
        <v>1440</v>
      </c>
      <c r="F8" s="3" t="n">
        <f aca="false">Sheet2!F27</f>
        <v>864</v>
      </c>
      <c r="G8" s="3" t="n">
        <f aca="false">Sheet2!G27</f>
        <v>1036.8</v>
      </c>
      <c r="H8" s="3" t="n">
        <f aca="false">Sheet2!H27</f>
        <v>1244.16</v>
      </c>
      <c r="I8" s="3" t="n">
        <f aca="false">Sheet2!I27</f>
        <v>1492.992</v>
      </c>
      <c r="J8" s="3" t="n">
        <f aca="false">Sheet2!J27</f>
        <v>1791.5904</v>
      </c>
      <c r="K8" s="3" t="n">
        <f aca="false">Sheet2!K27</f>
        <v>2149.90848</v>
      </c>
      <c r="L8" s="3" t="n">
        <f aca="false">Sheet2!L27</f>
        <v>2579.890176</v>
      </c>
      <c r="M8" s="3" t="n">
        <f aca="false">Sheet2!M27</f>
        <v>3095.8682112</v>
      </c>
      <c r="N8" s="3" t="n">
        <f aca="false">Sheet2!N27</f>
        <v>3715.04185344</v>
      </c>
      <c r="O8" s="3" t="n">
        <f aca="false">Sheet2!C77</f>
        <v>20910.25112064</v>
      </c>
    </row>
    <row r="9" customFormat="false" ht="12.8" hidden="false" customHeight="false" outlineLevel="0" collapsed="false">
      <c r="B9" s="4" t="str">
        <f aca="false">Sheet2!B28</f>
        <v>Community events</v>
      </c>
      <c r="C9" s="3" t="n">
        <f aca="false">Sheet2!C28</f>
        <v>0</v>
      </c>
      <c r="D9" s="3" t="n">
        <f aca="false">Sheet2!D28</f>
        <v>0</v>
      </c>
      <c r="E9" s="3" t="n">
        <f aca="false">Sheet2!E28</f>
        <v>0</v>
      </c>
      <c r="F9" s="3" t="n">
        <f aca="false">Sheet2!F28</f>
        <v>864</v>
      </c>
      <c r="G9" s="3" t="n">
        <f aca="false">Sheet2!G28</f>
        <v>1036.8</v>
      </c>
      <c r="H9" s="3" t="n">
        <f aca="false">Sheet2!H28</f>
        <v>1244.16</v>
      </c>
      <c r="I9" s="3" t="n">
        <f aca="false">Sheet2!I28</f>
        <v>1492.992</v>
      </c>
      <c r="J9" s="3" t="n">
        <f aca="false">Sheet2!J28</f>
        <v>1791.5904</v>
      </c>
      <c r="K9" s="3" t="n">
        <f aca="false">Sheet2!K28</f>
        <v>2149.90848</v>
      </c>
      <c r="L9" s="3" t="n">
        <f aca="false">Sheet2!L28</f>
        <v>2579.890176</v>
      </c>
      <c r="M9" s="3" t="n">
        <f aca="false">Sheet2!M28</f>
        <v>3095.8682112</v>
      </c>
      <c r="N9" s="3" t="n">
        <f aca="false">Sheet2!N28</f>
        <v>3715.04185344</v>
      </c>
      <c r="O9" s="3" t="n">
        <f aca="false">Sheet2!C78</f>
        <v>17970.25112064</v>
      </c>
    </row>
    <row r="10" customFormat="false" ht="12.8" hidden="false" customHeight="false" outlineLevel="0" collapsed="false">
      <c r="B10" s="4" t="str">
        <f aca="false">Sheet2!B29</f>
        <v>Reach</v>
      </c>
      <c r="C10" s="2" t="n">
        <f aca="false">Sheet2!C29</f>
        <v>282857.142857143</v>
      </c>
      <c r="D10" s="2" t="n">
        <f aca="false">Sheet2!D29</f>
        <v>274285.714285714</v>
      </c>
      <c r="E10" s="2" t="n">
        <f aca="false">Sheet2!E29</f>
        <v>318857.142857143</v>
      </c>
      <c r="F10" s="2" t="n">
        <f aca="false">Sheet2!F29</f>
        <v>378514.285714286</v>
      </c>
      <c r="G10" s="2" t="n">
        <f aca="false">Sheet2!G29</f>
        <v>454217.142857143</v>
      </c>
      <c r="H10" s="2" t="n">
        <f aca="false">Sheet2!H29</f>
        <v>545060.571428571</v>
      </c>
      <c r="I10" s="2" t="n">
        <f aca="false">Sheet2!I29</f>
        <v>654072.685714286</v>
      </c>
      <c r="J10" s="2" t="n">
        <f aca="false">Sheet2!J29</f>
        <v>784887.222857143</v>
      </c>
      <c r="K10" s="2" t="n">
        <f aca="false">Sheet2!K29</f>
        <v>941864.667428571</v>
      </c>
      <c r="L10" s="2" t="n">
        <f aca="false">Sheet2!L29</f>
        <v>1130237.60091429</v>
      </c>
      <c r="M10" s="2" t="n">
        <f aca="false">Sheet2!M29</f>
        <v>1356285.12109714</v>
      </c>
      <c r="N10" s="2" t="n">
        <f aca="false">Sheet2!N29</f>
        <v>1627542.14531657</v>
      </c>
      <c r="O10" s="2" t="n">
        <f aca="false">Sheet2!C79</f>
        <v>8748681.443328</v>
      </c>
    </row>
    <row r="11" customFormat="false" ht="12.8" hidden="false" customHeight="false" outlineLevel="0" collapsed="false">
      <c r="B11" s="4" t="str">
        <f aca="false">Sheet2!B30</f>
        <v>Ads Reach</v>
      </c>
      <c r="C11" s="2" t="n">
        <f aca="false">Sheet2!C30</f>
        <v>240000</v>
      </c>
      <c r="D11" s="2" t="n">
        <f aca="false">Sheet2!D30</f>
        <v>210000</v>
      </c>
      <c r="E11" s="2" t="n">
        <f aca="false">Sheet2!E30</f>
        <v>216000</v>
      </c>
      <c r="F11" s="2" t="n">
        <f aca="false">Sheet2!F30</f>
        <v>259200</v>
      </c>
      <c r="G11" s="2" t="n">
        <f aca="false">Sheet2!G30</f>
        <v>311040</v>
      </c>
      <c r="H11" s="2" t="n">
        <f aca="false">Sheet2!H30</f>
        <v>373248</v>
      </c>
      <c r="I11" s="2" t="n">
        <f aca="false">Sheet2!I30</f>
        <v>447897.6</v>
      </c>
      <c r="J11" s="2" t="n">
        <f aca="false">Sheet2!J30</f>
        <v>537477.12</v>
      </c>
      <c r="K11" s="2" t="n">
        <f aca="false">Sheet2!K30</f>
        <v>644972.544</v>
      </c>
      <c r="L11" s="2" t="n">
        <f aca="false">Sheet2!L30</f>
        <v>773967.0528</v>
      </c>
      <c r="M11" s="2" t="n">
        <f aca="false">Sheet2!M30</f>
        <v>928760.46336</v>
      </c>
      <c r="N11" s="2" t="n">
        <f aca="false">Sheet2!N30</f>
        <v>1114512.556032</v>
      </c>
      <c r="O11" s="2" t="n">
        <f aca="false">Sheet2!C80</f>
        <v>6057075.336192</v>
      </c>
    </row>
    <row r="12" customFormat="false" ht="12.8" hidden="false" customHeight="false" outlineLevel="0" collapsed="false">
      <c r="B12" s="4" t="str">
        <f aca="false">Sheet2!B31</f>
        <v>Partnerships Reach</v>
      </c>
      <c r="C12" s="2" t="n">
        <f aca="false">Sheet2!C31</f>
        <v>42857.1428571429</v>
      </c>
      <c r="D12" s="2" t="n">
        <f aca="false">Sheet2!D31</f>
        <v>64285.7142857143</v>
      </c>
      <c r="E12" s="2" t="n">
        <f aca="false">Sheet2!E31</f>
        <v>102857.142857143</v>
      </c>
      <c r="F12" s="2" t="n">
        <f aca="false">Sheet2!F31</f>
        <v>61714.2857142857</v>
      </c>
      <c r="G12" s="2" t="n">
        <f aca="false">Sheet2!G31</f>
        <v>74057.1428571429</v>
      </c>
      <c r="H12" s="2" t="n">
        <f aca="false">Sheet2!H31</f>
        <v>88868.5714285714</v>
      </c>
      <c r="I12" s="2" t="n">
        <f aca="false">Sheet2!I31</f>
        <v>106642.285714286</v>
      </c>
      <c r="J12" s="2" t="n">
        <f aca="false">Sheet2!J31</f>
        <v>127970.742857143</v>
      </c>
      <c r="K12" s="2" t="n">
        <f aca="false">Sheet2!K31</f>
        <v>153564.891428571</v>
      </c>
      <c r="L12" s="2" t="n">
        <f aca="false">Sheet2!L31</f>
        <v>184277.869714286</v>
      </c>
      <c r="M12" s="2" t="n">
        <f aca="false">Sheet2!M31</f>
        <v>221133.443657143</v>
      </c>
      <c r="N12" s="2" t="n">
        <f aca="false">Sheet2!N31</f>
        <v>265360.132388571</v>
      </c>
      <c r="O12" s="2" t="n">
        <f aca="false">Sheet2!C81</f>
        <v>1493589.36576</v>
      </c>
    </row>
    <row r="13" customFormat="false" ht="12.8" hidden="false" customHeight="false" outlineLevel="0" collapsed="false">
      <c r="B13" s="4" t="str">
        <f aca="false">Sheet2!B32</f>
        <v>Community events Reach</v>
      </c>
      <c r="C13" s="2" t="n">
        <f aca="false">Sheet2!C32</f>
        <v>0</v>
      </c>
      <c r="D13" s="2" t="n">
        <f aca="false">Sheet2!D32</f>
        <v>0</v>
      </c>
      <c r="E13" s="2" t="n">
        <f aca="false">Sheet2!E32</f>
        <v>0</v>
      </c>
      <c r="F13" s="2" t="n">
        <f aca="false">Sheet2!F32</f>
        <v>57600</v>
      </c>
      <c r="G13" s="2" t="n">
        <f aca="false">Sheet2!G32</f>
        <v>69120</v>
      </c>
      <c r="H13" s="2" t="n">
        <f aca="false">Sheet2!H32</f>
        <v>82944</v>
      </c>
      <c r="I13" s="2" t="n">
        <f aca="false">Sheet2!I32</f>
        <v>99532.8</v>
      </c>
      <c r="J13" s="2" t="n">
        <f aca="false">Sheet2!J32</f>
        <v>119439.36</v>
      </c>
      <c r="K13" s="2" t="n">
        <f aca="false">Sheet2!K32</f>
        <v>143327.232</v>
      </c>
      <c r="L13" s="2" t="n">
        <f aca="false">Sheet2!L32</f>
        <v>171992.6784</v>
      </c>
      <c r="M13" s="2" t="n">
        <f aca="false">Sheet2!M32</f>
        <v>206391.21408</v>
      </c>
      <c r="N13" s="2" t="n">
        <f aca="false">Sheet2!N32</f>
        <v>247669.456896</v>
      </c>
      <c r="O13" s="2" t="n">
        <f aca="false">Sheet2!C82</f>
        <v>1198016.741376</v>
      </c>
    </row>
    <row r="14" customFormat="false" ht="12.8" hidden="false" customHeight="false" outlineLevel="0" collapsed="false">
      <c r="B14" s="4" t="str">
        <f aca="false">Sheet2!B33</f>
        <v>Engaged Users</v>
      </c>
      <c r="C14" s="2" t="n">
        <f aca="false">Sheet2!C33</f>
        <v>7285.71428571429</v>
      </c>
      <c r="D14" s="2" t="n">
        <f aca="false">Sheet2!D33</f>
        <v>7178.57142857143</v>
      </c>
      <c r="E14" s="2" t="n">
        <f aca="false">Sheet2!E33</f>
        <v>8485.71428571429</v>
      </c>
      <c r="F14" s="2" t="n">
        <f aca="false">Sheet2!F33</f>
        <v>10059.4285714286</v>
      </c>
      <c r="G14" s="2" t="n">
        <f aca="false">Sheet2!G33</f>
        <v>12071.3142857143</v>
      </c>
      <c r="H14" s="2" t="n">
        <f aca="false">Sheet2!H33</f>
        <v>14485.5771428571</v>
      </c>
      <c r="I14" s="2" t="n">
        <f aca="false">Sheet2!I33</f>
        <v>17382.6925714286</v>
      </c>
      <c r="J14" s="2" t="n">
        <f aca="false">Sheet2!J33</f>
        <v>20859.2310857143</v>
      </c>
      <c r="K14" s="2" t="n">
        <f aca="false">Sheet2!K33</f>
        <v>25031.0773028571</v>
      </c>
      <c r="L14" s="2" t="n">
        <f aca="false">Sheet2!L33</f>
        <v>30037.2927634286</v>
      </c>
      <c r="M14" s="2" t="n">
        <f aca="false">Sheet2!M33</f>
        <v>36044.7513161143</v>
      </c>
      <c r="N14" s="2" t="n">
        <f aca="false">Sheet2!N33</f>
        <v>43253.7015793371</v>
      </c>
      <c r="O14" s="2" t="n">
        <f aca="false">Sheet2!C83</f>
        <v>232175.06661888</v>
      </c>
    </row>
    <row r="15" customFormat="false" ht="12.8" hidden="false" customHeight="false" outlineLevel="0" collapsed="false">
      <c r="B15" s="4" t="str">
        <f aca="false">Sheet2!B34</f>
        <v>Ads</v>
      </c>
      <c r="C15" s="2" t="n">
        <f aca="false">Sheet2!C34</f>
        <v>6000</v>
      </c>
      <c r="D15" s="2" t="n">
        <f aca="false">Sheet2!D34</f>
        <v>5250</v>
      </c>
      <c r="E15" s="2" t="n">
        <f aca="false">Sheet2!E34</f>
        <v>5400</v>
      </c>
      <c r="F15" s="2" t="n">
        <f aca="false">Sheet2!F34</f>
        <v>6480</v>
      </c>
      <c r="G15" s="2" t="n">
        <f aca="false">Sheet2!G34</f>
        <v>7776</v>
      </c>
      <c r="H15" s="2" t="n">
        <f aca="false">Sheet2!H34</f>
        <v>9331.2</v>
      </c>
      <c r="I15" s="2" t="n">
        <f aca="false">Sheet2!I34</f>
        <v>11197.44</v>
      </c>
      <c r="J15" s="2" t="n">
        <f aca="false">Sheet2!J34</f>
        <v>13436.928</v>
      </c>
      <c r="K15" s="2" t="n">
        <f aca="false">Sheet2!K34</f>
        <v>16124.3136</v>
      </c>
      <c r="L15" s="2" t="n">
        <f aca="false">Sheet2!L34</f>
        <v>19349.17632</v>
      </c>
      <c r="M15" s="2" t="n">
        <f aca="false">Sheet2!M34</f>
        <v>23219.011584</v>
      </c>
      <c r="N15" s="2" t="n">
        <f aca="false">Sheet2!N34</f>
        <v>27862.8139008</v>
      </c>
      <c r="O15" s="2" t="n">
        <f aca="false">Sheet2!C84</f>
        <v>151426.8834048</v>
      </c>
    </row>
    <row r="16" customFormat="false" ht="12.8" hidden="false" customHeight="false" outlineLevel="0" collapsed="false">
      <c r="B16" s="4" t="str">
        <f aca="false">Sheet2!B35</f>
        <v>Partnerships</v>
      </c>
      <c r="C16" s="2" t="n">
        <f aca="false">Sheet2!C35</f>
        <v>1285.71428571429</v>
      </c>
      <c r="D16" s="2" t="n">
        <f aca="false">Sheet2!D35</f>
        <v>1928.57142857143</v>
      </c>
      <c r="E16" s="2" t="n">
        <f aca="false">Sheet2!E35</f>
        <v>3085.71428571429</v>
      </c>
      <c r="F16" s="2" t="n">
        <f aca="false">Sheet2!F35</f>
        <v>1851.42857142857</v>
      </c>
      <c r="G16" s="2" t="n">
        <f aca="false">Sheet2!G35</f>
        <v>2221.71428571429</v>
      </c>
      <c r="H16" s="2" t="n">
        <f aca="false">Sheet2!H35</f>
        <v>2666.05714285714</v>
      </c>
      <c r="I16" s="2" t="n">
        <f aca="false">Sheet2!I35</f>
        <v>3199.26857142857</v>
      </c>
      <c r="J16" s="2" t="n">
        <f aca="false">Sheet2!J35</f>
        <v>3839.12228571429</v>
      </c>
      <c r="K16" s="2" t="n">
        <f aca="false">Sheet2!K35</f>
        <v>4606.94674285714</v>
      </c>
      <c r="L16" s="2" t="n">
        <f aca="false">Sheet2!L35</f>
        <v>5528.33609142857</v>
      </c>
      <c r="M16" s="2" t="n">
        <f aca="false">Sheet2!M35</f>
        <v>6634.00330971429</v>
      </c>
      <c r="N16" s="2" t="n">
        <f aca="false">Sheet2!N35</f>
        <v>7960.80397165714</v>
      </c>
      <c r="O16" s="2" t="n">
        <f aca="false">Sheet2!C85</f>
        <v>44807.6809728</v>
      </c>
    </row>
    <row r="17" customFormat="false" ht="12.8" hidden="false" customHeight="false" outlineLevel="0" collapsed="false">
      <c r="B17" s="4" t="str">
        <f aca="false">Sheet2!B36</f>
        <v>Community events</v>
      </c>
      <c r="C17" s="2" t="n">
        <f aca="false">Sheet2!C36</f>
        <v>0</v>
      </c>
      <c r="D17" s="2" t="n">
        <f aca="false">Sheet2!D36</f>
        <v>0</v>
      </c>
      <c r="E17" s="2" t="n">
        <f aca="false">Sheet2!E36</f>
        <v>0</v>
      </c>
      <c r="F17" s="2" t="n">
        <f aca="false">Sheet2!F36</f>
        <v>1728</v>
      </c>
      <c r="G17" s="2" t="n">
        <f aca="false">Sheet2!G36</f>
        <v>2073.6</v>
      </c>
      <c r="H17" s="2" t="n">
        <f aca="false">Sheet2!H36</f>
        <v>2488.32</v>
      </c>
      <c r="I17" s="2" t="n">
        <f aca="false">Sheet2!I36</f>
        <v>2985.984</v>
      </c>
      <c r="J17" s="2" t="n">
        <f aca="false">Sheet2!J36</f>
        <v>3583.1808</v>
      </c>
      <c r="K17" s="2" t="n">
        <f aca="false">Sheet2!K36</f>
        <v>4299.81696</v>
      </c>
      <c r="L17" s="2" t="n">
        <f aca="false">Sheet2!L36</f>
        <v>5159.780352</v>
      </c>
      <c r="M17" s="2" t="n">
        <f aca="false">Sheet2!M36</f>
        <v>6191.7364224</v>
      </c>
      <c r="N17" s="2" t="n">
        <f aca="false">Sheet2!N36</f>
        <v>7430.08370688</v>
      </c>
      <c r="O17" s="2" t="n">
        <f aca="false">Sheet2!C86</f>
        <v>35940.50224128</v>
      </c>
    </row>
    <row r="18" customFormat="false" ht="12.8" hidden="false" customHeight="false" outlineLevel="0" collapsed="false">
      <c r="B18" s="4" t="str">
        <f aca="false">Sheet2!B37</f>
        <v>New Marketing Users</v>
      </c>
      <c r="C18" s="2" t="n">
        <f aca="false">Sheet2!C37</f>
        <v>135</v>
      </c>
      <c r="D18" s="2" t="n">
        <f aca="false">Sheet2!D37</f>
        <v>146.25</v>
      </c>
      <c r="E18" s="2" t="n">
        <f aca="false">Sheet2!E37</f>
        <v>189</v>
      </c>
      <c r="F18" s="2" t="n">
        <f aca="false">Sheet2!F37</f>
        <v>248.4</v>
      </c>
      <c r="G18" s="2" t="n">
        <f aca="false">Sheet2!G37</f>
        <v>298.08</v>
      </c>
      <c r="H18" s="2" t="n">
        <f aca="false">Sheet2!H37</f>
        <v>357.696</v>
      </c>
      <c r="I18" s="2" t="n">
        <f aca="false">Sheet2!I37</f>
        <v>429.2352</v>
      </c>
      <c r="J18" s="2" t="n">
        <f aca="false">Sheet2!J37</f>
        <v>515.08224</v>
      </c>
      <c r="K18" s="2" t="n">
        <f aca="false">Sheet2!K37</f>
        <v>618.098688</v>
      </c>
      <c r="L18" s="2" t="n">
        <f aca="false">Sheet2!L37</f>
        <v>741.7184256</v>
      </c>
      <c r="M18" s="2" t="n">
        <f aca="false">Sheet2!M37</f>
        <v>890.06211072</v>
      </c>
      <c r="N18" s="2" t="n">
        <f aca="false">Sheet2!N37</f>
        <v>1068.074532864</v>
      </c>
      <c r="O18" s="2" t="n">
        <f aca="false">Sheet2!C87</f>
        <v>5636.697197184</v>
      </c>
    </row>
    <row r="19" customFormat="false" ht="12.8" hidden="false" customHeight="false" outlineLevel="0" collapsed="false">
      <c r="B19" s="4" t="str">
        <f aca="false">Sheet2!B38</f>
        <v>New Organic Users</v>
      </c>
      <c r="C19" s="2" t="n">
        <f aca="false">Sheet2!C38</f>
        <v>0</v>
      </c>
      <c r="D19" s="2" t="n">
        <f aca="false">Sheet2!D38</f>
        <v>5.6075</v>
      </c>
      <c r="E19" s="2" t="n">
        <f aca="false">Sheet2!E38</f>
        <v>6</v>
      </c>
      <c r="F19" s="2" t="n">
        <f aca="false">Sheet2!F38</f>
        <v>7</v>
      </c>
      <c r="G19" s="2" t="n">
        <f aca="false">Sheet2!G38</f>
        <v>8</v>
      </c>
      <c r="H19" s="2" t="n">
        <f aca="false">Sheet2!H38</f>
        <v>9</v>
      </c>
      <c r="I19" s="2" t="n">
        <f aca="false">Sheet2!I38</f>
        <v>11</v>
      </c>
      <c r="J19" s="2" t="n">
        <f aca="false">Sheet2!J38</f>
        <v>13</v>
      </c>
      <c r="K19" s="2" t="n">
        <f aca="false">Sheet2!K38</f>
        <v>16</v>
      </c>
      <c r="L19" s="2" t="n">
        <f aca="false">Sheet2!L38</f>
        <v>18</v>
      </c>
      <c r="M19" s="2" t="n">
        <f aca="false">Sheet2!M38</f>
        <v>22</v>
      </c>
      <c r="N19" s="2" t="n">
        <f aca="false">Sheet2!N38</f>
        <v>26</v>
      </c>
      <c r="O19" s="2" t="n">
        <f aca="false">Sheet2!C88</f>
        <v>141.6075</v>
      </c>
    </row>
    <row r="20" customFormat="false" ht="12.8" hidden="false" customHeight="false" outlineLevel="0" collapsed="false">
      <c r="B20" s="4" t="str">
        <f aca="false">Sheet2!B39</f>
        <v>New Users</v>
      </c>
      <c r="C20" s="2" t="n">
        <f aca="false">Sheet2!C39</f>
        <v>135</v>
      </c>
      <c r="D20" s="2" t="n">
        <f aca="false">Sheet2!D39</f>
        <v>151.8575</v>
      </c>
      <c r="E20" s="2" t="n">
        <f aca="false">Sheet2!E39</f>
        <v>195</v>
      </c>
      <c r="F20" s="2" t="n">
        <f aca="false">Sheet2!F39</f>
        <v>255.4</v>
      </c>
      <c r="G20" s="2" t="n">
        <f aca="false">Sheet2!G39</f>
        <v>306.08</v>
      </c>
      <c r="H20" s="2" t="n">
        <f aca="false">Sheet2!H39</f>
        <v>366.696</v>
      </c>
      <c r="I20" s="2" t="n">
        <f aca="false">Sheet2!I39</f>
        <v>440.2352</v>
      </c>
      <c r="J20" s="2" t="n">
        <f aca="false">Sheet2!J39</f>
        <v>528.08224</v>
      </c>
      <c r="K20" s="2" t="n">
        <f aca="false">Sheet2!K39</f>
        <v>634.098688</v>
      </c>
      <c r="L20" s="2" t="n">
        <f aca="false">Sheet2!L39</f>
        <v>759.7184256</v>
      </c>
      <c r="M20" s="2" t="n">
        <f aca="false">Sheet2!M39</f>
        <v>912.06211072</v>
      </c>
      <c r="N20" s="2" t="n">
        <f aca="false">Sheet2!N39</f>
        <v>1094.074532864</v>
      </c>
      <c r="O20" s="2" t="n">
        <f aca="false">Sheet2!C89</f>
        <v>5778.304697184</v>
      </c>
    </row>
    <row r="21" customFormat="false" ht="12.8" hidden="false" customHeight="false" outlineLevel="0" collapsed="false">
      <c r="B21" s="4" t="str">
        <f aca="false">Sheet2!B40</f>
        <v>Final Users Count</v>
      </c>
      <c r="C21" s="2" t="n">
        <f aca="false">Sheet2!C40</f>
        <v>635</v>
      </c>
      <c r="D21" s="2" t="n">
        <f aca="false">Sheet2!D40</f>
        <v>712.6075</v>
      </c>
      <c r="E21" s="2" t="n">
        <f aca="false">Sheet2!E40</f>
        <v>827.17</v>
      </c>
      <c r="F21" s="2" t="n">
        <f aca="false">Sheet2!F40</f>
        <v>978.62</v>
      </c>
      <c r="G21" s="2" t="n">
        <f aca="false">Sheet2!G40</f>
        <v>1148.08</v>
      </c>
      <c r="H21" s="2" t="n">
        <f aca="false">Sheet2!H40</f>
        <v>1350.832</v>
      </c>
      <c r="I21" s="2" t="n">
        <f aca="false">Sheet2!I40</f>
        <v>1594.3344</v>
      </c>
      <c r="J21" s="2" t="n">
        <f aca="false">Sheet2!J40</f>
        <v>1886.33728</v>
      </c>
      <c r="K21" s="2" t="n">
        <f aca="false">Sheet2!K40</f>
        <v>2237.140736</v>
      </c>
      <c r="L21" s="2" t="n">
        <f aca="false">Sheet2!L40</f>
        <v>2656.9048832</v>
      </c>
      <c r="M21" s="2" t="n">
        <f aca="false">Sheet2!M40</f>
        <v>3161.02185984</v>
      </c>
      <c r="N21" s="2" t="n">
        <f aca="false">Sheet2!N40</f>
        <v>3765.562231808</v>
      </c>
      <c r="O21" s="2" t="n">
        <f aca="false">Sheet2!C90</f>
        <v>3765.562231808</v>
      </c>
    </row>
    <row r="22" customFormat="false" ht="12.8" hidden="false" customHeight="false" outlineLevel="0" collapsed="false">
      <c r="B22" s="4" t="str">
        <f aca="false">Sheet2!B41</f>
        <v>Long-Term Users</v>
      </c>
      <c r="C22" s="2" t="n">
        <f aca="false">Sheet2!C41</f>
        <v>560.75</v>
      </c>
      <c r="D22" s="2" t="n">
        <f aca="false">Sheet2!D41</f>
        <v>632.17</v>
      </c>
      <c r="E22" s="2" t="n">
        <f aca="false">Sheet2!E41</f>
        <v>723.22</v>
      </c>
      <c r="F22" s="2" t="n">
        <f aca="false">Sheet2!F41</f>
        <v>842</v>
      </c>
      <c r="G22" s="2" t="n">
        <f aca="false">Sheet2!G41</f>
        <v>984.136</v>
      </c>
      <c r="H22" s="2" t="n">
        <f aca="false">Sheet2!H41</f>
        <v>1154.0992</v>
      </c>
      <c r="I22" s="2" t="n">
        <f aca="false">Sheet2!I41</f>
        <v>1358.25504</v>
      </c>
      <c r="J22" s="2" t="n">
        <f aca="false">Sheet2!J41</f>
        <v>1603.042048</v>
      </c>
      <c r="K22" s="2" t="n">
        <f aca="false">Sheet2!K41</f>
        <v>1897.1864576</v>
      </c>
      <c r="L22" s="2" t="n">
        <f aca="false">Sheet2!L41</f>
        <v>2248.95974912</v>
      </c>
      <c r="M22" s="2" t="n">
        <f aca="false">Sheet2!M41</f>
        <v>2671.487698944</v>
      </c>
      <c r="N22" s="2" t="n">
        <f aca="false">Sheet2!N41</f>
        <v>3178.1212387328</v>
      </c>
      <c r="O22" s="2" t="n">
        <f aca="false">Sheet2!C91</f>
        <v>3178.1212387328</v>
      </c>
    </row>
    <row r="23" customFormat="false" ht="12.8" hidden="false" customHeight="false" outlineLevel="0" collapsed="false">
      <c r="B23" s="4"/>
    </row>
    <row r="24" customFormat="false" ht="12.8" hidden="false" customHeight="false" outlineLevel="0" collapsed="false">
      <c r="B24" s="4" t="str">
        <f aca="false">Sheet2!B43</f>
        <v>Paying Users</v>
      </c>
      <c r="C24" s="0" t="n">
        <f aca="false">Sheet2!C43</f>
        <v>31</v>
      </c>
      <c r="D24" s="0" t="n">
        <f aca="false">Sheet2!D43</f>
        <v>71</v>
      </c>
      <c r="E24" s="0" t="n">
        <f aca="false">Sheet2!E43</f>
        <v>165</v>
      </c>
      <c r="F24" s="0" t="n">
        <f aca="false">Sheet2!F43</f>
        <v>195</v>
      </c>
      <c r="G24" s="0" t="n">
        <f aca="false">Sheet2!G43</f>
        <v>229</v>
      </c>
      <c r="H24" s="0" t="n">
        <f aca="false">Sheet2!H43</f>
        <v>540</v>
      </c>
      <c r="I24" s="0" t="n">
        <f aca="false">Sheet2!I43</f>
        <v>637</v>
      </c>
      <c r="J24" s="0" t="n">
        <f aca="false">Sheet2!J43</f>
        <v>754</v>
      </c>
      <c r="K24" s="0" t="n">
        <f aca="false">Sheet2!K43</f>
        <v>894</v>
      </c>
      <c r="L24" s="0" t="n">
        <f aca="false">Sheet2!L43</f>
        <v>1328</v>
      </c>
      <c r="M24" s="0" t="n">
        <f aca="false">Sheet2!M43</f>
        <v>1580</v>
      </c>
      <c r="N24" s="0" t="n">
        <f aca="false">Sheet2!N43</f>
        <v>1882</v>
      </c>
      <c r="O24" s="2" t="n">
        <f aca="false">Sheet2!C93</f>
        <v>1882</v>
      </c>
    </row>
    <row r="25" customFormat="false" ht="12.8" hidden="false" customHeight="false" outlineLevel="0" collapsed="false">
      <c r="B25" s="4" t="str">
        <f aca="false">Sheet2!B44</f>
        <v>of which Students</v>
      </c>
      <c r="C25" s="0" t="n">
        <f aca="false">Sheet2!C44</f>
        <v>9</v>
      </c>
      <c r="D25" s="0" t="n">
        <f aca="false">Sheet2!D44</f>
        <v>21</v>
      </c>
      <c r="E25" s="0" t="n">
        <f aca="false">Sheet2!E44</f>
        <v>49</v>
      </c>
      <c r="F25" s="0" t="n">
        <f aca="false">Sheet2!F44</f>
        <v>58</v>
      </c>
      <c r="G25" s="0" t="n">
        <f aca="false">Sheet2!G44</f>
        <v>68</v>
      </c>
      <c r="H25" s="0" t="n">
        <f aca="false">Sheet2!H44</f>
        <v>162</v>
      </c>
      <c r="I25" s="0" t="n">
        <f aca="false">Sheet2!I44</f>
        <v>191</v>
      </c>
      <c r="J25" s="0" t="n">
        <f aca="false">Sheet2!J44</f>
        <v>226</v>
      </c>
      <c r="K25" s="0" t="n">
        <f aca="false">Sheet2!K44</f>
        <v>268</v>
      </c>
      <c r="L25" s="0" t="n">
        <f aca="false">Sheet2!L44</f>
        <v>398</v>
      </c>
      <c r="M25" s="0" t="n">
        <f aca="false">Sheet2!M44</f>
        <v>474</v>
      </c>
      <c r="N25" s="0" t="n">
        <f aca="false">Sheet2!N44</f>
        <v>564</v>
      </c>
      <c r="O25" s="2" t="n">
        <f aca="false">Sheet2!C94</f>
        <v>564</v>
      </c>
    </row>
    <row r="26" customFormat="false" ht="12.8" hidden="false" customHeight="false" outlineLevel="0" collapsed="false">
      <c r="B26" s="4" t="str">
        <f aca="false">Sheet2!B45</f>
        <v>of which Premium</v>
      </c>
      <c r="C26" s="0" t="n">
        <f aca="false">Sheet2!C45</f>
        <v>22</v>
      </c>
      <c r="D26" s="0" t="n">
        <f aca="false">Sheet2!D45</f>
        <v>50</v>
      </c>
      <c r="E26" s="0" t="n">
        <f aca="false">Sheet2!E45</f>
        <v>116</v>
      </c>
      <c r="F26" s="0" t="n">
        <f aca="false">Sheet2!F45</f>
        <v>137</v>
      </c>
      <c r="G26" s="0" t="n">
        <f aca="false">Sheet2!G45</f>
        <v>161</v>
      </c>
      <c r="H26" s="0" t="n">
        <f aca="false">Sheet2!H45</f>
        <v>378</v>
      </c>
      <c r="I26" s="0" t="n">
        <f aca="false">Sheet2!I45</f>
        <v>446</v>
      </c>
      <c r="J26" s="0" t="n">
        <f aca="false">Sheet2!J45</f>
        <v>528</v>
      </c>
      <c r="K26" s="0" t="n">
        <f aca="false">Sheet2!K45</f>
        <v>626</v>
      </c>
      <c r="L26" s="0" t="n">
        <f aca="false">Sheet2!L45</f>
        <v>930</v>
      </c>
      <c r="M26" s="0" t="n">
        <f aca="false">Sheet2!M45</f>
        <v>1106</v>
      </c>
      <c r="N26" s="0" t="n">
        <f aca="false">Sheet2!N45</f>
        <v>1318</v>
      </c>
      <c r="O26" s="0" t="n">
        <f aca="false">Sheet2!C95</f>
        <v>1318</v>
      </c>
    </row>
    <row r="27" customFormat="false" ht="12.8" hidden="false" customHeight="false" outlineLevel="0" collapsed="false">
      <c r="B27" s="4" t="str">
        <f aca="false">Sheet2!B46</f>
        <v>Students Revenue</v>
      </c>
      <c r="C27" s="3" t="n">
        <f aca="false">Sheet2!C46</f>
        <v>108</v>
      </c>
      <c r="D27" s="3" t="n">
        <f aca="false">Sheet2!D46</f>
        <v>252</v>
      </c>
      <c r="E27" s="3" t="n">
        <f aca="false">Sheet2!E46</f>
        <v>588</v>
      </c>
      <c r="F27" s="3" t="n">
        <f aca="false">Sheet2!F46</f>
        <v>696</v>
      </c>
      <c r="G27" s="3" t="n">
        <f aca="false">Sheet2!G46</f>
        <v>816</v>
      </c>
      <c r="H27" s="3" t="n">
        <f aca="false">Sheet2!H46</f>
        <v>1944</v>
      </c>
      <c r="I27" s="3" t="n">
        <f aca="false">Sheet2!I46</f>
        <v>2292</v>
      </c>
      <c r="J27" s="3" t="n">
        <f aca="false">Sheet2!J46</f>
        <v>2712</v>
      </c>
      <c r="K27" s="3" t="n">
        <f aca="false">Sheet2!K46</f>
        <v>3216</v>
      </c>
      <c r="L27" s="3" t="n">
        <f aca="false">Sheet2!L46</f>
        <v>4776</v>
      </c>
      <c r="M27" s="3" t="n">
        <f aca="false">Sheet2!M46</f>
        <v>5688</v>
      </c>
      <c r="N27" s="3" t="n">
        <f aca="false">Sheet2!N46</f>
        <v>6768</v>
      </c>
      <c r="O27" s="3" t="n">
        <f aca="false">Sheet2!C96</f>
        <v>29856</v>
      </c>
    </row>
    <row r="28" customFormat="false" ht="12.8" hidden="false" customHeight="false" outlineLevel="0" collapsed="false">
      <c r="B28" s="4" t="str">
        <f aca="false">Sheet2!B47</f>
        <v>Premium Revenue</v>
      </c>
      <c r="C28" s="3" t="n">
        <f aca="false">Sheet2!C47</f>
        <v>550</v>
      </c>
      <c r="D28" s="3" t="n">
        <f aca="false">Sheet2!D47</f>
        <v>1250</v>
      </c>
      <c r="E28" s="3" t="n">
        <f aca="false">Sheet2!E47</f>
        <v>2900</v>
      </c>
      <c r="F28" s="3" t="n">
        <f aca="false">Sheet2!F47</f>
        <v>3425</v>
      </c>
      <c r="G28" s="3" t="n">
        <f aca="false">Sheet2!G47</f>
        <v>4025</v>
      </c>
      <c r="H28" s="3" t="n">
        <f aca="false">Sheet2!H47</f>
        <v>9450</v>
      </c>
      <c r="I28" s="3" t="n">
        <f aca="false">Sheet2!I47</f>
        <v>11150</v>
      </c>
      <c r="J28" s="3" t="n">
        <f aca="false">Sheet2!J47</f>
        <v>13200</v>
      </c>
      <c r="K28" s="3" t="n">
        <f aca="false">Sheet2!K47</f>
        <v>15650</v>
      </c>
      <c r="L28" s="3" t="n">
        <f aca="false">Sheet2!L47</f>
        <v>23250</v>
      </c>
      <c r="M28" s="3" t="n">
        <f aca="false">Sheet2!M47</f>
        <v>27650</v>
      </c>
      <c r="N28" s="3" t="n">
        <f aca="false">Sheet2!N47</f>
        <v>32950</v>
      </c>
      <c r="O28" s="3" t="n">
        <f aca="false">Sheet2!C97</f>
        <v>145450</v>
      </c>
    </row>
    <row r="29" customFormat="false" ht="12.8" hidden="false" customHeight="false" outlineLevel="0" collapsed="false">
      <c r="B29" s="4" t="str">
        <f aca="false">Sheet2!B48</f>
        <v>Tokens Sale</v>
      </c>
      <c r="C29" s="3" t="n">
        <f aca="false">Sheet2!C48</f>
        <v>76.2</v>
      </c>
      <c r="D29" s="3" t="n">
        <f aca="false">Sheet2!D48</f>
        <v>85.5129</v>
      </c>
      <c r="E29" s="3" t="n">
        <f aca="false">Sheet2!E48</f>
        <v>198.5208</v>
      </c>
      <c r="F29" s="3" t="n">
        <f aca="false">Sheet2!F48</f>
        <v>234.8688</v>
      </c>
      <c r="G29" s="3" t="n">
        <f aca="false">Sheet2!G48</f>
        <v>275.5392</v>
      </c>
      <c r="H29" s="3" t="n">
        <f aca="false">Sheet2!H48</f>
        <v>324.19968</v>
      </c>
      <c r="I29" s="3" t="n">
        <f aca="false">Sheet2!I48</f>
        <v>382.640256</v>
      </c>
      <c r="J29" s="3" t="n">
        <f aca="false">Sheet2!J48</f>
        <v>452.7209472</v>
      </c>
      <c r="K29" s="3" t="n">
        <f aca="false">Sheet2!K48</f>
        <v>536.91377664</v>
      </c>
      <c r="L29" s="3" t="n">
        <f aca="false">Sheet2!L48</f>
        <v>637.657171968</v>
      </c>
      <c r="M29" s="3" t="n">
        <f aca="false">Sheet2!M48</f>
        <v>758.6452463616</v>
      </c>
      <c r="N29" s="3" t="n">
        <f aca="false">Sheet2!N48</f>
        <v>903.73493563392</v>
      </c>
      <c r="O29" s="3" t="n">
        <f aca="false">Sheet2!C98</f>
        <v>4867.15371380352</v>
      </c>
    </row>
    <row r="30" customFormat="false" ht="12.8" hidden="false" customHeight="false" outlineLevel="0" collapsed="false">
      <c r="B30" s="4" t="str">
        <f aca="false">Sheet2!B49</f>
        <v>Total Revenue</v>
      </c>
      <c r="C30" s="3" t="n">
        <f aca="false">Sheet2!C49</f>
        <v>734.2</v>
      </c>
      <c r="D30" s="3" t="n">
        <f aca="false">Sheet2!D49</f>
        <v>1587.5129</v>
      </c>
      <c r="E30" s="3" t="n">
        <f aca="false">Sheet2!E49</f>
        <v>3686.5208</v>
      </c>
      <c r="F30" s="3" t="n">
        <f aca="false">Sheet2!F49</f>
        <v>4355.8688</v>
      </c>
      <c r="G30" s="3" t="n">
        <f aca="false">Sheet2!G49</f>
        <v>5116.5392</v>
      </c>
      <c r="H30" s="3" t="n">
        <f aca="false">Sheet2!H49</f>
        <v>11718.19968</v>
      </c>
      <c r="I30" s="3" t="n">
        <f aca="false">Sheet2!I49</f>
        <v>13824.640256</v>
      </c>
      <c r="J30" s="3" t="n">
        <f aca="false">Sheet2!J49</f>
        <v>16364.7209472</v>
      </c>
      <c r="K30" s="3" t="n">
        <f aca="false">Sheet2!K49</f>
        <v>19402.91377664</v>
      </c>
      <c r="L30" s="3" t="n">
        <f aca="false">Sheet2!L49</f>
        <v>28663.657171968</v>
      </c>
      <c r="M30" s="3" t="n">
        <f aca="false">Sheet2!M49</f>
        <v>34096.6452463616</v>
      </c>
      <c r="N30" s="3" t="n">
        <f aca="false">Sheet2!N49</f>
        <v>40621.7349356339</v>
      </c>
      <c r="O30" s="3" t="n">
        <f aca="false">Sheet2!C99</f>
        <v>180173.153713804</v>
      </c>
    </row>
    <row r="35" customFormat="false" ht="12.8" hidden="false" customHeight="false" outlineLevel="0" collapsed="false">
      <c r="C35" s="0" t="s">
        <v>8</v>
      </c>
      <c r="D35" s="0" t="s">
        <v>9</v>
      </c>
      <c r="E35" s="0" t="s">
        <v>10</v>
      </c>
      <c r="F35" s="0" t="s">
        <v>11</v>
      </c>
      <c r="G35" s="0" t="s">
        <v>12</v>
      </c>
      <c r="H35" s="0" t="s">
        <v>13</v>
      </c>
      <c r="I35" s="0" t="s">
        <v>14</v>
      </c>
      <c r="J35" s="0" t="s">
        <v>15</v>
      </c>
      <c r="K35" s="0" t="s">
        <v>16</v>
      </c>
      <c r="L35" s="0" t="s">
        <v>17</v>
      </c>
      <c r="M35" s="0" t="s">
        <v>18</v>
      </c>
      <c r="N35" s="0" t="s">
        <v>19</v>
      </c>
      <c r="O35" s="0" t="s">
        <v>20</v>
      </c>
    </row>
    <row r="36" customFormat="false" ht="12.8" hidden="false" customHeight="false" outlineLevel="0" collapsed="false">
      <c r="B36" s="0" t="s">
        <v>23</v>
      </c>
      <c r="C36" s="2" t="n">
        <f aca="false">C21</f>
        <v>635</v>
      </c>
      <c r="D36" s="2" t="n">
        <f aca="false">D21</f>
        <v>712.6075</v>
      </c>
      <c r="E36" s="2" t="n">
        <f aca="false">E21</f>
        <v>827.17</v>
      </c>
      <c r="F36" s="2" t="n">
        <f aca="false">F21</f>
        <v>978.62</v>
      </c>
      <c r="G36" s="2" t="n">
        <f aca="false">G21</f>
        <v>1148.08</v>
      </c>
      <c r="H36" s="2" t="n">
        <f aca="false">H21</f>
        <v>1350.832</v>
      </c>
      <c r="I36" s="2" t="n">
        <f aca="false">I21</f>
        <v>1594.3344</v>
      </c>
      <c r="J36" s="2" t="n">
        <f aca="false">J21</f>
        <v>1886.33728</v>
      </c>
      <c r="K36" s="2" t="n">
        <f aca="false">K21</f>
        <v>2237.140736</v>
      </c>
      <c r="L36" s="2" t="n">
        <f aca="false">L21</f>
        <v>2656.9048832</v>
      </c>
      <c r="M36" s="2" t="n">
        <f aca="false">M21</f>
        <v>3161.02185984</v>
      </c>
      <c r="N36" s="2" t="n">
        <f aca="false">N21</f>
        <v>3765.562231808</v>
      </c>
      <c r="O36" s="2" t="n">
        <f aca="false">O21</f>
        <v>3765.562231808</v>
      </c>
    </row>
    <row r="37" customFormat="false" ht="12.8" hidden="false" customHeight="false" outlineLevel="0" collapsed="false">
      <c r="B37" s="0" t="s">
        <v>24</v>
      </c>
      <c r="C37" s="0" t="n">
        <v>500</v>
      </c>
      <c r="D37" s="0" t="n">
        <v>50</v>
      </c>
      <c r="E37" s="0" t="n">
        <v>50</v>
      </c>
      <c r="F37" s="0" t="n">
        <v>50</v>
      </c>
      <c r="G37" s="0" t="n">
        <v>50</v>
      </c>
      <c r="H37" s="0" t="n">
        <v>50</v>
      </c>
      <c r="I37" s="0" t="n">
        <v>50</v>
      </c>
      <c r="J37" s="0" t="n">
        <v>50</v>
      </c>
      <c r="K37" s="0" t="n">
        <v>50</v>
      </c>
      <c r="L37" s="0" t="n">
        <v>50</v>
      </c>
      <c r="M37" s="0" t="n">
        <v>50</v>
      </c>
      <c r="N37" s="0" t="n">
        <v>50</v>
      </c>
      <c r="O37" s="0" t="n">
        <v>1050</v>
      </c>
    </row>
    <row r="38" customFormat="false" ht="12.8" hidden="false" customHeight="false" outlineLevel="0" collapsed="false">
      <c r="B38" s="0" t="s">
        <v>25</v>
      </c>
      <c r="C38" s="3" t="n">
        <f aca="false">C36*Sheet1!$B$8*Sheet1!$B$9</f>
        <v>62.01171875</v>
      </c>
      <c r="D38" s="3" t="n">
        <f aca="false">D36*Sheet1!$B$8*Sheet1!$B$9+C38</f>
        <v>131.602294921875</v>
      </c>
      <c r="E38" s="3" t="n">
        <f aca="false">E36*Sheet1!$B$8*Sheet1!$B$9+D38</f>
        <v>212.380615234375</v>
      </c>
      <c r="F38" s="3" t="n">
        <f aca="false">F36*Sheet1!$B$8*Sheet1!$B$9+E38</f>
        <v>307.948974609375</v>
      </c>
      <c r="G38" s="3" t="n">
        <f aca="false">G36*Sheet1!$B$8*Sheet1!$B$9+F38</f>
        <v>420.066162109375</v>
      </c>
      <c r="H38" s="3" t="n">
        <f aca="false">H36*Sheet1!$B$8*Sheet1!$B$9+G38</f>
        <v>551.983349609375</v>
      </c>
      <c r="I38" s="3" t="n">
        <f aca="false">I36*Sheet1!$B$8*Sheet1!$B$9+H38</f>
        <v>707.680068359375</v>
      </c>
      <c r="J38" s="3" t="n">
        <f aca="false">J36*Sheet1!$B$8*Sheet1!$B$9+I38</f>
        <v>891.892693359375</v>
      </c>
      <c r="K38" s="3" t="n">
        <f aca="false">K36*Sheet1!$B$8*Sheet1!$B$9+J38</f>
        <v>1110.36346835938</v>
      </c>
      <c r="L38" s="3" t="n">
        <f aca="false">L36*Sheet1!$B$8*Sheet1!$B$9+K38</f>
        <v>1369.82683585938</v>
      </c>
      <c r="M38" s="3" t="n">
        <f aca="false">M36*Sheet1!$B$8*Sheet1!$B$9+L38</f>
        <v>1678.52037685938</v>
      </c>
      <c r="N38" s="3" t="n">
        <f aca="false">N36*Sheet1!$B$8*Sheet1!$B$9+M38</f>
        <v>2046.25106355937</v>
      </c>
      <c r="O38" s="3" t="n">
        <f aca="false">O36*Sheet1!$B$8*Sheet1!$B$9+N38</f>
        <v>2413.98175025938</v>
      </c>
    </row>
    <row r="39" customFormat="false" ht="12.8" hidden="false" customHeight="false" outlineLevel="0" collapsed="false">
      <c r="B39" s="0" t="s">
        <v>26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customFormat="false" ht="12.8" hidden="false" customHeight="false" outlineLevel="0" collapsed="false">
      <c r="B40" s="0" t="s">
        <v>7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0" t="n">
        <f aca="false">N40</f>
        <v>1</v>
      </c>
    </row>
    <row r="41" customFormat="false" ht="12.8" hidden="false" customHeight="false" outlineLevel="0" collapsed="false">
      <c r="B41" s="0" t="s">
        <v>27</v>
      </c>
      <c r="C41" s="1" t="n">
        <v>1</v>
      </c>
      <c r="D41" s="1" t="n">
        <v>2</v>
      </c>
      <c r="E41" s="1" t="n">
        <v>2</v>
      </c>
      <c r="F41" s="1" t="n">
        <v>2</v>
      </c>
      <c r="G41" s="1" t="n">
        <v>4</v>
      </c>
      <c r="H41" s="1" t="n">
        <v>8</v>
      </c>
      <c r="I41" s="1" t="n">
        <v>8</v>
      </c>
      <c r="J41" s="1" t="n">
        <v>16</v>
      </c>
      <c r="K41" s="1" t="n">
        <v>16</v>
      </c>
      <c r="L41" s="1" t="n">
        <v>16</v>
      </c>
      <c r="M41" s="1" t="n">
        <v>32</v>
      </c>
      <c r="N41" s="1" t="n">
        <v>32</v>
      </c>
      <c r="O41" s="0" t="n">
        <f aca="false">N41</f>
        <v>32</v>
      </c>
    </row>
    <row r="42" customFormat="false" ht="12.8" hidden="false" customHeight="false" outlineLevel="0" collapsed="false">
      <c r="B42" s="0" t="s">
        <v>28</v>
      </c>
      <c r="C42" s="1" t="n">
        <f aca="false">C40*500+C41*1000</f>
        <v>1500</v>
      </c>
      <c r="D42" s="1" t="n">
        <f aca="false">D40*500+D41*1000</f>
        <v>2500</v>
      </c>
      <c r="E42" s="1" t="n">
        <f aca="false">E40*500+E41*1000</f>
        <v>2500</v>
      </c>
      <c r="F42" s="1" t="n">
        <f aca="false">F40*500+F41*1000</f>
        <v>2500</v>
      </c>
      <c r="G42" s="1" t="n">
        <f aca="false">G40*500+G41*1000</f>
        <v>4500</v>
      </c>
      <c r="H42" s="1" t="n">
        <f aca="false">H40*500+H41*1000</f>
        <v>8500</v>
      </c>
      <c r="I42" s="1" t="n">
        <f aca="false">I40*500+I41*1000</f>
        <v>8500</v>
      </c>
      <c r="J42" s="1" t="n">
        <f aca="false">J40*500+J41*1000</f>
        <v>16500</v>
      </c>
      <c r="K42" s="1" t="n">
        <f aca="false">K40*500+K41*1000</f>
        <v>16500</v>
      </c>
      <c r="L42" s="1" t="n">
        <f aca="false">L40*500+L41*1000</f>
        <v>16500</v>
      </c>
      <c r="M42" s="1" t="n">
        <f aca="false">M40*500+M41*1000</f>
        <v>32500</v>
      </c>
      <c r="N42" s="1" t="n">
        <f aca="false">N40*500+N41*1000</f>
        <v>32500</v>
      </c>
      <c r="O42" s="1" t="n">
        <f aca="false">O40*500+O41*1000</f>
        <v>32500</v>
      </c>
    </row>
    <row r="43" customFormat="false" ht="12.8" hidden="false" customHeight="false" outlineLevel="0" collapsed="false">
      <c r="B43" s="0" t="s">
        <v>29</v>
      </c>
      <c r="C43" s="3" t="n">
        <f aca="false">C42-C38</f>
        <v>1437.98828125</v>
      </c>
      <c r="D43" s="3" t="n">
        <f aca="false">D42-D38</f>
        <v>2368.39770507812</v>
      </c>
      <c r="E43" s="3" t="n">
        <f aca="false">E42-E38</f>
        <v>2287.61938476562</v>
      </c>
      <c r="F43" s="3" t="n">
        <f aca="false">F42-F38</f>
        <v>2192.05102539062</v>
      </c>
      <c r="G43" s="3" t="n">
        <f aca="false">G42-G38</f>
        <v>4079.93383789063</v>
      </c>
      <c r="H43" s="3" t="n">
        <f aca="false">H42-H38</f>
        <v>7948.01665039063</v>
      </c>
      <c r="I43" s="3" t="n">
        <f aca="false">I42-I38</f>
        <v>7792.31993164063</v>
      </c>
      <c r="J43" s="3" t="n">
        <f aca="false">J42-J38</f>
        <v>15608.1073066406</v>
      </c>
      <c r="K43" s="3" t="n">
        <f aca="false">K42-K38</f>
        <v>15389.6365316406</v>
      </c>
      <c r="L43" s="3" t="n">
        <f aca="false">L42-L38</f>
        <v>15130.1731641406</v>
      </c>
      <c r="M43" s="3" t="n">
        <f aca="false">M42-M38</f>
        <v>30821.4796231406</v>
      </c>
      <c r="N43" s="3" t="n">
        <f aca="false">N42-N38</f>
        <v>30453.7489364406</v>
      </c>
      <c r="O43" s="3" t="n">
        <f aca="false">O42-O38</f>
        <v>30086.0182497406</v>
      </c>
    </row>
    <row r="44" customFormat="false" ht="12.8" hidden="false" customHeight="false" outlineLevel="0" collapsed="false">
      <c r="B44" s="0" t="s">
        <v>30</v>
      </c>
      <c r="C44" s="3" t="n">
        <f aca="false">C40*78</f>
        <v>78</v>
      </c>
      <c r="D44" s="3" t="n">
        <f aca="false">D40*78</f>
        <v>78</v>
      </c>
      <c r="E44" s="3" t="n">
        <f aca="false">E40*78</f>
        <v>78</v>
      </c>
      <c r="F44" s="3" t="n">
        <f aca="false">F40*78</f>
        <v>78</v>
      </c>
      <c r="G44" s="3" t="n">
        <f aca="false">G40*78</f>
        <v>78</v>
      </c>
      <c r="H44" s="3" t="n">
        <f aca="false">H40*78</f>
        <v>78</v>
      </c>
      <c r="I44" s="3" t="n">
        <f aca="false">I40*78</f>
        <v>78</v>
      </c>
      <c r="J44" s="3" t="n">
        <f aca="false">J40*78</f>
        <v>78</v>
      </c>
      <c r="K44" s="3" t="n">
        <f aca="false">K40*78</f>
        <v>78</v>
      </c>
      <c r="L44" s="3" t="n">
        <f aca="false">L40*78</f>
        <v>78</v>
      </c>
      <c r="M44" s="3" t="n">
        <f aca="false">M40*78</f>
        <v>78</v>
      </c>
      <c r="N44" s="3" t="n">
        <f aca="false">N40*78</f>
        <v>78</v>
      </c>
      <c r="O44" s="3" t="n">
        <f aca="false">SUM(C44:N44)</f>
        <v>936</v>
      </c>
    </row>
    <row r="45" customFormat="false" ht="12.8" hidden="false" customHeight="false" outlineLevel="0" collapsed="false">
      <c r="B45" s="0" t="s">
        <v>31</v>
      </c>
      <c r="C45" s="3" t="n">
        <f aca="false">C41*100</f>
        <v>100</v>
      </c>
      <c r="D45" s="3" t="n">
        <f aca="false">D41*100</f>
        <v>200</v>
      </c>
      <c r="E45" s="3" t="n">
        <f aca="false">E41*100</f>
        <v>200</v>
      </c>
      <c r="F45" s="3" t="n">
        <f aca="false">F41*100</f>
        <v>200</v>
      </c>
      <c r="G45" s="3" t="n">
        <f aca="false">G41*100</f>
        <v>400</v>
      </c>
      <c r="H45" s="3" t="n">
        <f aca="false">H41*100</f>
        <v>800</v>
      </c>
      <c r="I45" s="3" t="n">
        <f aca="false">I41*100</f>
        <v>800</v>
      </c>
      <c r="J45" s="3" t="n">
        <f aca="false">J41*100</f>
        <v>1600</v>
      </c>
      <c r="K45" s="3" t="n">
        <f aca="false">K41*100</f>
        <v>1600</v>
      </c>
      <c r="L45" s="3" t="n">
        <f aca="false">L41*100</f>
        <v>1600</v>
      </c>
      <c r="M45" s="3" t="n">
        <f aca="false">M41*100</f>
        <v>3200</v>
      </c>
      <c r="N45" s="3" t="n">
        <f aca="false">N41*100</f>
        <v>3200</v>
      </c>
      <c r="O45" s="3" t="n">
        <f aca="false">SUM(C45:N45)</f>
        <v>13900</v>
      </c>
    </row>
    <row r="46" customFormat="false" ht="12.8" hidden="false" customHeight="false" outlineLevel="0" collapsed="false">
      <c r="B46" s="0" t="s">
        <v>32</v>
      </c>
      <c r="C46" s="1" t="n">
        <f aca="false">C44+C45</f>
        <v>178</v>
      </c>
      <c r="D46" s="1" t="n">
        <f aca="false">D44+D45</f>
        <v>278</v>
      </c>
      <c r="E46" s="1" t="n">
        <f aca="false">E44+E45</f>
        <v>278</v>
      </c>
      <c r="F46" s="1" t="n">
        <f aca="false">F44+F45</f>
        <v>278</v>
      </c>
      <c r="G46" s="1" t="n">
        <f aca="false">G44+G45</f>
        <v>478</v>
      </c>
      <c r="H46" s="1" t="n">
        <f aca="false">H44+H45</f>
        <v>878</v>
      </c>
      <c r="I46" s="1" t="n">
        <f aca="false">I44+I45</f>
        <v>878</v>
      </c>
      <c r="J46" s="1" t="n">
        <f aca="false">J44+J45</f>
        <v>1678</v>
      </c>
      <c r="K46" s="1" t="n">
        <f aca="false">K44+K45</f>
        <v>1678</v>
      </c>
      <c r="L46" s="1" t="n">
        <f aca="false">L44+L45</f>
        <v>1678</v>
      </c>
      <c r="M46" s="1" t="n">
        <f aca="false">M44+M45</f>
        <v>3278</v>
      </c>
      <c r="N46" s="1" t="n">
        <f aca="false">N44+N45</f>
        <v>3278</v>
      </c>
      <c r="O46" s="1" t="n">
        <f aca="false">O44+O45</f>
        <v>14836</v>
      </c>
    </row>
    <row r="47" customFormat="false" ht="12.8" hidden="false" customHeight="false" outlineLevel="0" collapsed="false">
      <c r="B47" s="4" t="s">
        <v>33</v>
      </c>
      <c r="C47" s="3" t="n">
        <f aca="false">C46+C37</f>
        <v>678</v>
      </c>
      <c r="D47" s="3" t="n">
        <f aca="false">D46+D37</f>
        <v>328</v>
      </c>
      <c r="E47" s="3" t="n">
        <f aca="false">E46+E37</f>
        <v>328</v>
      </c>
      <c r="F47" s="3" t="n">
        <f aca="false">F46+F37</f>
        <v>328</v>
      </c>
      <c r="G47" s="3" t="n">
        <f aca="false">G46+G37</f>
        <v>528</v>
      </c>
      <c r="H47" s="3" t="n">
        <f aca="false">H46+H37</f>
        <v>928</v>
      </c>
      <c r="I47" s="3" t="n">
        <f aca="false">I46+I37</f>
        <v>928</v>
      </c>
      <c r="J47" s="3" t="n">
        <f aca="false">J46+J37</f>
        <v>1728</v>
      </c>
      <c r="K47" s="3" t="n">
        <f aca="false">K46+K37</f>
        <v>1728</v>
      </c>
      <c r="L47" s="3" t="n">
        <f aca="false">L46+L37</f>
        <v>1728</v>
      </c>
      <c r="M47" s="3" t="n">
        <f aca="false">M46+M37</f>
        <v>3328</v>
      </c>
      <c r="N47" s="3" t="n">
        <f aca="false">N46+N37</f>
        <v>3328</v>
      </c>
      <c r="O47" s="3" t="n">
        <f aca="false">SUM(C47:N47)</f>
        <v>15886</v>
      </c>
    </row>
    <row r="48" customFormat="false" ht="12.8" hidden="false" customHeight="false" outlineLevel="0" collapsed="false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O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5.34"/>
    <col collapsed="false" customWidth="true" hidden="false" outlineLevel="0" max="12" min="12" style="0" width="36.86"/>
    <col collapsed="false" customWidth="true" hidden="false" outlineLevel="0" max="16" min="15" style="0" width="16.13"/>
    <col collapsed="false" customWidth="true" hidden="false" outlineLevel="0" max="28" min="28" style="0" width="13.82"/>
    <col collapsed="false" customWidth="true" hidden="false" outlineLevel="0" max="41" min="31" style="0" width="13.82"/>
  </cols>
  <sheetData>
    <row r="2" customFormat="false" ht="12.8" hidden="false" customHeight="false" outlineLevel="0" collapsed="false">
      <c r="L2" s="0" t="s">
        <v>43</v>
      </c>
      <c r="M2" s="0" t="s">
        <v>44</v>
      </c>
      <c r="R2" s="0" t="s">
        <v>43</v>
      </c>
      <c r="S2" s="0" t="s">
        <v>44</v>
      </c>
    </row>
    <row r="3" customFormat="false" ht="12.8" hidden="false" customHeight="false" outlineLevel="0" collapsed="false">
      <c r="B3" s="4" t="s">
        <v>45</v>
      </c>
      <c r="C3" s="2" t="n">
        <v>3000</v>
      </c>
      <c r="E3" s="0" t="s">
        <v>23</v>
      </c>
      <c r="L3" s="4" t="s">
        <v>46</v>
      </c>
      <c r="M3" s="0" t="s">
        <v>47</v>
      </c>
      <c r="N3" s="0" t="s">
        <v>48</v>
      </c>
      <c r="P3" s="0" t="s">
        <v>49</v>
      </c>
      <c r="R3" s="4" t="s">
        <v>46</v>
      </c>
      <c r="S3" s="0" t="s">
        <v>47</v>
      </c>
      <c r="T3" s="0" t="s">
        <v>48</v>
      </c>
      <c r="V3" s="0" t="s">
        <v>49</v>
      </c>
    </row>
    <row r="4" customFormat="false" ht="12.8" hidden="false" customHeight="false" outlineLevel="0" collapsed="false">
      <c r="B4" s="0" t="s">
        <v>47</v>
      </c>
      <c r="C4" s="2" t="n">
        <f aca="false">C3*0.6</f>
        <v>1800</v>
      </c>
      <c r="E4" s="0" t="s">
        <v>50</v>
      </c>
      <c r="L4" s="0" t="s">
        <v>51</v>
      </c>
      <c r="M4" s="0" t="n">
        <v>0.025</v>
      </c>
      <c r="N4" s="0" t="n">
        <v>0.03</v>
      </c>
      <c r="P4" s="0" t="n">
        <v>0.03</v>
      </c>
      <c r="R4" s="0" t="s">
        <v>51</v>
      </c>
      <c r="S4" s="0" t="n">
        <v>0.01</v>
      </c>
      <c r="T4" s="0" t="n">
        <v>0.02</v>
      </c>
      <c r="V4" s="0" t="n">
        <v>0.02</v>
      </c>
    </row>
    <row r="5" customFormat="false" ht="12.8" hidden="false" customHeight="false" outlineLevel="0" collapsed="false">
      <c r="B5" s="0" t="s">
        <v>48</v>
      </c>
      <c r="C5" s="2" t="n">
        <f aca="false">C3*0.2</f>
        <v>600</v>
      </c>
      <c r="L5" s="0" t="s">
        <v>52</v>
      </c>
      <c r="M5" s="0" t="n">
        <v>10</v>
      </c>
      <c r="N5" s="0" t="n">
        <v>14</v>
      </c>
      <c r="P5" s="0" t="n">
        <v>15</v>
      </c>
      <c r="R5" s="0" t="s">
        <v>52</v>
      </c>
      <c r="S5" s="0" t="n">
        <v>14</v>
      </c>
      <c r="T5" s="0" t="n">
        <v>14</v>
      </c>
      <c r="V5" s="0" t="n">
        <v>15</v>
      </c>
    </row>
    <row r="6" customFormat="false" ht="12.8" hidden="false" customHeight="false" outlineLevel="0" collapsed="false">
      <c r="B6" s="0" t="s">
        <v>53</v>
      </c>
      <c r="C6" s="2" t="n">
        <f aca="false">C3*0.2</f>
        <v>600</v>
      </c>
      <c r="L6" s="0" t="s">
        <v>54</v>
      </c>
      <c r="M6" s="0" t="n">
        <v>0.015</v>
      </c>
      <c r="N6" s="0" t="n">
        <v>0.035</v>
      </c>
      <c r="P6" s="0" t="n">
        <v>0.05</v>
      </c>
      <c r="R6" s="0" t="s">
        <v>54</v>
      </c>
      <c r="S6" s="0" t="n">
        <f aca="false">0.01</f>
        <v>0.01</v>
      </c>
      <c r="T6" s="0" t="n">
        <f aca="false">0.025</f>
        <v>0.025</v>
      </c>
      <c r="V6" s="0" t="n">
        <f aca="false">0.025</f>
        <v>0.025</v>
      </c>
    </row>
    <row r="7" customFormat="false" ht="12.8" hidden="false" customHeight="false" outlineLevel="0" collapsed="false">
      <c r="C7" s="2"/>
      <c r="L7" s="0" t="s">
        <v>55</v>
      </c>
      <c r="M7" s="0" t="n">
        <v>0.45</v>
      </c>
      <c r="N7" s="0" t="n">
        <v>0.45</v>
      </c>
      <c r="O7" s="0" t="n">
        <v>0.45</v>
      </c>
      <c r="P7" s="0" t="n">
        <v>0.45</v>
      </c>
      <c r="R7" s="0" t="s">
        <v>55</v>
      </c>
      <c r="S7" s="0" t="n">
        <v>0.35</v>
      </c>
      <c r="T7" s="0" t="n">
        <v>0.35</v>
      </c>
      <c r="V7" s="0" t="n">
        <v>0.35</v>
      </c>
    </row>
    <row r="8" customFormat="false" ht="12.8" hidden="false" customHeight="false" outlineLevel="0" collapsed="false">
      <c r="B8" s="0" t="s">
        <v>52</v>
      </c>
      <c r="C8" s="2"/>
      <c r="L8" s="0" t="s">
        <v>56</v>
      </c>
      <c r="R8" s="0" t="s">
        <v>56</v>
      </c>
    </row>
    <row r="9" customFormat="false" ht="12.8" hidden="false" customHeight="false" outlineLevel="0" collapsed="false">
      <c r="C9" s="2"/>
    </row>
    <row r="10" customFormat="false" ht="12.8" hidden="false" customHeight="false" outlineLevel="0" collapsed="false">
      <c r="B10" s="0" t="s">
        <v>57</v>
      </c>
      <c r="C10" s="2" t="n">
        <f aca="false">C4/M5*1000</f>
        <v>180000</v>
      </c>
    </row>
    <row r="11" customFormat="false" ht="12.8" hidden="false" customHeight="false" outlineLevel="0" collapsed="false">
      <c r="B11" s="0" t="s">
        <v>58</v>
      </c>
      <c r="C11" s="2" t="n">
        <f aca="false">C5/N5*1000</f>
        <v>42857.1428571429</v>
      </c>
      <c r="L11" s="0" t="s">
        <v>59</v>
      </c>
      <c r="M11" s="0" t="n">
        <v>0.01</v>
      </c>
      <c r="R11" s="0" t="s">
        <v>59</v>
      </c>
      <c r="S11" s="0" t="n">
        <v>0.01</v>
      </c>
    </row>
    <row r="12" customFormat="false" ht="12.8" hidden="false" customHeight="false" outlineLevel="0" collapsed="false">
      <c r="B12" s="0" t="s">
        <v>60</v>
      </c>
      <c r="C12" s="2" t="n">
        <f aca="false">C6/P5*1000</f>
        <v>40000</v>
      </c>
    </row>
    <row r="13" customFormat="false" ht="12.8" hidden="false" customHeight="false" outlineLevel="0" collapsed="false">
      <c r="L13" s="0" t="s">
        <v>61</v>
      </c>
      <c r="M13" s="0" t="n">
        <v>0.5</v>
      </c>
      <c r="R13" s="0" t="s">
        <v>61</v>
      </c>
      <c r="S13" s="0" t="n">
        <v>0.5</v>
      </c>
    </row>
    <row r="14" customFormat="false" ht="12.8" hidden="false" customHeight="false" outlineLevel="0" collapsed="false">
      <c r="L14" s="0" t="s">
        <v>62</v>
      </c>
      <c r="M14" s="0" t="n">
        <v>4</v>
      </c>
      <c r="R14" s="0" t="s">
        <v>62</v>
      </c>
      <c r="S14" s="0" t="n">
        <v>4</v>
      </c>
    </row>
    <row r="15" customFormat="false" ht="12.8" hidden="false" customHeight="false" outlineLevel="0" collapsed="false">
      <c r="L15" s="0" t="s">
        <v>63</v>
      </c>
      <c r="M15" s="0" t="n">
        <f aca="false">M13*M14</f>
        <v>2</v>
      </c>
      <c r="R15" s="0" t="s">
        <v>63</v>
      </c>
      <c r="S15" s="0" t="n">
        <f aca="false">S13*S14</f>
        <v>2</v>
      </c>
    </row>
    <row r="16" customFormat="false" ht="12.8" hidden="false" customHeight="false" outlineLevel="0" collapsed="false">
      <c r="L16" s="0" t="s">
        <v>64</v>
      </c>
      <c r="M16" s="0" t="n">
        <v>4</v>
      </c>
      <c r="R16" s="0" t="s">
        <v>64</v>
      </c>
      <c r="S16" s="0" t="n">
        <v>4</v>
      </c>
    </row>
    <row r="17" customFormat="false" ht="12.8" hidden="false" customHeight="false" outlineLevel="0" collapsed="false">
      <c r="L17" s="0" t="s">
        <v>65</v>
      </c>
      <c r="M17" s="0" t="n">
        <f aca="false">M15*M16</f>
        <v>8</v>
      </c>
      <c r="R17" s="0" t="s">
        <v>65</v>
      </c>
      <c r="S17" s="0" t="n">
        <f aca="false">S15*S16</f>
        <v>8</v>
      </c>
    </row>
    <row r="19" customFormat="false" ht="12.8" hidden="false" customHeight="false" outlineLevel="0" collapsed="false">
      <c r="L19" s="0" t="s">
        <v>66</v>
      </c>
      <c r="M19" s="0" t="n">
        <v>25</v>
      </c>
      <c r="R19" s="0" t="s">
        <v>66</v>
      </c>
      <c r="S19" s="0" t="n">
        <v>25</v>
      </c>
    </row>
    <row r="20" customFormat="false" ht="12.8" hidden="false" customHeight="false" outlineLevel="0" collapsed="false">
      <c r="B20" s="0" t="s">
        <v>67</v>
      </c>
      <c r="C20" s="0" t="n">
        <v>500</v>
      </c>
      <c r="L20" s="0" t="s">
        <v>68</v>
      </c>
      <c r="M20" s="0" t="n">
        <v>12</v>
      </c>
      <c r="R20" s="0" t="s">
        <v>68</v>
      </c>
      <c r="S20" s="0" t="n">
        <v>12</v>
      </c>
    </row>
    <row r="22" customFormat="false" ht="12.8" hidden="false" customHeight="false" outlineLevel="0" collapsed="false">
      <c r="C22" s="0" t="n">
        <v>2025</v>
      </c>
      <c r="P22" s="0" t="n">
        <v>2026</v>
      </c>
      <c r="AC22" s="0" t="n">
        <v>2027</v>
      </c>
    </row>
    <row r="23" customFormat="false" ht="12.8" hidden="false" customHeight="false" outlineLevel="0" collapsed="false">
      <c r="C23" s="4" t="s">
        <v>8</v>
      </c>
      <c r="D23" s="4" t="s">
        <v>9</v>
      </c>
      <c r="E23" s="4" t="s">
        <v>10</v>
      </c>
      <c r="F23" s="4" t="s">
        <v>11</v>
      </c>
      <c r="G23" s="4" t="s">
        <v>12</v>
      </c>
      <c r="H23" s="4" t="s">
        <v>13</v>
      </c>
      <c r="I23" s="4" t="s">
        <v>14</v>
      </c>
      <c r="J23" s="4" t="s">
        <v>15</v>
      </c>
      <c r="K23" s="4" t="s">
        <v>16</v>
      </c>
      <c r="L23" s="4" t="s">
        <v>17</v>
      </c>
      <c r="M23" s="4" t="s">
        <v>18</v>
      </c>
      <c r="N23" s="4" t="s">
        <v>19</v>
      </c>
      <c r="O23" s="4" t="n">
        <v>2025</v>
      </c>
      <c r="P23" s="0" t="s">
        <v>8</v>
      </c>
      <c r="Q23" s="0" t="s">
        <v>9</v>
      </c>
      <c r="R23" s="0" t="s">
        <v>10</v>
      </c>
      <c r="S23" s="0" t="s">
        <v>11</v>
      </c>
      <c r="T23" s="0" t="s">
        <v>12</v>
      </c>
      <c r="U23" s="0" t="s">
        <v>13</v>
      </c>
      <c r="V23" s="0" t="s">
        <v>14</v>
      </c>
      <c r="W23" s="0" t="s">
        <v>15</v>
      </c>
      <c r="X23" s="0" t="s">
        <v>16</v>
      </c>
      <c r="Y23" s="0" t="s">
        <v>17</v>
      </c>
      <c r="Z23" s="0" t="s">
        <v>18</v>
      </c>
      <c r="AA23" s="0" t="s">
        <v>19</v>
      </c>
      <c r="AB23" s="0" t="n">
        <v>2026</v>
      </c>
      <c r="AC23" s="0" t="s">
        <v>8</v>
      </c>
      <c r="AD23" s="0" t="s">
        <v>9</v>
      </c>
      <c r="AE23" s="0" t="s">
        <v>10</v>
      </c>
      <c r="AF23" s="0" t="s">
        <v>11</v>
      </c>
      <c r="AG23" s="0" t="s">
        <v>12</v>
      </c>
      <c r="AH23" s="0" t="s">
        <v>13</v>
      </c>
      <c r="AI23" s="0" t="s">
        <v>14</v>
      </c>
      <c r="AJ23" s="0" t="s">
        <v>15</v>
      </c>
      <c r="AK23" s="0" t="s">
        <v>16</v>
      </c>
      <c r="AL23" s="0" t="s">
        <v>17</v>
      </c>
      <c r="AM23" s="0" t="s">
        <v>18</v>
      </c>
      <c r="AN23" s="0" t="s">
        <v>19</v>
      </c>
    </row>
    <row r="24" customFormat="false" ht="12.8" hidden="false" customHeight="false" outlineLevel="0" collapsed="false">
      <c r="B24" s="0" t="s">
        <v>67</v>
      </c>
      <c r="C24" s="0" t="n">
        <f aca="false">C20</f>
        <v>500</v>
      </c>
      <c r="D24" s="2" t="n">
        <f aca="false">C41</f>
        <v>560.75</v>
      </c>
      <c r="E24" s="2" t="n">
        <f aca="false">D41</f>
        <v>632.17</v>
      </c>
      <c r="F24" s="2" t="n">
        <f aca="false">E41</f>
        <v>723.22</v>
      </c>
      <c r="G24" s="2" t="n">
        <f aca="false">F41</f>
        <v>842</v>
      </c>
      <c r="H24" s="2" t="n">
        <f aca="false">G41</f>
        <v>984.136</v>
      </c>
      <c r="I24" s="2" t="n">
        <f aca="false">H41</f>
        <v>1154.0992</v>
      </c>
      <c r="J24" s="2" t="n">
        <f aca="false">I41</f>
        <v>1358.25504</v>
      </c>
      <c r="K24" s="2" t="n">
        <f aca="false">J41</f>
        <v>1603.042048</v>
      </c>
      <c r="L24" s="2" t="n">
        <f aca="false">K41</f>
        <v>1897.1864576</v>
      </c>
      <c r="M24" s="2" t="n">
        <f aca="false">L41</f>
        <v>2248.95974912</v>
      </c>
      <c r="N24" s="2" t="n">
        <f aca="false">M41</f>
        <v>2671.487698944</v>
      </c>
      <c r="O24" s="2" t="n">
        <f aca="false">N41</f>
        <v>3178.1212387328</v>
      </c>
      <c r="P24" s="2" t="n">
        <f aca="false">N41</f>
        <v>3178.1212387328</v>
      </c>
      <c r="Q24" s="2" t="n">
        <f aca="false">P41</f>
        <v>3785.88148647936</v>
      </c>
      <c r="R24" s="2" t="n">
        <f aca="false">Q41</f>
        <v>4543.05778377523</v>
      </c>
      <c r="S24" s="2" t="n">
        <f aca="false">R41</f>
        <v>5451.66934053028</v>
      </c>
      <c r="T24" s="2" t="n">
        <f aca="false">S41</f>
        <v>6542.00320863633</v>
      </c>
      <c r="U24" s="2" t="n">
        <f aca="false">T41</f>
        <v>7850.4038503636</v>
      </c>
      <c r="V24" s="2" t="n">
        <f aca="false">U41</f>
        <v>9420.48462043632</v>
      </c>
      <c r="W24" s="2" t="n">
        <f aca="false">V41</f>
        <v>10833.5573135018</v>
      </c>
      <c r="X24" s="2" t="n">
        <f aca="false">W41</f>
        <v>12458.590910527</v>
      </c>
      <c r="Y24" s="2" t="n">
        <f aca="false">X41</f>
        <v>14327.3795471061</v>
      </c>
      <c r="Z24" s="2" t="n">
        <f aca="false">Y41</f>
        <v>16476.486479172</v>
      </c>
      <c r="AA24" s="2" t="n">
        <f aca="false">Z41</f>
        <v>18947.9594510478</v>
      </c>
      <c r="AB24" s="2" t="n">
        <f aca="false">N24</f>
        <v>2671.487698944</v>
      </c>
      <c r="AC24" s="2" t="n">
        <f aca="false">AA41</f>
        <v>21790.153368705</v>
      </c>
      <c r="AD24" s="2" t="n">
        <f aca="false">AC41</f>
        <v>23969.1687055755</v>
      </c>
      <c r="AE24" s="2" t="n">
        <f aca="false">AD41</f>
        <v>25167.6271408542</v>
      </c>
      <c r="AF24" s="2" t="n">
        <f aca="false">AE41</f>
        <v>26426.0084978969</v>
      </c>
      <c r="AG24" s="2" t="n">
        <f aca="false">AF41</f>
        <v>27747.3089227918</v>
      </c>
      <c r="AH24" s="2" t="n">
        <f aca="false">AG41</f>
        <v>29134.6743689314</v>
      </c>
      <c r="AI24" s="2" t="n">
        <f aca="false">AH41</f>
        <v>30591.408087378</v>
      </c>
      <c r="AJ24" s="2" t="n">
        <f aca="false">AI41</f>
        <v>32120.9784917469</v>
      </c>
      <c r="AK24" s="2" t="n">
        <f aca="false">AJ41</f>
        <v>33727.0274163342</v>
      </c>
      <c r="AL24" s="2" t="n">
        <f aca="false">AK41</f>
        <v>35413.3787871509</v>
      </c>
      <c r="AM24" s="2" t="n">
        <f aca="false">AL41</f>
        <v>37184.0477265085</v>
      </c>
      <c r="AN24" s="2" t="n">
        <f aca="false">AM41</f>
        <v>39043.2501128339</v>
      </c>
      <c r="AO24" s="2" t="n">
        <f aca="false">AC24</f>
        <v>21790.153368705</v>
      </c>
    </row>
    <row r="25" customFormat="false" ht="12.8" hidden="false" customHeight="false" outlineLevel="0" collapsed="false">
      <c r="B25" s="4" t="s">
        <v>45</v>
      </c>
      <c r="C25" s="3" t="n">
        <f aca="false">C3</f>
        <v>3000</v>
      </c>
      <c r="D25" s="3" t="n">
        <f aca="false">C25</f>
        <v>3000</v>
      </c>
      <c r="E25" s="3" t="n">
        <f aca="false">D25*1.2</f>
        <v>3600</v>
      </c>
      <c r="F25" s="3" t="n">
        <f aca="false">E25*1.2</f>
        <v>4320</v>
      </c>
      <c r="G25" s="3" t="n">
        <f aca="false">F25*1.2</f>
        <v>5184</v>
      </c>
      <c r="H25" s="3" t="n">
        <f aca="false">G25*1.2</f>
        <v>6220.8</v>
      </c>
      <c r="I25" s="3" t="n">
        <f aca="false">H25*1.2</f>
        <v>7464.96</v>
      </c>
      <c r="J25" s="3" t="n">
        <f aca="false">I25*1.2</f>
        <v>8957.952</v>
      </c>
      <c r="K25" s="3" t="n">
        <f aca="false">J25*1.2</f>
        <v>10749.5424</v>
      </c>
      <c r="L25" s="3" t="n">
        <f aca="false">K25*1.2</f>
        <v>12899.45088</v>
      </c>
      <c r="M25" s="3" t="n">
        <f aca="false">L25*1.2</f>
        <v>15479.341056</v>
      </c>
      <c r="N25" s="3" t="n">
        <f aca="false">M25*1.2</f>
        <v>18575.2092672</v>
      </c>
      <c r="O25" s="3" t="n">
        <f aca="false">SUM(C25:N25)</f>
        <v>99451.2556032</v>
      </c>
      <c r="P25" s="3" t="n">
        <f aca="false">N25*1.2</f>
        <v>22290.25112064</v>
      </c>
      <c r="Q25" s="3" t="n">
        <f aca="false">P25*1.2</f>
        <v>26748.301344768</v>
      </c>
      <c r="R25" s="3" t="n">
        <f aca="false">Q25*1.2</f>
        <v>32097.9616137216</v>
      </c>
      <c r="S25" s="3" t="n">
        <f aca="false">R25*1.2</f>
        <v>38517.5539364659</v>
      </c>
      <c r="T25" s="3" t="n">
        <f aca="false">S25*1.2</f>
        <v>46221.0647237591</v>
      </c>
      <c r="U25" s="3" t="n">
        <f aca="false">T25*1.2</f>
        <v>55465.2776685109</v>
      </c>
      <c r="V25" s="3" t="n">
        <f aca="false">U25*1.2</f>
        <v>66558.3332022131</v>
      </c>
      <c r="W25" s="3" t="n">
        <f aca="false">V25*1.2</f>
        <v>79869.9998426557</v>
      </c>
      <c r="X25" s="3" t="n">
        <f aca="false">W25*1.2</f>
        <v>95843.9998111868</v>
      </c>
      <c r="Y25" s="3" t="n">
        <f aca="false">X25*1.05</f>
        <v>100636.199801746</v>
      </c>
      <c r="Z25" s="3" t="n">
        <f aca="false">Y25*1.1</f>
        <v>110699.819781921</v>
      </c>
      <c r="AA25" s="3" t="n">
        <f aca="false">Z25*1.1</f>
        <v>121769.801760113</v>
      </c>
      <c r="AB25" s="3" t="n">
        <f aca="false">SUM(P25:AA25)</f>
        <v>796718.564607701</v>
      </c>
      <c r="AC25" s="3" t="n">
        <f aca="false">AA25*1.05</f>
        <v>127858.291848119</v>
      </c>
      <c r="AD25" s="3" t="n">
        <f aca="false">AC25*1.05</f>
        <v>134251.206440524</v>
      </c>
      <c r="AE25" s="3" t="n">
        <f aca="false">AD25*1.05</f>
        <v>140963.766762551</v>
      </c>
      <c r="AF25" s="3" t="n">
        <f aca="false">AE25*1.05</f>
        <v>148011.955100678</v>
      </c>
      <c r="AG25" s="3" t="n">
        <f aca="false">AF25*1.05</f>
        <v>155412.552855712</v>
      </c>
      <c r="AH25" s="3" t="n">
        <f aca="false">AG25*1.05</f>
        <v>163183.180498498</v>
      </c>
      <c r="AI25" s="3" t="n">
        <f aca="false">AH25*1.05</f>
        <v>171342.339523423</v>
      </c>
      <c r="AJ25" s="3" t="n">
        <f aca="false">AI25*1.05</f>
        <v>179909.456499594</v>
      </c>
      <c r="AK25" s="3" t="n">
        <f aca="false">AJ25*1.05</f>
        <v>188904.929324573</v>
      </c>
      <c r="AL25" s="3" t="n">
        <f aca="false">AK25*1.05</f>
        <v>198350.175790802</v>
      </c>
      <c r="AM25" s="3" t="n">
        <f aca="false">AL25*1.05</f>
        <v>208267.684580342</v>
      </c>
      <c r="AN25" s="3" t="n">
        <f aca="false">AM25*1.05</f>
        <v>218681.068809359</v>
      </c>
      <c r="AO25" s="3" t="n">
        <f aca="false">SUM(AC25:AN25)</f>
        <v>2035136.60803418</v>
      </c>
    </row>
    <row r="26" customFormat="false" ht="12.8" hidden="false" customHeight="false" outlineLevel="0" collapsed="false">
      <c r="B26" s="0" t="s">
        <v>47</v>
      </c>
      <c r="C26" s="3" t="n">
        <f aca="false">C25*0.8</f>
        <v>2400</v>
      </c>
      <c r="D26" s="3" t="n">
        <f aca="false">D25*0.7</f>
        <v>2100</v>
      </c>
      <c r="E26" s="3" t="n">
        <f aca="false">E25*0.6</f>
        <v>2160</v>
      </c>
      <c r="F26" s="3" t="n">
        <f aca="false">F25*0.6</f>
        <v>2592</v>
      </c>
      <c r="G26" s="3" t="n">
        <f aca="false">G25*0.6</f>
        <v>3110.4</v>
      </c>
      <c r="H26" s="3" t="n">
        <f aca="false">H25*0.6</f>
        <v>3732.48</v>
      </c>
      <c r="I26" s="3" t="n">
        <f aca="false">I25*0.6</f>
        <v>4478.976</v>
      </c>
      <c r="J26" s="3" t="n">
        <f aca="false">J25*0.6</f>
        <v>5374.7712</v>
      </c>
      <c r="K26" s="3" t="n">
        <f aca="false">K25*0.6</f>
        <v>6449.72544</v>
      </c>
      <c r="L26" s="3" t="n">
        <f aca="false">L25*0.6</f>
        <v>7739.670528</v>
      </c>
      <c r="M26" s="3" t="n">
        <f aca="false">M25*0.6</f>
        <v>9287.6046336</v>
      </c>
      <c r="N26" s="3" t="n">
        <f aca="false">N25*0.6</f>
        <v>11145.12556032</v>
      </c>
      <c r="O26" s="3" t="n">
        <f aca="false">SUM(C26:N26)</f>
        <v>60570.75336192</v>
      </c>
      <c r="P26" s="3" t="n">
        <f aca="false">P25*0.6</f>
        <v>13374.150672384</v>
      </c>
      <c r="Q26" s="3" t="n">
        <f aca="false">Q25*0.6</f>
        <v>16048.9808068608</v>
      </c>
      <c r="R26" s="3" t="n">
        <f aca="false">R25*0.6</f>
        <v>19258.776968233</v>
      </c>
      <c r="S26" s="3" t="n">
        <f aca="false">S25*0.6</f>
        <v>23110.5323618795</v>
      </c>
      <c r="T26" s="3" t="n">
        <f aca="false">T25*0.6</f>
        <v>27732.6388342554</v>
      </c>
      <c r="U26" s="3" t="n">
        <f aca="false">U25*0.6</f>
        <v>33279.1666011065</v>
      </c>
      <c r="V26" s="3" t="n">
        <f aca="false">V25*0.6</f>
        <v>39934.9999213278</v>
      </c>
      <c r="W26" s="3" t="n">
        <f aca="false">W25*0.6</f>
        <v>47921.9999055934</v>
      </c>
      <c r="X26" s="3" t="n">
        <f aca="false">X25*0.6</f>
        <v>57506.3998867121</v>
      </c>
      <c r="Y26" s="3" t="n">
        <f aca="false">Y25*0.6</f>
        <v>60381.7198810477</v>
      </c>
      <c r="Z26" s="3" t="n">
        <f aca="false">Z25*0.6</f>
        <v>66419.8918691525</v>
      </c>
      <c r="AA26" s="3" t="n">
        <f aca="false">AA25*0.6</f>
        <v>73061.8810560677</v>
      </c>
      <c r="AB26" s="3" t="n">
        <f aca="false">SUM(P26:AA26)</f>
        <v>478031.138764621</v>
      </c>
      <c r="AC26" s="3" t="n">
        <f aca="false">AC25*0.6</f>
        <v>76714.9751088711</v>
      </c>
      <c r="AD26" s="3" t="n">
        <f aca="false">AD25*0.6</f>
        <v>80550.7238643147</v>
      </c>
      <c r="AE26" s="3" t="n">
        <f aca="false">AE25*0.6</f>
        <v>84578.2600575304</v>
      </c>
      <c r="AF26" s="3" t="n">
        <f aca="false">AF25*0.6</f>
        <v>88807.1730604069</v>
      </c>
      <c r="AG26" s="3" t="n">
        <f aca="false">AG25*0.6</f>
        <v>93247.5317134273</v>
      </c>
      <c r="AH26" s="3" t="n">
        <f aca="false">AH25*0.6</f>
        <v>97909.9082990986</v>
      </c>
      <c r="AI26" s="3" t="n">
        <f aca="false">AI25*0.6</f>
        <v>102805.403714054</v>
      </c>
      <c r="AJ26" s="3" t="n">
        <f aca="false">AJ25*0.6</f>
        <v>107945.673899756</v>
      </c>
      <c r="AK26" s="3" t="n">
        <f aca="false">AK25*0.6</f>
        <v>113342.957594744</v>
      </c>
      <c r="AL26" s="3" t="n">
        <f aca="false">AL25*0.6</f>
        <v>119010.105474481</v>
      </c>
      <c r="AM26" s="3" t="n">
        <f aca="false">AM25*0.6</f>
        <v>124960.610748205</v>
      </c>
      <c r="AN26" s="3" t="n">
        <f aca="false">AN25*0.6</f>
        <v>131208.641285616</v>
      </c>
      <c r="AO26" s="3" t="n">
        <f aca="false">SUM(AC26:AN26)</f>
        <v>1221081.96482051</v>
      </c>
    </row>
    <row r="27" customFormat="false" ht="12.8" hidden="false" customHeight="false" outlineLevel="0" collapsed="false">
      <c r="B27" s="0" t="s">
        <v>48</v>
      </c>
      <c r="C27" s="3" t="n">
        <f aca="false">C25*0.2</f>
        <v>600</v>
      </c>
      <c r="D27" s="3" t="n">
        <f aca="false">D25*0.3</f>
        <v>900</v>
      </c>
      <c r="E27" s="3" t="n">
        <f aca="false">E25*0.4</f>
        <v>1440</v>
      </c>
      <c r="F27" s="3" t="n">
        <f aca="false">F25*0.2</f>
        <v>864</v>
      </c>
      <c r="G27" s="3" t="n">
        <f aca="false">G25*0.2</f>
        <v>1036.8</v>
      </c>
      <c r="H27" s="3" t="n">
        <f aca="false">H25*0.2</f>
        <v>1244.16</v>
      </c>
      <c r="I27" s="3" t="n">
        <f aca="false">I25*0.2</f>
        <v>1492.992</v>
      </c>
      <c r="J27" s="3" t="n">
        <f aca="false">J25*0.2</f>
        <v>1791.5904</v>
      </c>
      <c r="K27" s="3" t="n">
        <f aca="false">K25*0.2</f>
        <v>2149.90848</v>
      </c>
      <c r="L27" s="3" t="n">
        <f aca="false">L25*0.2</f>
        <v>2579.890176</v>
      </c>
      <c r="M27" s="3" t="n">
        <f aca="false">M25*0.2</f>
        <v>3095.8682112</v>
      </c>
      <c r="N27" s="3" t="n">
        <f aca="false">N25*0.2</f>
        <v>3715.04185344</v>
      </c>
      <c r="O27" s="3" t="n">
        <f aca="false">SUM(C27:N27)</f>
        <v>20910.25112064</v>
      </c>
      <c r="P27" s="3" t="n">
        <f aca="false">P25*0.2</f>
        <v>4458.050224128</v>
      </c>
      <c r="Q27" s="3" t="n">
        <f aca="false">Q25*0.2</f>
        <v>5349.6602689536</v>
      </c>
      <c r="R27" s="3" t="n">
        <f aca="false">R25*0.2</f>
        <v>6419.59232274432</v>
      </c>
      <c r="S27" s="3" t="n">
        <f aca="false">S25*0.2</f>
        <v>7703.51078729318</v>
      </c>
      <c r="T27" s="3" t="n">
        <f aca="false">T25*0.2</f>
        <v>9244.21294475182</v>
      </c>
      <c r="U27" s="3" t="n">
        <f aca="false">U25*0.2</f>
        <v>11093.0555337022</v>
      </c>
      <c r="V27" s="3" t="n">
        <f aca="false">V25*0.2</f>
        <v>13311.6666404426</v>
      </c>
      <c r="W27" s="3" t="n">
        <f aca="false">W25*0.2</f>
        <v>15973.9999685311</v>
      </c>
      <c r="X27" s="3" t="n">
        <f aca="false">X25*0.2</f>
        <v>19168.7999622374</v>
      </c>
      <c r="Y27" s="3" t="n">
        <f aca="false">Y25*0.2</f>
        <v>20127.2399603492</v>
      </c>
      <c r="Z27" s="3" t="n">
        <f aca="false">Z25*0.2</f>
        <v>22139.9639563842</v>
      </c>
      <c r="AA27" s="3" t="n">
        <f aca="false">AA25*0.2</f>
        <v>24353.9603520226</v>
      </c>
      <c r="AB27" s="3" t="n">
        <f aca="false">SUM(P27:AA27)</f>
        <v>159343.71292154</v>
      </c>
      <c r="AC27" s="3" t="n">
        <f aca="false">AC25*0.2</f>
        <v>25571.6583696237</v>
      </c>
      <c r="AD27" s="3" t="n">
        <f aca="false">AD25*0.2</f>
        <v>26850.2412881049</v>
      </c>
      <c r="AE27" s="3" t="n">
        <f aca="false">AE25*0.2</f>
        <v>28192.7533525101</v>
      </c>
      <c r="AF27" s="3" t="n">
        <f aca="false">AF25*0.2</f>
        <v>29602.3910201356</v>
      </c>
      <c r="AG27" s="3" t="n">
        <f aca="false">AG25*0.2</f>
        <v>31082.5105711424</v>
      </c>
      <c r="AH27" s="3" t="n">
        <f aca="false">AH25*0.2</f>
        <v>32636.6360996996</v>
      </c>
      <c r="AI27" s="3" t="n">
        <f aca="false">AI25*0.2</f>
        <v>34268.4679046845</v>
      </c>
      <c r="AJ27" s="3" t="n">
        <f aca="false">AJ25*0.2</f>
        <v>35981.8912999188</v>
      </c>
      <c r="AK27" s="3" t="n">
        <f aca="false">AK25*0.2</f>
        <v>37780.9858649147</v>
      </c>
      <c r="AL27" s="3" t="n">
        <f aca="false">AL25*0.2</f>
        <v>39670.0351581604</v>
      </c>
      <c r="AM27" s="3" t="n">
        <f aca="false">AM25*0.2</f>
        <v>41653.5369160685</v>
      </c>
      <c r="AN27" s="3" t="n">
        <f aca="false">AN25*0.2</f>
        <v>43736.2137618719</v>
      </c>
      <c r="AO27" s="3" t="n">
        <f aca="false">SUM(AC27:AN27)</f>
        <v>407027.321606835</v>
      </c>
    </row>
    <row r="28" customFormat="false" ht="12.8" hidden="false" customHeight="false" outlineLevel="0" collapsed="false">
      <c r="B28" s="0" t="s">
        <v>53</v>
      </c>
      <c r="C28" s="3" t="n">
        <f aca="false">C25*0</f>
        <v>0</v>
      </c>
      <c r="D28" s="3" t="n">
        <v>0</v>
      </c>
      <c r="E28" s="3" t="n">
        <f aca="false">E25*0</f>
        <v>0</v>
      </c>
      <c r="F28" s="3" t="n">
        <f aca="false">F25*0.2</f>
        <v>864</v>
      </c>
      <c r="G28" s="3" t="n">
        <f aca="false">G25*0.2</f>
        <v>1036.8</v>
      </c>
      <c r="H28" s="3" t="n">
        <f aca="false">H25*0.2</f>
        <v>1244.16</v>
      </c>
      <c r="I28" s="3" t="n">
        <f aca="false">I25*0.2</f>
        <v>1492.992</v>
      </c>
      <c r="J28" s="3" t="n">
        <f aca="false">J25*0.2</f>
        <v>1791.5904</v>
      </c>
      <c r="K28" s="3" t="n">
        <f aca="false">K25*0.2</f>
        <v>2149.90848</v>
      </c>
      <c r="L28" s="3" t="n">
        <f aca="false">L25*0.2</f>
        <v>2579.890176</v>
      </c>
      <c r="M28" s="3" t="n">
        <f aca="false">M25*0.2</f>
        <v>3095.8682112</v>
      </c>
      <c r="N28" s="3" t="n">
        <f aca="false">N25*0.2</f>
        <v>3715.04185344</v>
      </c>
      <c r="O28" s="3" t="n">
        <f aca="false">SUM(C28:N28)</f>
        <v>17970.25112064</v>
      </c>
      <c r="P28" s="3" t="n">
        <f aca="false">P25*0.2</f>
        <v>4458.050224128</v>
      </c>
      <c r="Q28" s="3" t="n">
        <f aca="false">Q25*0.2</f>
        <v>5349.6602689536</v>
      </c>
      <c r="R28" s="3" t="n">
        <f aca="false">R25*0.2</f>
        <v>6419.59232274432</v>
      </c>
      <c r="S28" s="3" t="n">
        <f aca="false">S25*0.2</f>
        <v>7703.51078729318</v>
      </c>
      <c r="T28" s="3" t="n">
        <f aca="false">T25*0.2</f>
        <v>9244.21294475182</v>
      </c>
      <c r="U28" s="3" t="n">
        <f aca="false">U25*0.2</f>
        <v>11093.0555337022</v>
      </c>
      <c r="V28" s="3" t="n">
        <f aca="false">V25*0.2</f>
        <v>13311.6666404426</v>
      </c>
      <c r="W28" s="3" t="n">
        <f aca="false">W25*0.2</f>
        <v>15973.9999685311</v>
      </c>
      <c r="X28" s="3" t="n">
        <f aca="false">X25*0.2</f>
        <v>19168.7999622374</v>
      </c>
      <c r="Y28" s="3" t="n">
        <f aca="false">Y25*0.2</f>
        <v>20127.2399603492</v>
      </c>
      <c r="Z28" s="3" t="n">
        <f aca="false">Z25*0.2</f>
        <v>22139.9639563842</v>
      </c>
      <c r="AA28" s="3" t="n">
        <f aca="false">AA25*0.2</f>
        <v>24353.9603520226</v>
      </c>
      <c r="AB28" s="3" t="n">
        <f aca="false">SUM(P28:AA28)</f>
        <v>159343.71292154</v>
      </c>
      <c r="AC28" s="3" t="n">
        <f aca="false">AC25*0.2</f>
        <v>25571.6583696237</v>
      </c>
      <c r="AD28" s="3" t="n">
        <f aca="false">AD25*0.2</f>
        <v>26850.2412881049</v>
      </c>
      <c r="AE28" s="3" t="n">
        <f aca="false">AE25*0.2</f>
        <v>28192.7533525101</v>
      </c>
      <c r="AF28" s="3" t="n">
        <f aca="false">AF25*0.2</f>
        <v>29602.3910201356</v>
      </c>
      <c r="AG28" s="3" t="n">
        <f aca="false">AG25*0.2</f>
        <v>31082.5105711424</v>
      </c>
      <c r="AH28" s="3" t="n">
        <f aca="false">AH25*0.2</f>
        <v>32636.6360996996</v>
      </c>
      <c r="AI28" s="3" t="n">
        <f aca="false">AI25*0.2</f>
        <v>34268.4679046845</v>
      </c>
      <c r="AJ28" s="3" t="n">
        <f aca="false">AJ25*0.2</f>
        <v>35981.8912999188</v>
      </c>
      <c r="AK28" s="3" t="n">
        <f aca="false">AK25*0.2</f>
        <v>37780.9858649147</v>
      </c>
      <c r="AL28" s="3" t="n">
        <f aca="false">AL25*0.2</f>
        <v>39670.0351581604</v>
      </c>
      <c r="AM28" s="3" t="n">
        <f aca="false">AM25*0.2</f>
        <v>41653.5369160685</v>
      </c>
      <c r="AN28" s="3" t="n">
        <f aca="false">AN25*0.2</f>
        <v>43736.2137618719</v>
      </c>
      <c r="AO28" s="3" t="n">
        <f aca="false">SUM(AC28:AN28)</f>
        <v>407027.321606835</v>
      </c>
    </row>
    <row r="29" customFormat="false" ht="12.8" hidden="false" customHeight="false" outlineLevel="0" collapsed="false">
      <c r="B29" s="4" t="s">
        <v>69</v>
      </c>
      <c r="C29" s="2" t="n">
        <f aca="false">C30+C31+C32</f>
        <v>282857.142857143</v>
      </c>
      <c r="D29" s="2" t="n">
        <f aca="false">D30+D31+D32</f>
        <v>274285.714285714</v>
      </c>
      <c r="E29" s="2" t="n">
        <f aca="false">E30+E31+E32</f>
        <v>318857.142857143</v>
      </c>
      <c r="F29" s="2" t="n">
        <f aca="false">F30+F31+F32</f>
        <v>378514.285714286</v>
      </c>
      <c r="G29" s="2" t="n">
        <f aca="false">G30+G31+G32</f>
        <v>454217.142857143</v>
      </c>
      <c r="H29" s="2" t="n">
        <f aca="false">H30+H31+H32</f>
        <v>545060.571428571</v>
      </c>
      <c r="I29" s="2" t="n">
        <f aca="false">I30+I31+I32</f>
        <v>654072.685714286</v>
      </c>
      <c r="J29" s="2" t="n">
        <f aca="false">J30+J31+J32</f>
        <v>784887.222857143</v>
      </c>
      <c r="K29" s="2" t="n">
        <f aca="false">K30+K31+K32</f>
        <v>941864.667428571</v>
      </c>
      <c r="L29" s="2" t="n">
        <f aca="false">L30+L31+L32</f>
        <v>1130237.60091429</v>
      </c>
      <c r="M29" s="2" t="n">
        <f aca="false">M30+M31+M32</f>
        <v>1356285.12109714</v>
      </c>
      <c r="N29" s="2" t="n">
        <f aca="false">N30+N31+N32</f>
        <v>1627542.14531657</v>
      </c>
      <c r="O29" s="3" t="n">
        <f aca="false">SUM(C29:N29)</f>
        <v>8748681.443328</v>
      </c>
      <c r="P29" s="2" t="n">
        <f aca="false">P30+P31+P32</f>
        <v>1953050.57437989</v>
      </c>
      <c r="Q29" s="2" t="n">
        <f aca="false">Q30+Q31+Q32</f>
        <v>2343660.68925586</v>
      </c>
      <c r="R29" s="2" t="n">
        <f aca="false">R30+R31+R32</f>
        <v>2812392.82710703</v>
      </c>
      <c r="S29" s="2" t="n">
        <f aca="false">S30+S31+S32</f>
        <v>3374871.39252844</v>
      </c>
      <c r="T29" s="2" t="n">
        <f aca="false">T30+T31+T32</f>
        <v>4049845.67103413</v>
      </c>
      <c r="U29" s="2" t="n">
        <f aca="false">U30+U31+U32</f>
        <v>4859814.80524096</v>
      </c>
      <c r="V29" s="2" t="n">
        <f aca="false">V30+V31+V32</f>
        <v>5831777.76628915</v>
      </c>
      <c r="W29" s="2" t="n">
        <f aca="false">W30+W31+W32</f>
        <v>6998133.31954698</v>
      </c>
      <c r="X29" s="2" t="n">
        <f aca="false">X30+X31+X32</f>
        <v>8397759.98345637</v>
      </c>
      <c r="Y29" s="2" t="n">
        <f aca="false">Y30+Y31+Y32</f>
        <v>8817647.98262919</v>
      </c>
      <c r="Z29" s="2" t="n">
        <f aca="false">Z30+Z31+Z32</f>
        <v>9699412.78089211</v>
      </c>
      <c r="AA29" s="2" t="n">
        <f aca="false">AA30+AA31+AA32</f>
        <v>10669354.0589813</v>
      </c>
      <c r="AB29" s="3" t="n">
        <f aca="false">SUM(P29:AA29)</f>
        <v>69807721.8513414</v>
      </c>
      <c r="AC29" s="2" t="n">
        <f aca="false">AC30+AC31+AC32</f>
        <v>11202821.7619304</v>
      </c>
      <c r="AD29" s="2" t="n">
        <f aca="false">AD30+AD31+AD32</f>
        <v>11762962.8500269</v>
      </c>
      <c r="AE29" s="2" t="n">
        <f aca="false">AE30+AE31+AE32</f>
        <v>12351110.9925283</v>
      </c>
      <c r="AF29" s="2" t="n">
        <f aca="false">AF30+AF31+AF32</f>
        <v>12968666.5421547</v>
      </c>
      <c r="AG29" s="2" t="n">
        <f aca="false">AG30+AG31+AG32</f>
        <v>13617099.8692624</v>
      </c>
      <c r="AH29" s="2" t="n">
        <f aca="false">AH30+AH31+AH32</f>
        <v>14297954.8627255</v>
      </c>
      <c r="AI29" s="2" t="n">
        <f aca="false">AI30+AI31+AI32</f>
        <v>15012852.6058618</v>
      </c>
      <c r="AJ29" s="2" t="n">
        <f aca="false">AJ30+AJ31+AJ32</f>
        <v>15763495.2361549</v>
      </c>
      <c r="AK29" s="2" t="n">
        <f aca="false">AK30+AK31+AK32</f>
        <v>16551669.9979626</v>
      </c>
      <c r="AL29" s="2" t="n">
        <f aca="false">AL30+AL31+AL32</f>
        <v>17379253.4978608</v>
      </c>
      <c r="AM29" s="2" t="n">
        <f aca="false">AM30+AM31+AM32</f>
        <v>18248216.1727538</v>
      </c>
      <c r="AN29" s="2" t="n">
        <f aca="false">AN30+AN31+AN32</f>
        <v>19160626.9813915</v>
      </c>
      <c r="AO29" s="3" t="n">
        <f aca="false">SUM(AC29:AN29)</f>
        <v>178316731.370613</v>
      </c>
    </row>
    <row r="30" customFormat="false" ht="12.8" hidden="false" customHeight="false" outlineLevel="0" collapsed="false">
      <c r="B30" s="0" t="s">
        <v>57</v>
      </c>
      <c r="C30" s="2" t="n">
        <f aca="false">C26/$M$5*1000</f>
        <v>240000</v>
      </c>
      <c r="D30" s="2" t="n">
        <f aca="false">D26/$M$5*1000</f>
        <v>210000</v>
      </c>
      <c r="E30" s="2" t="n">
        <f aca="false">E26/$M$5*1000</f>
        <v>216000</v>
      </c>
      <c r="F30" s="2" t="n">
        <f aca="false">F26/$M$5*1000</f>
        <v>259200</v>
      </c>
      <c r="G30" s="2" t="n">
        <f aca="false">G26/$M$5*1000</f>
        <v>311040</v>
      </c>
      <c r="H30" s="2" t="n">
        <f aca="false">H26/$M$5*1000</f>
        <v>373248</v>
      </c>
      <c r="I30" s="2" t="n">
        <f aca="false">I26/$M$5*1000</f>
        <v>447897.6</v>
      </c>
      <c r="J30" s="2" t="n">
        <f aca="false">J26/$M$5*1000</f>
        <v>537477.12</v>
      </c>
      <c r="K30" s="2" t="n">
        <f aca="false">K26/$M$5*1000</f>
        <v>644972.544</v>
      </c>
      <c r="L30" s="2" t="n">
        <f aca="false">L26/$M$5*1000</f>
        <v>773967.0528</v>
      </c>
      <c r="M30" s="2" t="n">
        <f aca="false">M26/$M$5*1000</f>
        <v>928760.46336</v>
      </c>
      <c r="N30" s="2" t="n">
        <f aca="false">N26/$M$5*1000</f>
        <v>1114512.556032</v>
      </c>
      <c r="O30" s="2" t="n">
        <f aca="false">SUM(C30:N30)</f>
        <v>6057075.336192</v>
      </c>
      <c r="P30" s="2" t="n">
        <f aca="false">P26/$M$5*1000</f>
        <v>1337415.0672384</v>
      </c>
      <c r="Q30" s="2" t="n">
        <f aca="false">Q26/$M$5*1000</f>
        <v>1604898.08068608</v>
      </c>
      <c r="R30" s="2" t="n">
        <f aca="false">R26/$M$5*1000</f>
        <v>1925877.6968233</v>
      </c>
      <c r="S30" s="2" t="n">
        <f aca="false">S26/$M$5*1000</f>
        <v>2311053.23618795</v>
      </c>
      <c r="T30" s="2" t="n">
        <f aca="false">T26/$M$5*1000</f>
        <v>2773263.88342554</v>
      </c>
      <c r="U30" s="2" t="n">
        <f aca="false">U26/$M$5*1000</f>
        <v>3327916.66011065</v>
      </c>
      <c r="V30" s="2" t="n">
        <f aca="false">V26/$M$5*1000</f>
        <v>3993499.99213278</v>
      </c>
      <c r="W30" s="2" t="n">
        <f aca="false">W26/$M$5*1000</f>
        <v>4792199.99055934</v>
      </c>
      <c r="X30" s="2" t="n">
        <f aca="false">X26/$M$5*1000</f>
        <v>5750639.98867121</v>
      </c>
      <c r="Y30" s="2" t="n">
        <f aca="false">Y26/$M$5*1000</f>
        <v>6038171.98810477</v>
      </c>
      <c r="Z30" s="2" t="n">
        <f aca="false">Z26/$M$5*1000</f>
        <v>6641989.18691525</v>
      </c>
      <c r="AA30" s="2" t="n">
        <f aca="false">AA26/$M$5*1000</f>
        <v>7306188.10560677</v>
      </c>
      <c r="AB30" s="2" t="n">
        <f aca="false">SUM(P30:AA30)</f>
        <v>47803113.8764621</v>
      </c>
      <c r="AC30" s="2" t="n">
        <f aca="false">AC26/$M$5*1000</f>
        <v>7671497.51088711</v>
      </c>
      <c r="AD30" s="2" t="n">
        <f aca="false">AD26/$M$5*1000</f>
        <v>8055072.38643147</v>
      </c>
      <c r="AE30" s="2" t="n">
        <f aca="false">AE26/$M$5*1000</f>
        <v>8457826.00575304</v>
      </c>
      <c r="AF30" s="2" t="n">
        <f aca="false">AF26/$M$5*1000</f>
        <v>8880717.30604069</v>
      </c>
      <c r="AG30" s="2" t="n">
        <f aca="false">AG26/$M$5*1000</f>
        <v>9324753.17134273</v>
      </c>
      <c r="AH30" s="2" t="n">
        <f aca="false">AH26/$M$5*1000</f>
        <v>9790990.82990986</v>
      </c>
      <c r="AI30" s="2" t="n">
        <f aca="false">AI26/$M$5*1000</f>
        <v>10280540.3714054</v>
      </c>
      <c r="AJ30" s="2" t="n">
        <f aca="false">AJ26/$M$5*1000</f>
        <v>10794567.3899756</v>
      </c>
      <c r="AK30" s="2" t="n">
        <f aca="false">AK26/$M$5*1000</f>
        <v>11334295.7594744</v>
      </c>
      <c r="AL30" s="2" t="n">
        <f aca="false">AL26/$M$5*1000</f>
        <v>11901010.5474481</v>
      </c>
      <c r="AM30" s="2" t="n">
        <f aca="false">AM26/$M$5*1000</f>
        <v>12496061.0748205</v>
      </c>
      <c r="AN30" s="2" t="n">
        <f aca="false">AN26/$M$5*1000</f>
        <v>13120864.1285616</v>
      </c>
      <c r="AO30" s="2" t="n">
        <f aca="false">SUM(AC30:AN30)</f>
        <v>122108196.482051</v>
      </c>
    </row>
    <row r="31" customFormat="false" ht="12.8" hidden="false" customHeight="false" outlineLevel="0" collapsed="false">
      <c r="B31" s="0" t="s">
        <v>58</v>
      </c>
      <c r="C31" s="2" t="n">
        <f aca="false">C27/$N$5*1000</f>
        <v>42857.1428571429</v>
      </c>
      <c r="D31" s="2" t="n">
        <f aca="false">D27/$N$5*1000</f>
        <v>64285.7142857143</v>
      </c>
      <c r="E31" s="2" t="n">
        <f aca="false">E27/$N$5*1000</f>
        <v>102857.142857143</v>
      </c>
      <c r="F31" s="2" t="n">
        <f aca="false">F27/$N$5*1000</f>
        <v>61714.2857142857</v>
      </c>
      <c r="G31" s="2" t="n">
        <f aca="false">G27/$N$5*1000</f>
        <v>74057.1428571429</v>
      </c>
      <c r="H31" s="2" t="n">
        <f aca="false">H27/$N$5*1000</f>
        <v>88868.5714285714</v>
      </c>
      <c r="I31" s="2" t="n">
        <f aca="false">I27/$N$5*1000</f>
        <v>106642.285714286</v>
      </c>
      <c r="J31" s="2" t="n">
        <f aca="false">J27/$N$5*1000</f>
        <v>127970.742857143</v>
      </c>
      <c r="K31" s="2" t="n">
        <f aca="false">K27/$N$5*1000</f>
        <v>153564.891428571</v>
      </c>
      <c r="L31" s="2" t="n">
        <f aca="false">L27/$N$5*1000</f>
        <v>184277.869714286</v>
      </c>
      <c r="M31" s="2" t="n">
        <f aca="false">M27/$N$5*1000</f>
        <v>221133.443657143</v>
      </c>
      <c r="N31" s="2" t="n">
        <f aca="false">N27/$N$5*1000</f>
        <v>265360.132388571</v>
      </c>
      <c r="O31" s="2" t="n">
        <f aca="false">SUM(C31:N31)</f>
        <v>1493589.36576</v>
      </c>
      <c r="P31" s="2" t="n">
        <f aca="false">P27/$N$5*1000</f>
        <v>318432.158866286</v>
      </c>
      <c r="Q31" s="2" t="n">
        <f aca="false">Q27/$N$5*1000</f>
        <v>382118.590639543</v>
      </c>
      <c r="R31" s="2" t="n">
        <f aca="false">R27/$N$5*1000</f>
        <v>458542.308767451</v>
      </c>
      <c r="S31" s="2" t="n">
        <f aca="false">S27/$N$5*1000</f>
        <v>550250.770520942</v>
      </c>
      <c r="T31" s="2" t="n">
        <f aca="false">T27/$N$5*1000</f>
        <v>660300.92462513</v>
      </c>
      <c r="U31" s="2" t="n">
        <f aca="false">U27/$N$5*1000</f>
        <v>792361.109550156</v>
      </c>
      <c r="V31" s="2" t="n">
        <f aca="false">V27/$N$5*1000</f>
        <v>950833.331460187</v>
      </c>
      <c r="W31" s="2" t="n">
        <f aca="false">W27/$N$5*1000</f>
        <v>1140999.99775222</v>
      </c>
      <c r="X31" s="2" t="n">
        <f aca="false">X27/$N$5*1000</f>
        <v>1369199.99730267</v>
      </c>
      <c r="Y31" s="2" t="n">
        <f aca="false">Y27/$N$5*1000</f>
        <v>1437659.9971678</v>
      </c>
      <c r="Z31" s="2" t="n">
        <f aca="false">Z27/$N$5*1000</f>
        <v>1581425.99688458</v>
      </c>
      <c r="AA31" s="2" t="n">
        <f aca="false">AA27/$N$5*1000</f>
        <v>1739568.59657304</v>
      </c>
      <c r="AB31" s="2" t="n">
        <f aca="false">SUM(P31:AA31)</f>
        <v>11381693.78011</v>
      </c>
      <c r="AC31" s="2" t="n">
        <f aca="false">AC27/$N$5*1000</f>
        <v>1826547.02640169</v>
      </c>
      <c r="AD31" s="2" t="n">
        <f aca="false">AD27/$N$5*1000</f>
        <v>1917874.37772178</v>
      </c>
      <c r="AE31" s="2" t="n">
        <f aca="false">AE27/$N$5*1000</f>
        <v>2013768.09660787</v>
      </c>
      <c r="AF31" s="2" t="n">
        <f aca="false">AF27/$N$5*1000</f>
        <v>2114456.50143826</v>
      </c>
      <c r="AG31" s="2" t="n">
        <f aca="false">AG27/$N$5*1000</f>
        <v>2220179.32651017</v>
      </c>
      <c r="AH31" s="2" t="n">
        <f aca="false">AH27/$N$5*1000</f>
        <v>2331188.29283568</v>
      </c>
      <c r="AI31" s="2" t="n">
        <f aca="false">AI27/$N$5*1000</f>
        <v>2447747.70747747</v>
      </c>
      <c r="AJ31" s="2" t="n">
        <f aca="false">AJ27/$N$5*1000</f>
        <v>2570135.09285134</v>
      </c>
      <c r="AK31" s="2" t="n">
        <f aca="false">AK27/$N$5*1000</f>
        <v>2698641.84749391</v>
      </c>
      <c r="AL31" s="2" t="n">
        <f aca="false">AL27/$N$5*1000</f>
        <v>2833573.9398686</v>
      </c>
      <c r="AM31" s="2" t="n">
        <f aca="false">AM27/$N$5*1000</f>
        <v>2975252.63686203</v>
      </c>
      <c r="AN31" s="2" t="n">
        <f aca="false">AN27/$N$5*1000</f>
        <v>3124015.26870513</v>
      </c>
      <c r="AO31" s="2" t="n">
        <f aca="false">SUM(AC31:AN31)</f>
        <v>29073380.1147739</v>
      </c>
    </row>
    <row r="32" customFormat="false" ht="12.8" hidden="false" customHeight="false" outlineLevel="0" collapsed="false">
      <c r="B32" s="0" t="s">
        <v>60</v>
      </c>
      <c r="C32" s="2" t="n">
        <f aca="false">C28/$P$5*1000</f>
        <v>0</v>
      </c>
      <c r="D32" s="2" t="n">
        <f aca="false">D28/$P$5*1000</f>
        <v>0</v>
      </c>
      <c r="E32" s="2" t="n">
        <f aca="false">E28/$P$5*1000</f>
        <v>0</v>
      </c>
      <c r="F32" s="2" t="n">
        <f aca="false">F28/$P$5*1000</f>
        <v>57600</v>
      </c>
      <c r="G32" s="2" t="n">
        <f aca="false">G28/$P$5*1000</f>
        <v>69120</v>
      </c>
      <c r="H32" s="2" t="n">
        <f aca="false">H28/$P$5*1000</f>
        <v>82944</v>
      </c>
      <c r="I32" s="2" t="n">
        <f aca="false">I28/$P$5*1000</f>
        <v>99532.8</v>
      </c>
      <c r="J32" s="2" t="n">
        <f aca="false">J28/$P$5*1000</f>
        <v>119439.36</v>
      </c>
      <c r="K32" s="2" t="n">
        <f aca="false">K28/$P$5*1000</f>
        <v>143327.232</v>
      </c>
      <c r="L32" s="2" t="n">
        <f aca="false">L28/$P$5*1000</f>
        <v>171992.6784</v>
      </c>
      <c r="M32" s="2" t="n">
        <f aca="false">M28/$P$5*1000</f>
        <v>206391.21408</v>
      </c>
      <c r="N32" s="2" t="n">
        <f aca="false">N28/$P$5*1000</f>
        <v>247669.456896</v>
      </c>
      <c r="O32" s="2" t="n">
        <f aca="false">SUM(C32:N32)</f>
        <v>1198016.741376</v>
      </c>
      <c r="P32" s="2" t="n">
        <f aca="false">P28/$P$5*1000</f>
        <v>297203.3482752</v>
      </c>
      <c r="Q32" s="2" t="n">
        <f aca="false">Q28/$P$5*1000</f>
        <v>356644.01793024</v>
      </c>
      <c r="R32" s="2" t="n">
        <f aca="false">R28/$P$5*1000</f>
        <v>427972.821516288</v>
      </c>
      <c r="S32" s="2" t="n">
        <f aca="false">S28/$P$5*1000</f>
        <v>513567.385819545</v>
      </c>
      <c r="T32" s="2" t="n">
        <f aca="false">T28/$P$5*1000</f>
        <v>616280.862983454</v>
      </c>
      <c r="U32" s="2" t="n">
        <f aca="false">U28/$P$5*1000</f>
        <v>739537.035580145</v>
      </c>
      <c r="V32" s="2" t="n">
        <f aca="false">V28/$P$5*1000</f>
        <v>887444.442696174</v>
      </c>
      <c r="W32" s="2" t="n">
        <f aca="false">W28/$P$5*1000</f>
        <v>1064933.33123541</v>
      </c>
      <c r="X32" s="2" t="n">
        <f aca="false">X28/$P$5*1000</f>
        <v>1277919.99748249</v>
      </c>
      <c r="Y32" s="2" t="n">
        <f aca="false">Y28/$P$5*1000</f>
        <v>1341815.99735662</v>
      </c>
      <c r="Z32" s="2" t="n">
        <f aca="false">Z28/$P$5*1000</f>
        <v>1475997.59709228</v>
      </c>
      <c r="AA32" s="2" t="n">
        <f aca="false">AA28/$P$5*1000</f>
        <v>1623597.35680151</v>
      </c>
      <c r="AB32" s="2" t="n">
        <f aca="false">SUM(P32:AA32)</f>
        <v>10622914.1947693</v>
      </c>
      <c r="AC32" s="2" t="n">
        <f aca="false">AC28/$P$5*1000</f>
        <v>1704777.22464158</v>
      </c>
      <c r="AD32" s="2" t="n">
        <f aca="false">AD28/$P$5*1000</f>
        <v>1790016.08587366</v>
      </c>
      <c r="AE32" s="2" t="n">
        <f aca="false">AE28/$P$5*1000</f>
        <v>1879516.89016734</v>
      </c>
      <c r="AF32" s="2" t="n">
        <f aca="false">AF28/$P$5*1000</f>
        <v>1973492.73467571</v>
      </c>
      <c r="AG32" s="2" t="n">
        <f aca="false">AG28/$P$5*1000</f>
        <v>2072167.3714095</v>
      </c>
      <c r="AH32" s="2" t="n">
        <f aca="false">AH28/$P$5*1000</f>
        <v>2175775.73997997</v>
      </c>
      <c r="AI32" s="2" t="n">
        <f aca="false">AI28/$P$5*1000</f>
        <v>2284564.52697897</v>
      </c>
      <c r="AJ32" s="2" t="n">
        <f aca="false">AJ28/$P$5*1000</f>
        <v>2398792.75332792</v>
      </c>
      <c r="AK32" s="2" t="n">
        <f aca="false">AK28/$P$5*1000</f>
        <v>2518732.39099431</v>
      </c>
      <c r="AL32" s="2" t="n">
        <f aca="false">AL28/$P$5*1000</f>
        <v>2644669.01054403</v>
      </c>
      <c r="AM32" s="2" t="n">
        <f aca="false">AM28/$P$5*1000</f>
        <v>2776902.46107123</v>
      </c>
      <c r="AN32" s="2" t="n">
        <f aca="false">AN28/$P$5*1000</f>
        <v>2915747.58412479</v>
      </c>
      <c r="AO32" s="2" t="n">
        <f aca="false">SUM(AC32:AN32)</f>
        <v>27135154.773789</v>
      </c>
    </row>
    <row r="33" customFormat="false" ht="12.8" hidden="false" customHeight="false" outlineLevel="0" collapsed="false">
      <c r="B33" s="4" t="s">
        <v>50</v>
      </c>
      <c r="C33" s="2" t="n">
        <f aca="false">C30*$M$4+C31*$N$4+C32*$P$4</f>
        <v>7285.71428571429</v>
      </c>
      <c r="D33" s="2" t="n">
        <f aca="false">D30*$M$4+D31*$N$4+D32*$P$4</f>
        <v>7178.57142857143</v>
      </c>
      <c r="E33" s="2" t="n">
        <f aca="false">E30*$M$4+E31*$N$4+E32*$P$4</f>
        <v>8485.71428571429</v>
      </c>
      <c r="F33" s="2" t="n">
        <f aca="false">F30*$M$4+F31*$N$4+F32*$P$4</f>
        <v>10059.4285714286</v>
      </c>
      <c r="G33" s="2" t="n">
        <f aca="false">G30*$M$4+G31*$N$4+G32*$P$4</f>
        <v>12071.3142857143</v>
      </c>
      <c r="H33" s="2" t="n">
        <f aca="false">H30*$M$4+H31*$N$4+H32*$P$4</f>
        <v>14485.5771428571</v>
      </c>
      <c r="I33" s="2" t="n">
        <f aca="false">I30*$M$4+I31*$N$4+I32*$P$4</f>
        <v>17382.6925714286</v>
      </c>
      <c r="J33" s="2" t="n">
        <f aca="false">J30*$M$4+J31*$N$4+J32*$P$4</f>
        <v>20859.2310857143</v>
      </c>
      <c r="K33" s="2" t="n">
        <f aca="false">K30*$M$4+K31*$N$4+K32*$P$4</f>
        <v>25031.0773028571</v>
      </c>
      <c r="L33" s="2" t="n">
        <f aca="false">L30*$M$4+L31*$N$4+L32*$P$4</f>
        <v>30037.2927634286</v>
      </c>
      <c r="M33" s="2" t="n">
        <f aca="false">M30*$M$4+M31*$N$4+M32*$P$4</f>
        <v>36044.7513161143</v>
      </c>
      <c r="N33" s="2" t="n">
        <f aca="false">N30*$M$4+N31*$N$4+N32*$P$4</f>
        <v>43253.7015793371</v>
      </c>
      <c r="O33" s="3" t="n">
        <f aca="false">SUM(C33:N33)</f>
        <v>232175.06661888</v>
      </c>
      <c r="P33" s="2" t="n">
        <f aca="false">P30*$M$4+P31*$N$4+P32*$P$4</f>
        <v>51904.4418952046</v>
      </c>
      <c r="Q33" s="2" t="n">
        <f aca="false">Q30*$M$4+Q31*$N$4+Q32*$P$4</f>
        <v>62285.3302742455</v>
      </c>
      <c r="R33" s="2" t="n">
        <f aca="false">R30*$M$4+R31*$N$4+R32*$P$4</f>
        <v>74742.3963290946</v>
      </c>
      <c r="S33" s="2" t="n">
        <f aca="false">S30*$M$4+S31*$N$4+S32*$P$4</f>
        <v>89690.8755949135</v>
      </c>
      <c r="T33" s="2" t="n">
        <f aca="false">T30*$M$4+T31*$N$4+T32*$P$4</f>
        <v>107629.050713896</v>
      </c>
      <c r="U33" s="2" t="n">
        <f aca="false">U30*$M$4+U31*$N$4+U32*$P$4</f>
        <v>129154.860856675</v>
      </c>
      <c r="V33" s="2" t="n">
        <f aca="false">V30*$M$4+V31*$N$4+V32*$P$4</f>
        <v>154985.83302801</v>
      </c>
      <c r="W33" s="2" t="n">
        <f aca="false">W30*$M$4+W31*$N$4+W32*$P$4</f>
        <v>185982.999633613</v>
      </c>
      <c r="X33" s="2" t="n">
        <f aca="false">X30*$M$4+X31*$N$4+X32*$P$4</f>
        <v>223179.599560335</v>
      </c>
      <c r="Y33" s="2" t="n">
        <f aca="false">Y30*$M$4+Y31*$N$4+Y32*$P$4</f>
        <v>234338.579538352</v>
      </c>
      <c r="Z33" s="2" t="n">
        <f aca="false">Z30*$M$4+Z31*$N$4+Z32*$P$4</f>
        <v>257772.437492187</v>
      </c>
      <c r="AA33" s="2" t="n">
        <f aca="false">AA30*$M$4+AA31*$N$4+AA32*$P$4</f>
        <v>283549.681241406</v>
      </c>
      <c r="AB33" s="3" t="n">
        <f aca="false">SUM(P33:AA33)</f>
        <v>1855216.08615793</v>
      </c>
      <c r="AC33" s="2" t="n">
        <f aca="false">AC30*$M$4+AC31*$N$4+AC32*$P$4</f>
        <v>297727.165303476</v>
      </c>
      <c r="AD33" s="2" t="n">
        <f aca="false">AD30*$M$4+AD31*$N$4+AD32*$P$4</f>
        <v>312613.52356865</v>
      </c>
      <c r="AE33" s="2" t="n">
        <f aca="false">AE30*$M$4+AE31*$N$4+AE32*$P$4</f>
        <v>328244.199747082</v>
      </c>
      <c r="AF33" s="2" t="n">
        <f aca="false">AF30*$M$4+AF31*$N$4+AF32*$P$4</f>
        <v>344656.409734436</v>
      </c>
      <c r="AG33" s="2" t="n">
        <f aca="false">AG30*$M$4+AG31*$N$4+AG32*$P$4</f>
        <v>361889.230221158</v>
      </c>
      <c r="AH33" s="2" t="n">
        <f aca="false">AH30*$M$4+AH31*$N$4+AH32*$P$4</f>
        <v>379983.691732216</v>
      </c>
      <c r="AI33" s="2" t="n">
        <f aca="false">AI30*$M$4+AI31*$N$4+AI32*$P$4</f>
        <v>398982.876318827</v>
      </c>
      <c r="AJ33" s="2" t="n">
        <f aca="false">AJ30*$M$4+AJ31*$N$4+AJ32*$P$4</f>
        <v>418932.020134768</v>
      </c>
      <c r="AK33" s="2" t="n">
        <f aca="false">AK30*$M$4+AK31*$N$4+AK32*$P$4</f>
        <v>439878.621141507</v>
      </c>
      <c r="AL33" s="2" t="n">
        <f aca="false">AL30*$M$4+AL31*$N$4+AL32*$P$4</f>
        <v>461872.552198582</v>
      </c>
      <c r="AM33" s="2" t="n">
        <f aca="false">AM30*$M$4+AM31*$N$4+AM32*$P$4</f>
        <v>484966.179808511</v>
      </c>
      <c r="AN33" s="2" t="n">
        <f aca="false">AN30*$M$4+AN31*$N$4+AN32*$P$4</f>
        <v>509214.488798937</v>
      </c>
      <c r="AO33" s="3" t="n">
        <f aca="false">SUM(AC33:AN33)</f>
        <v>4738960.95870815</v>
      </c>
    </row>
    <row r="34" customFormat="false" ht="12.8" hidden="false" customHeight="false" outlineLevel="0" collapsed="false">
      <c r="B34" s="4" t="s">
        <v>47</v>
      </c>
      <c r="C34" s="2" t="n">
        <f aca="false">C30*$M$4</f>
        <v>6000</v>
      </c>
      <c r="D34" s="2" t="n">
        <f aca="false">D30*$M$4</f>
        <v>5250</v>
      </c>
      <c r="E34" s="2" t="n">
        <f aca="false">E30*$M$4</f>
        <v>5400</v>
      </c>
      <c r="F34" s="2" t="n">
        <f aca="false">F30*$M$4</f>
        <v>6480</v>
      </c>
      <c r="G34" s="2" t="n">
        <f aca="false">G30*$M$4</f>
        <v>7776</v>
      </c>
      <c r="H34" s="2" t="n">
        <f aca="false">H30*$M$4</f>
        <v>9331.2</v>
      </c>
      <c r="I34" s="2" t="n">
        <f aca="false">I30*$M$4</f>
        <v>11197.44</v>
      </c>
      <c r="J34" s="2" t="n">
        <f aca="false">J30*$M$4</f>
        <v>13436.928</v>
      </c>
      <c r="K34" s="2" t="n">
        <f aca="false">K30*$M$4</f>
        <v>16124.3136</v>
      </c>
      <c r="L34" s="2" t="n">
        <f aca="false">L30*$M$4</f>
        <v>19349.17632</v>
      </c>
      <c r="M34" s="2" t="n">
        <f aca="false">M30*$M$4</f>
        <v>23219.011584</v>
      </c>
      <c r="N34" s="2" t="n">
        <f aca="false">N30*$M$4</f>
        <v>27862.8139008</v>
      </c>
      <c r="O34" s="3" t="n">
        <f aca="false">SUM(C34:N34)</f>
        <v>151426.8834048</v>
      </c>
      <c r="P34" s="2" t="n">
        <f aca="false">P30*$M$4</f>
        <v>33435.37668096</v>
      </c>
      <c r="Q34" s="2" t="n">
        <f aca="false">Q30*$M$4</f>
        <v>40122.452017152</v>
      </c>
      <c r="R34" s="2" t="n">
        <f aca="false">R30*$M$4</f>
        <v>48146.9424205824</v>
      </c>
      <c r="S34" s="2" t="n">
        <f aca="false">S30*$M$4</f>
        <v>57776.3309046989</v>
      </c>
      <c r="T34" s="2" t="n">
        <f aca="false">T30*$M$4</f>
        <v>69331.5970856386</v>
      </c>
      <c r="U34" s="2" t="n">
        <f aca="false">U30*$M$4</f>
        <v>83197.9165027664</v>
      </c>
      <c r="V34" s="2" t="n">
        <f aca="false">V30*$M$4</f>
        <v>99837.4998033196</v>
      </c>
      <c r="W34" s="2" t="n">
        <f aca="false">W30*$M$4</f>
        <v>119804.999763984</v>
      </c>
      <c r="X34" s="2" t="n">
        <f aca="false">X30*$M$4</f>
        <v>143765.99971678</v>
      </c>
      <c r="Y34" s="2" t="n">
        <f aca="false">Y30*$M$4</f>
        <v>150954.299702619</v>
      </c>
      <c r="Z34" s="2" t="n">
        <f aca="false">Z30*$M$4</f>
        <v>166049.729672881</v>
      </c>
      <c r="AA34" s="2" t="n">
        <f aca="false">AA30*$M$4</f>
        <v>182654.702640169</v>
      </c>
      <c r="AB34" s="3" t="n">
        <f aca="false">SUM(P34:AA34)</f>
        <v>1195077.84691155</v>
      </c>
      <c r="AC34" s="2" t="n">
        <f aca="false">AC30*$M$4</f>
        <v>191787.437772178</v>
      </c>
      <c r="AD34" s="2" t="n">
        <f aca="false">AD30*$M$4</f>
        <v>201376.809660787</v>
      </c>
      <c r="AE34" s="2" t="n">
        <f aca="false">AE30*$M$4</f>
        <v>211445.650143826</v>
      </c>
      <c r="AF34" s="2" t="n">
        <f aca="false">AF30*$M$4</f>
        <v>222017.932651017</v>
      </c>
      <c r="AG34" s="2" t="n">
        <f aca="false">AG30*$M$4</f>
        <v>233118.829283568</v>
      </c>
      <c r="AH34" s="2" t="n">
        <f aca="false">AH30*$M$4</f>
        <v>244774.770747747</v>
      </c>
      <c r="AI34" s="2" t="n">
        <f aca="false">AI30*$M$4</f>
        <v>257013.509285134</v>
      </c>
      <c r="AJ34" s="2" t="n">
        <f aca="false">AJ30*$M$4</f>
        <v>269864.184749391</v>
      </c>
      <c r="AK34" s="2" t="n">
        <f aca="false">AK30*$M$4</f>
        <v>283357.39398686</v>
      </c>
      <c r="AL34" s="2" t="n">
        <f aca="false">AL30*$M$4</f>
        <v>297525.263686203</v>
      </c>
      <c r="AM34" s="2" t="n">
        <f aca="false">AM30*$M$4</f>
        <v>312401.526870513</v>
      </c>
      <c r="AN34" s="2" t="n">
        <f aca="false">AN30*$M$4</f>
        <v>328021.603214039</v>
      </c>
      <c r="AO34" s="3" t="n">
        <f aca="false">SUM(AC34:AN34)</f>
        <v>3052704.91205126</v>
      </c>
    </row>
    <row r="35" customFormat="false" ht="12.8" hidden="false" customHeight="false" outlineLevel="0" collapsed="false">
      <c r="B35" s="4" t="str">
        <f aca="false">B27</f>
        <v>Partnerships</v>
      </c>
      <c r="C35" s="2" t="n">
        <f aca="false">C31*$N$4</f>
        <v>1285.71428571429</v>
      </c>
      <c r="D35" s="2" t="n">
        <f aca="false">D31*$N$4</f>
        <v>1928.57142857143</v>
      </c>
      <c r="E35" s="2" t="n">
        <f aca="false">E31*$N$4</f>
        <v>3085.71428571429</v>
      </c>
      <c r="F35" s="2" t="n">
        <f aca="false">F31*$N$4</f>
        <v>1851.42857142857</v>
      </c>
      <c r="G35" s="2" t="n">
        <f aca="false">G31*$N$4</f>
        <v>2221.71428571429</v>
      </c>
      <c r="H35" s="2" t="n">
        <f aca="false">H31*$N$4</f>
        <v>2666.05714285714</v>
      </c>
      <c r="I35" s="2" t="n">
        <f aca="false">I31*$N$4</f>
        <v>3199.26857142857</v>
      </c>
      <c r="J35" s="2" t="n">
        <f aca="false">J31*$N$4</f>
        <v>3839.12228571429</v>
      </c>
      <c r="K35" s="2" t="n">
        <f aca="false">K31*$N$4</f>
        <v>4606.94674285714</v>
      </c>
      <c r="L35" s="2" t="n">
        <f aca="false">L31*$N$4</f>
        <v>5528.33609142857</v>
      </c>
      <c r="M35" s="2" t="n">
        <f aca="false">M31*$N$4</f>
        <v>6634.00330971429</v>
      </c>
      <c r="N35" s="2" t="n">
        <f aca="false">N31*$N$4</f>
        <v>7960.80397165714</v>
      </c>
      <c r="O35" s="3" t="n">
        <f aca="false">SUM(C35:N35)</f>
        <v>44807.6809728</v>
      </c>
      <c r="P35" s="2" t="n">
        <f aca="false">P31*$N$4</f>
        <v>9552.96476598857</v>
      </c>
      <c r="Q35" s="2" t="n">
        <f aca="false">Q31*$N$4</f>
        <v>11463.5577191863</v>
      </c>
      <c r="R35" s="2" t="n">
        <f aca="false">R31*$N$4</f>
        <v>13756.2692630235</v>
      </c>
      <c r="S35" s="2" t="n">
        <f aca="false">S31*$N$4</f>
        <v>16507.5231156282</v>
      </c>
      <c r="T35" s="2" t="n">
        <f aca="false">T31*$N$4</f>
        <v>19809.0277387539</v>
      </c>
      <c r="U35" s="2" t="n">
        <f aca="false">U31*$N$4</f>
        <v>23770.8332865047</v>
      </c>
      <c r="V35" s="2" t="n">
        <f aca="false">V31*$N$4</f>
        <v>28524.9999438056</v>
      </c>
      <c r="W35" s="2" t="n">
        <f aca="false">W31*$N$4</f>
        <v>34229.9999325667</v>
      </c>
      <c r="X35" s="2" t="n">
        <f aca="false">X31*$N$4</f>
        <v>41075.9999190801</v>
      </c>
      <c r="Y35" s="2" t="n">
        <f aca="false">Y31*$N$4</f>
        <v>43129.7999150341</v>
      </c>
      <c r="Z35" s="2" t="n">
        <f aca="false">Z31*$N$4</f>
        <v>47442.7799065375</v>
      </c>
      <c r="AA35" s="2" t="n">
        <f aca="false">AA31*$N$4</f>
        <v>52187.0578971912</v>
      </c>
      <c r="AB35" s="3" t="n">
        <f aca="false">SUM(P35:AA35)</f>
        <v>341450.8134033</v>
      </c>
      <c r="AC35" s="2" t="n">
        <f aca="false">AC31*$N$4</f>
        <v>54796.4107920508</v>
      </c>
      <c r="AD35" s="2" t="n">
        <f aca="false">AD31*$N$4</f>
        <v>57536.2313316534</v>
      </c>
      <c r="AE35" s="2" t="n">
        <f aca="false">AE31*$N$4</f>
        <v>60413.042898236</v>
      </c>
      <c r="AF35" s="2" t="n">
        <f aca="false">AF31*$N$4</f>
        <v>63433.6950431478</v>
      </c>
      <c r="AG35" s="2" t="n">
        <f aca="false">AG31*$N$4</f>
        <v>66605.3797953052</v>
      </c>
      <c r="AH35" s="2" t="n">
        <f aca="false">AH31*$N$4</f>
        <v>69935.6487850705</v>
      </c>
      <c r="AI35" s="2" t="n">
        <f aca="false">AI31*$N$4</f>
        <v>73432.431224324</v>
      </c>
      <c r="AJ35" s="2" t="n">
        <f aca="false">AJ31*$N$4</f>
        <v>77104.0527855402</v>
      </c>
      <c r="AK35" s="2" t="n">
        <f aca="false">AK31*$N$4</f>
        <v>80959.2554248172</v>
      </c>
      <c r="AL35" s="2" t="n">
        <f aca="false">AL31*$N$4</f>
        <v>85007.2181960581</v>
      </c>
      <c r="AM35" s="2" t="n">
        <f aca="false">AM31*$N$4</f>
        <v>89257.579105861</v>
      </c>
      <c r="AN35" s="2" t="n">
        <f aca="false">AN31*$N$4</f>
        <v>93720.458061154</v>
      </c>
      <c r="AO35" s="3" t="n">
        <f aca="false">SUM(AC35:AN35)</f>
        <v>872201.403443218</v>
      </c>
    </row>
    <row r="36" customFormat="false" ht="12.8" hidden="false" customHeight="false" outlineLevel="0" collapsed="false">
      <c r="B36" s="4" t="str">
        <f aca="false">B28</f>
        <v>Community events</v>
      </c>
      <c r="C36" s="2" t="n">
        <f aca="false">C32*$P$4</f>
        <v>0</v>
      </c>
      <c r="D36" s="2" t="n">
        <f aca="false">D32*$P$4</f>
        <v>0</v>
      </c>
      <c r="E36" s="2" t="n">
        <f aca="false">E32*$P$4</f>
        <v>0</v>
      </c>
      <c r="F36" s="2" t="n">
        <f aca="false">F32*$P$4</f>
        <v>1728</v>
      </c>
      <c r="G36" s="2" t="n">
        <f aca="false">G32*$P$4</f>
        <v>2073.6</v>
      </c>
      <c r="H36" s="2" t="n">
        <f aca="false">H32*$P$4</f>
        <v>2488.32</v>
      </c>
      <c r="I36" s="2" t="n">
        <f aca="false">I32*$P$4</f>
        <v>2985.984</v>
      </c>
      <c r="J36" s="2" t="n">
        <f aca="false">J32*$P$4</f>
        <v>3583.1808</v>
      </c>
      <c r="K36" s="2" t="n">
        <f aca="false">K32*$P$4</f>
        <v>4299.81696</v>
      </c>
      <c r="L36" s="2" t="n">
        <f aca="false">L32*$P$4</f>
        <v>5159.780352</v>
      </c>
      <c r="M36" s="2" t="n">
        <f aca="false">M32*$P$4</f>
        <v>6191.7364224</v>
      </c>
      <c r="N36" s="2" t="n">
        <f aca="false">N32*$P$4</f>
        <v>7430.08370688</v>
      </c>
      <c r="O36" s="3" t="n">
        <f aca="false">SUM(C36:N36)</f>
        <v>35940.50224128</v>
      </c>
      <c r="P36" s="2" t="n">
        <f aca="false">P32*$P$4</f>
        <v>8916.100448256</v>
      </c>
      <c r="Q36" s="2" t="n">
        <f aca="false">Q32*$P$4</f>
        <v>10699.3205379072</v>
      </c>
      <c r="R36" s="2" t="n">
        <f aca="false">R32*$P$4</f>
        <v>12839.1846454886</v>
      </c>
      <c r="S36" s="2" t="n">
        <f aca="false">S32*$P$4</f>
        <v>15407.0215745864</v>
      </c>
      <c r="T36" s="2" t="n">
        <f aca="false">T32*$P$4</f>
        <v>18488.4258895036</v>
      </c>
      <c r="U36" s="2" t="n">
        <f aca="false">U32*$P$4</f>
        <v>22186.1110674044</v>
      </c>
      <c r="V36" s="2" t="n">
        <f aca="false">V32*$P$4</f>
        <v>26623.3332808852</v>
      </c>
      <c r="W36" s="2" t="n">
        <f aca="false">W32*$P$4</f>
        <v>31947.9999370623</v>
      </c>
      <c r="X36" s="2" t="n">
        <f aca="false">X32*$P$4</f>
        <v>38337.5999244747</v>
      </c>
      <c r="Y36" s="2" t="n">
        <f aca="false">Y32*$P$4</f>
        <v>40254.4799206985</v>
      </c>
      <c r="Z36" s="2" t="n">
        <f aca="false">Z32*$P$4</f>
        <v>44279.9279127683</v>
      </c>
      <c r="AA36" s="2" t="n">
        <f aca="false">AA32*$P$4</f>
        <v>48707.9207040451</v>
      </c>
      <c r="AB36" s="3" t="n">
        <f aca="false">SUM(P36:AA36)</f>
        <v>318687.42584308</v>
      </c>
      <c r="AC36" s="2" t="n">
        <f aca="false">AC32*$P$4</f>
        <v>51143.3167392474</v>
      </c>
      <c r="AD36" s="2" t="n">
        <f aca="false">AD32*$P$4</f>
        <v>53700.4825762098</v>
      </c>
      <c r="AE36" s="2" t="n">
        <f aca="false">AE32*$P$4</f>
        <v>56385.5067050203</v>
      </c>
      <c r="AF36" s="2" t="n">
        <f aca="false">AF32*$P$4</f>
        <v>59204.7820402713</v>
      </c>
      <c r="AG36" s="2" t="n">
        <f aca="false">AG32*$P$4</f>
        <v>62165.0211422849</v>
      </c>
      <c r="AH36" s="2" t="n">
        <f aca="false">AH32*$P$4</f>
        <v>65273.2721993991</v>
      </c>
      <c r="AI36" s="2" t="n">
        <f aca="false">AI32*$P$4</f>
        <v>68536.9358093691</v>
      </c>
      <c r="AJ36" s="2" t="n">
        <f aca="false">AJ32*$P$4</f>
        <v>71963.7825998375</v>
      </c>
      <c r="AK36" s="2" t="n">
        <f aca="false">AK32*$P$4</f>
        <v>75561.9717298294</v>
      </c>
      <c r="AL36" s="2" t="n">
        <f aca="false">AL32*$P$4</f>
        <v>79340.0703163209</v>
      </c>
      <c r="AM36" s="2" t="n">
        <f aca="false">AM32*$P$4</f>
        <v>83307.0738321369</v>
      </c>
      <c r="AN36" s="2" t="n">
        <f aca="false">AN32*$P$4</f>
        <v>87472.4275237438</v>
      </c>
      <c r="AO36" s="3" t="n">
        <f aca="false">SUM(AC36:AN36)</f>
        <v>814054.64321367</v>
      </c>
    </row>
    <row r="37" customFormat="false" ht="12.8" hidden="false" customHeight="false" outlineLevel="0" collapsed="false">
      <c r="B37" s="4" t="s">
        <v>70</v>
      </c>
      <c r="C37" s="2" t="n">
        <f aca="false">C34*$M$6+C35*$N$6+C36*$P$6</f>
        <v>135</v>
      </c>
      <c r="D37" s="2" t="n">
        <f aca="false">D34*$M$6+D35*$N$6+D36*$P$6</f>
        <v>146.25</v>
      </c>
      <c r="E37" s="2" t="n">
        <f aca="false">E34*$M$6+E35*$N$6+E36*$P$6</f>
        <v>189</v>
      </c>
      <c r="F37" s="2" t="n">
        <f aca="false">F34*$M$6+F35*$N$6+F36*$P$6</f>
        <v>248.4</v>
      </c>
      <c r="G37" s="2" t="n">
        <f aca="false">G34*$M$6+G35*$N$6+G36*$P$6</f>
        <v>298.08</v>
      </c>
      <c r="H37" s="2" t="n">
        <f aca="false">H34*$M$6+H35*$N$6+H36*$P$6</f>
        <v>357.696</v>
      </c>
      <c r="I37" s="2" t="n">
        <f aca="false">I34*$M$6+I35*$N$6+I36*$P$6</f>
        <v>429.2352</v>
      </c>
      <c r="J37" s="2" t="n">
        <f aca="false">J34*$M$6+J35*$N$6+J36*$P$6</f>
        <v>515.08224</v>
      </c>
      <c r="K37" s="2" t="n">
        <f aca="false">K34*$M$6+K35*$N$6+K36*$P$6</f>
        <v>618.098688</v>
      </c>
      <c r="L37" s="2" t="n">
        <f aca="false">L34*$M$6+L35*$N$6+L36*$P$6</f>
        <v>741.7184256</v>
      </c>
      <c r="M37" s="2" t="n">
        <f aca="false">M34*$M$6+M35*$N$6+M36*$P$6</f>
        <v>890.06211072</v>
      </c>
      <c r="N37" s="2" t="n">
        <f aca="false">N34*$M$6+N35*$N$6+N36*$P$6</f>
        <v>1068.074532864</v>
      </c>
      <c r="O37" s="3" t="n">
        <f aca="false">SUM(C37:N37)</f>
        <v>5636.697197184</v>
      </c>
      <c r="P37" s="2" t="n">
        <f aca="false">P34*$M$6+P35*$N$6+P36*$P$6</f>
        <v>1281.6894394368</v>
      </c>
      <c r="Q37" s="2" t="n">
        <f aca="false">Q34*$M$6+Q35*$N$6+Q36*$P$6</f>
        <v>1538.02732732416</v>
      </c>
      <c r="R37" s="2" t="n">
        <f aca="false">R34*$M$6+R35*$N$6+R36*$P$6</f>
        <v>1845.63279278899</v>
      </c>
      <c r="S37" s="2" t="n">
        <f aca="false">S34*$M$6+S35*$N$6+S36*$P$6</f>
        <v>2214.75935134679</v>
      </c>
      <c r="T37" s="2" t="n">
        <f aca="false">T34*$M$6+T35*$N$6+T36*$P$6</f>
        <v>2657.71122161615</v>
      </c>
      <c r="U37" s="2" t="n">
        <f aca="false">U34*$M$6+U35*$N$6+U36*$P$6</f>
        <v>3189.25346593938</v>
      </c>
      <c r="V37" s="2" t="n">
        <f aca="false">V34*$M$6+V35*$N$6+V36*$P$6</f>
        <v>3827.10415912725</v>
      </c>
      <c r="W37" s="2" t="n">
        <f aca="false">W34*$M$6+W35*$N$6+W36*$P$6</f>
        <v>4592.5249909527</v>
      </c>
      <c r="X37" s="2" t="n">
        <f aca="false">X34*$M$6+X35*$N$6+X36*$P$6</f>
        <v>5511.02998914324</v>
      </c>
      <c r="Y37" s="2" t="n">
        <f aca="false">Y34*$M$6+Y35*$N$6+Y36*$P$6</f>
        <v>5786.5814886004</v>
      </c>
      <c r="Z37" s="2" t="n">
        <f aca="false">Z34*$M$6+Z35*$N$6+Z36*$P$6</f>
        <v>6365.23963746045</v>
      </c>
      <c r="AA37" s="2" t="n">
        <f aca="false">AA34*$M$6+AA35*$N$6+AA36*$P$6</f>
        <v>7001.76360120649</v>
      </c>
      <c r="AB37" s="3" t="n">
        <f aca="false">SUM(P37:AA37)</f>
        <v>45811.3174649428</v>
      </c>
      <c r="AC37" s="2" t="n">
        <f aca="false">AC34*$M$6+AC35*$N$6+AC36*$P$6</f>
        <v>7351.85178126681</v>
      </c>
      <c r="AD37" s="2" t="n">
        <f aca="false">AD34*$M$6+AD35*$N$6+AD36*$P$6</f>
        <v>7719.44437033016</v>
      </c>
      <c r="AE37" s="2" t="n">
        <f aca="false">AE34*$M$6+AE35*$N$6+AE36*$P$6</f>
        <v>8105.41658884667</v>
      </c>
      <c r="AF37" s="2" t="n">
        <f aca="false">AF34*$M$6+AF35*$N$6+AF36*$P$6</f>
        <v>8510.687418289</v>
      </c>
      <c r="AG37" s="2" t="n">
        <f aca="false">AG34*$M$6+AG35*$N$6+AG36*$P$6</f>
        <v>8936.22178920345</v>
      </c>
      <c r="AH37" s="2" t="n">
        <f aca="false">AH34*$M$6+AH35*$N$6+AH36*$P$6</f>
        <v>9383.03287866362</v>
      </c>
      <c r="AI37" s="2" t="n">
        <f aca="false">AI34*$M$6+AI35*$N$6+AI36*$P$6</f>
        <v>9852.1845225968</v>
      </c>
      <c r="AJ37" s="2" t="n">
        <f aca="false">AJ34*$M$6+AJ35*$N$6+AJ36*$P$6</f>
        <v>10344.7937487266</v>
      </c>
      <c r="AK37" s="2" t="n">
        <f aca="false">AK34*$M$6+AK35*$N$6+AK36*$P$6</f>
        <v>10862.033436163</v>
      </c>
      <c r="AL37" s="2" t="n">
        <f aca="false">AL34*$M$6+AL35*$N$6+AL36*$P$6</f>
        <v>11405.1351079711</v>
      </c>
      <c r="AM37" s="2" t="n">
        <f aca="false">AM34*$M$6+AM35*$N$6+AM36*$P$6</f>
        <v>11975.3918633697</v>
      </c>
      <c r="AN37" s="2" t="n">
        <f aca="false">AN34*$M$6+AN35*$N$6+AN36*$P$6</f>
        <v>12574.1614565382</v>
      </c>
      <c r="AO37" s="3" t="n">
        <f aca="false">SUM(AC37:AN37)</f>
        <v>117020.354961965</v>
      </c>
    </row>
    <row r="38" customFormat="false" ht="12.8" hidden="false" customHeight="false" outlineLevel="0" collapsed="false">
      <c r="B38" s="4" t="s">
        <v>71</v>
      </c>
      <c r="C38" s="2" t="n">
        <f aca="false">0</f>
        <v>0</v>
      </c>
      <c r="D38" s="2" t="n">
        <f aca="false">D24*$M$11</f>
        <v>5.6075</v>
      </c>
      <c r="E38" s="2" t="n">
        <f aca="false">INT(E24*$M$11)</f>
        <v>6</v>
      </c>
      <c r="F38" s="2" t="n">
        <f aca="false">INT(F24*$M$11)</f>
        <v>7</v>
      </c>
      <c r="G38" s="2" t="n">
        <f aca="false">INT(G24*$M$11)</f>
        <v>8</v>
      </c>
      <c r="H38" s="2" t="n">
        <f aca="false">INT(H24*$M$11)</f>
        <v>9</v>
      </c>
      <c r="I38" s="2" t="n">
        <f aca="false">INT(I24*$M$11)</f>
        <v>11</v>
      </c>
      <c r="J38" s="2" t="n">
        <f aca="false">INT(J24*$M$11)</f>
        <v>13</v>
      </c>
      <c r="K38" s="2" t="n">
        <f aca="false">INT(K24*$M$11)</f>
        <v>16</v>
      </c>
      <c r="L38" s="2" t="n">
        <f aca="false">INT(L24*$M$11)</f>
        <v>18</v>
      </c>
      <c r="M38" s="2" t="n">
        <f aca="false">INT(M24*$M$11)</f>
        <v>22</v>
      </c>
      <c r="N38" s="2" t="n">
        <f aca="false">INT(N24*$M$11)</f>
        <v>26</v>
      </c>
      <c r="O38" s="3" t="n">
        <f aca="false">SUM(C38:N38)</f>
        <v>141.6075</v>
      </c>
      <c r="P38" s="2" t="n">
        <f aca="false">INT(P24*$M$11)</f>
        <v>31</v>
      </c>
      <c r="Q38" s="2" t="n">
        <f aca="false">INT(Q24*$M$11)</f>
        <v>37</v>
      </c>
      <c r="R38" s="2" t="n">
        <f aca="false">INT(R24*$M$11)</f>
        <v>45</v>
      </c>
      <c r="S38" s="2" t="n">
        <f aca="false">INT(S24*$M$11)</f>
        <v>54</v>
      </c>
      <c r="T38" s="2" t="n">
        <f aca="false">INT(T24*$M$11)</f>
        <v>65</v>
      </c>
      <c r="U38" s="2" t="n">
        <f aca="false">INT(U24*$M$11)</f>
        <v>78</v>
      </c>
      <c r="V38" s="2" t="n">
        <f aca="false">INT(V24*$M$11)</f>
        <v>94</v>
      </c>
      <c r="W38" s="2" t="n">
        <f aca="false">INT(W24*$M$11)</f>
        <v>108</v>
      </c>
      <c r="X38" s="2" t="n">
        <f aca="false">INT(X24*$M$11)</f>
        <v>124</v>
      </c>
      <c r="Y38" s="2" t="n">
        <f aca="false">INT(Y24*$M$11)</f>
        <v>143</v>
      </c>
      <c r="Z38" s="2" t="n">
        <f aca="false">INT(Z24*$M$11)</f>
        <v>164</v>
      </c>
      <c r="AA38" s="2" t="n">
        <f aca="false">INT(AA24*$M$11)</f>
        <v>189</v>
      </c>
      <c r="AB38" s="3" t="n">
        <f aca="false">SUM(P38:AA38)</f>
        <v>1132</v>
      </c>
      <c r="AC38" s="2" t="n">
        <f aca="false">INT(AC24*$M$11)</f>
        <v>217</v>
      </c>
      <c r="AD38" s="2" t="n">
        <f aca="false">INT(AD24*$M$11)</f>
        <v>239</v>
      </c>
      <c r="AE38" s="2" t="n">
        <f aca="false">INT(AE24*$M$11)</f>
        <v>251</v>
      </c>
      <c r="AF38" s="2" t="n">
        <f aca="false">INT(AF24*$M$11)</f>
        <v>264</v>
      </c>
      <c r="AG38" s="2" t="n">
        <f aca="false">INT(AG24*$M$11)</f>
        <v>277</v>
      </c>
      <c r="AH38" s="2" t="n">
        <f aca="false">INT(AH24*$M$11)</f>
        <v>291</v>
      </c>
      <c r="AI38" s="2" t="n">
        <f aca="false">INT(AI24*$M$11)</f>
        <v>305</v>
      </c>
      <c r="AJ38" s="2" t="n">
        <f aca="false">INT(AJ24*$M$11)</f>
        <v>321</v>
      </c>
      <c r="AK38" s="2" t="n">
        <f aca="false">INT(AK24*$M$11)</f>
        <v>337</v>
      </c>
      <c r="AL38" s="2" t="n">
        <f aca="false">INT(AL24*$M$11)</f>
        <v>354</v>
      </c>
      <c r="AM38" s="2" t="n">
        <f aca="false">INT(AM24*$M$11)</f>
        <v>371</v>
      </c>
      <c r="AN38" s="2" t="n">
        <f aca="false">INT(AN24*$M$11)</f>
        <v>390</v>
      </c>
      <c r="AO38" s="3" t="n">
        <f aca="false">SUM(AC38:AN38)</f>
        <v>3617</v>
      </c>
    </row>
    <row r="39" customFormat="false" ht="12.8" hidden="false" customHeight="false" outlineLevel="0" collapsed="false">
      <c r="B39" s="4" t="s">
        <v>72</v>
      </c>
      <c r="C39" s="2" t="n">
        <f aca="false">C37+C38</f>
        <v>135</v>
      </c>
      <c r="D39" s="2" t="n">
        <f aca="false">D37+D38</f>
        <v>151.8575</v>
      </c>
      <c r="E39" s="2" t="n">
        <f aca="false">E37+E38</f>
        <v>195</v>
      </c>
      <c r="F39" s="2" t="n">
        <f aca="false">F37+F38</f>
        <v>255.4</v>
      </c>
      <c r="G39" s="2" t="n">
        <f aca="false">G37+G38</f>
        <v>306.08</v>
      </c>
      <c r="H39" s="2" t="n">
        <f aca="false">H37+H38</f>
        <v>366.696</v>
      </c>
      <c r="I39" s="2" t="n">
        <f aca="false">I37+I38</f>
        <v>440.2352</v>
      </c>
      <c r="J39" s="2" t="n">
        <f aca="false">J37+J38</f>
        <v>528.08224</v>
      </c>
      <c r="K39" s="2" t="n">
        <f aca="false">K37+K38</f>
        <v>634.098688</v>
      </c>
      <c r="L39" s="2" t="n">
        <f aca="false">L37+L38</f>
        <v>759.7184256</v>
      </c>
      <c r="M39" s="2" t="n">
        <f aca="false">M37+M38</f>
        <v>912.06211072</v>
      </c>
      <c r="N39" s="2" t="n">
        <f aca="false">N37+N38</f>
        <v>1094.074532864</v>
      </c>
      <c r="O39" s="2" t="n">
        <f aca="false">O37+O38</f>
        <v>5778.304697184</v>
      </c>
      <c r="P39" s="2" t="n">
        <f aca="false">P37+P38</f>
        <v>1312.6894394368</v>
      </c>
      <c r="Q39" s="2" t="n">
        <f aca="false">Q37+Q38</f>
        <v>1575.02732732416</v>
      </c>
      <c r="R39" s="2" t="n">
        <f aca="false">R37+R38</f>
        <v>1890.63279278899</v>
      </c>
      <c r="S39" s="2" t="n">
        <f aca="false">S37+S38</f>
        <v>2268.75935134679</v>
      </c>
      <c r="T39" s="2" t="n">
        <f aca="false">T37+T38</f>
        <v>2722.71122161615</v>
      </c>
      <c r="U39" s="2" t="n">
        <f aca="false">U37+U38</f>
        <v>3267.25346593938</v>
      </c>
      <c r="V39" s="2" t="n">
        <f aca="false">V37+V38</f>
        <v>3921.10415912725</v>
      </c>
      <c r="W39" s="2" t="n">
        <f aca="false">W37+W38</f>
        <v>4700.5249909527</v>
      </c>
      <c r="X39" s="2" t="n">
        <f aca="false">X37+X38</f>
        <v>5635.02998914324</v>
      </c>
      <c r="Y39" s="2" t="n">
        <f aca="false">Y37+Y38</f>
        <v>5929.5814886004</v>
      </c>
      <c r="Z39" s="2" t="n">
        <f aca="false">Z37+Z38</f>
        <v>6529.23963746045</v>
      </c>
      <c r="AA39" s="2" t="n">
        <f aca="false">AA37+AA38</f>
        <v>7190.76360120649</v>
      </c>
      <c r="AB39" s="2" t="n">
        <f aca="false">AB37+AB38</f>
        <v>46943.3174649428</v>
      </c>
      <c r="AC39" s="2" t="n">
        <f aca="false">AC37+AC38</f>
        <v>7568.85178126681</v>
      </c>
      <c r="AD39" s="2" t="n">
        <f aca="false">AD37+AD38</f>
        <v>7958.44437033016</v>
      </c>
      <c r="AE39" s="2" t="n">
        <f aca="false">AE37+AE38</f>
        <v>8356.41658884667</v>
      </c>
      <c r="AF39" s="2" t="n">
        <f aca="false">AF37+AF38</f>
        <v>8774.687418289</v>
      </c>
      <c r="AG39" s="2" t="n">
        <f aca="false">AG37+AG38</f>
        <v>9213.22178920345</v>
      </c>
      <c r="AH39" s="2" t="n">
        <f aca="false">AH37+AH38</f>
        <v>9674.03287866362</v>
      </c>
      <c r="AI39" s="2" t="n">
        <f aca="false">AI37+AI38</f>
        <v>10157.1845225968</v>
      </c>
      <c r="AJ39" s="2" t="n">
        <f aca="false">AJ37+AJ38</f>
        <v>10665.7937487266</v>
      </c>
      <c r="AK39" s="2" t="n">
        <f aca="false">AK37+AK38</f>
        <v>11199.033436163</v>
      </c>
      <c r="AL39" s="2" t="n">
        <f aca="false">AL37+AL38</f>
        <v>11759.1351079711</v>
      </c>
      <c r="AM39" s="2" t="n">
        <f aca="false">AM37+AM38</f>
        <v>12346.3918633697</v>
      </c>
      <c r="AN39" s="2" t="n">
        <f aca="false">AN37+AN38</f>
        <v>12964.1614565382</v>
      </c>
      <c r="AO39" s="2" t="n">
        <f aca="false">AO37+AO38</f>
        <v>120637.354961965</v>
      </c>
    </row>
    <row r="40" customFormat="false" ht="12.8" hidden="false" customHeight="false" outlineLevel="0" collapsed="false">
      <c r="B40" s="4" t="s">
        <v>73</v>
      </c>
      <c r="C40" s="2" t="n">
        <f aca="false">C24+C39</f>
        <v>635</v>
      </c>
      <c r="D40" s="2" t="n">
        <f aca="false">D24+D39</f>
        <v>712.6075</v>
      </c>
      <c r="E40" s="2" t="n">
        <f aca="false">E24+E39</f>
        <v>827.17</v>
      </c>
      <c r="F40" s="2" t="n">
        <f aca="false">F24+F39</f>
        <v>978.62</v>
      </c>
      <c r="G40" s="2" t="n">
        <f aca="false">G24+G39</f>
        <v>1148.08</v>
      </c>
      <c r="H40" s="2" t="n">
        <f aca="false">H24+H39</f>
        <v>1350.832</v>
      </c>
      <c r="I40" s="2" t="n">
        <f aca="false">I24+I39</f>
        <v>1594.3344</v>
      </c>
      <c r="J40" s="2" t="n">
        <f aca="false">J24+J39</f>
        <v>1886.33728</v>
      </c>
      <c r="K40" s="2" t="n">
        <f aca="false">K24+K39</f>
        <v>2237.140736</v>
      </c>
      <c r="L40" s="2" t="n">
        <f aca="false">L24+L39</f>
        <v>2656.9048832</v>
      </c>
      <c r="M40" s="2" t="n">
        <f aca="false">M24+M39</f>
        <v>3161.02185984</v>
      </c>
      <c r="N40" s="2" t="n">
        <f aca="false">N24+N39</f>
        <v>3765.562231808</v>
      </c>
      <c r="O40" s="2" t="n">
        <f aca="false">N40</f>
        <v>3765.562231808</v>
      </c>
      <c r="P40" s="2" t="n">
        <f aca="false">P24+P39</f>
        <v>4490.8106781696</v>
      </c>
      <c r="Q40" s="2" t="n">
        <f aca="false">Q24+Q39</f>
        <v>5360.90881380352</v>
      </c>
      <c r="R40" s="2" t="n">
        <f aca="false">R24+R39</f>
        <v>6433.69057656422</v>
      </c>
      <c r="S40" s="2" t="n">
        <f aca="false">S24+S39</f>
        <v>7720.42869187707</v>
      </c>
      <c r="T40" s="2" t="n">
        <f aca="false">T24+T39</f>
        <v>9264.71443025248</v>
      </c>
      <c r="U40" s="2" t="n">
        <f aca="false">U24+U39</f>
        <v>11117.657316303</v>
      </c>
      <c r="V40" s="2" t="n">
        <f aca="false">V24+V39</f>
        <v>13341.5887795636</v>
      </c>
      <c r="W40" s="2" t="n">
        <f aca="false">W24+W39</f>
        <v>15534.0823044545</v>
      </c>
      <c r="X40" s="2" t="n">
        <f aca="false">X24+X39</f>
        <v>18093.6208996703</v>
      </c>
      <c r="Y40" s="2" t="n">
        <f aca="false">Y24+Y39</f>
        <v>20256.9610357065</v>
      </c>
      <c r="Z40" s="2" t="n">
        <f aca="false">Z24+Z39</f>
        <v>23005.7261166324</v>
      </c>
      <c r="AA40" s="2" t="n">
        <f aca="false">AA24+AA39</f>
        <v>26138.7230522543</v>
      </c>
      <c r="AB40" s="2" t="n">
        <f aca="false">AA40</f>
        <v>26138.7230522543</v>
      </c>
      <c r="AC40" s="2" t="n">
        <f aca="false">AC24+AC39</f>
        <v>29359.0051499718</v>
      </c>
      <c r="AD40" s="2" t="n">
        <f aca="false">AD24+AD39</f>
        <v>31927.6130759056</v>
      </c>
      <c r="AE40" s="2" t="n">
        <f aca="false">AE24+AE39</f>
        <v>33524.0437297009</v>
      </c>
      <c r="AF40" s="2" t="n">
        <f aca="false">AF24+AF39</f>
        <v>35200.6959161859</v>
      </c>
      <c r="AG40" s="2" t="n">
        <f aca="false">AG24+AG39</f>
        <v>36960.5307119952</v>
      </c>
      <c r="AH40" s="2" t="n">
        <f aca="false">AH24+AH39</f>
        <v>38808.707247595</v>
      </c>
      <c r="AI40" s="2" t="n">
        <f aca="false">AI24+AI39</f>
        <v>40748.5926099748</v>
      </c>
      <c r="AJ40" s="2" t="n">
        <f aca="false">AJ24+AJ39</f>
        <v>42786.7722404735</v>
      </c>
      <c r="AK40" s="2" t="n">
        <f aca="false">AK24+AK39</f>
        <v>44926.0608524972</v>
      </c>
      <c r="AL40" s="2" t="n">
        <f aca="false">AL24+AL39</f>
        <v>47172.513895122</v>
      </c>
      <c r="AM40" s="2" t="n">
        <f aca="false">AM24+AM39</f>
        <v>49530.4395898782</v>
      </c>
      <c r="AN40" s="2" t="n">
        <f aca="false">AN24+AN39</f>
        <v>52007.4115693721</v>
      </c>
      <c r="AO40" s="2" t="n">
        <f aca="false">AN40</f>
        <v>52007.4115693721</v>
      </c>
    </row>
    <row r="41" customFormat="false" ht="12.8" hidden="false" customHeight="false" outlineLevel="0" collapsed="false">
      <c r="B41" s="4" t="s">
        <v>74</v>
      </c>
      <c r="C41" s="2" t="n">
        <f aca="false">C40-C37*(1-$M$7)</f>
        <v>560.75</v>
      </c>
      <c r="D41" s="2" t="n">
        <f aca="false">D40-D37*(1-$M$7)</f>
        <v>632.17</v>
      </c>
      <c r="E41" s="2" t="n">
        <f aca="false">E40-E37*(1-$M$7)</f>
        <v>723.22</v>
      </c>
      <c r="F41" s="2" t="n">
        <f aca="false">F40-F37*(1-$M$7)</f>
        <v>842</v>
      </c>
      <c r="G41" s="2" t="n">
        <f aca="false">G40-G37*(1-$M$7)</f>
        <v>984.136</v>
      </c>
      <c r="H41" s="2" t="n">
        <f aca="false">H40-H37*(1-$M$7)</f>
        <v>1154.0992</v>
      </c>
      <c r="I41" s="2" t="n">
        <f aca="false">I40-I37*(1-$M$7)</f>
        <v>1358.25504</v>
      </c>
      <c r="J41" s="2" t="n">
        <f aca="false">J40-J37*(1-$M$7)</f>
        <v>1603.042048</v>
      </c>
      <c r="K41" s="2" t="n">
        <f aca="false">K40-K37*(1-$M$7)</f>
        <v>1897.1864576</v>
      </c>
      <c r="L41" s="2" t="n">
        <f aca="false">L40-L37*(1-$M$7)</f>
        <v>2248.95974912</v>
      </c>
      <c r="M41" s="2" t="n">
        <f aca="false">M40-M37*(1-$M$7)</f>
        <v>2671.487698944</v>
      </c>
      <c r="N41" s="2" t="n">
        <f aca="false">N40-N37*(1-$M$7)</f>
        <v>3178.1212387328</v>
      </c>
      <c r="O41" s="2" t="n">
        <f aca="false">N41</f>
        <v>3178.1212387328</v>
      </c>
      <c r="P41" s="2" t="n">
        <f aca="false">P40-P37*(1-$M$7)</f>
        <v>3785.88148647936</v>
      </c>
      <c r="Q41" s="2" t="n">
        <f aca="false">Q24*1.2</f>
        <v>4543.05778377523</v>
      </c>
      <c r="R41" s="2" t="n">
        <f aca="false">R24*1.2</f>
        <v>5451.66934053028</v>
      </c>
      <c r="S41" s="2" t="n">
        <f aca="false">S24*1.2</f>
        <v>6542.00320863633</v>
      </c>
      <c r="T41" s="2" t="n">
        <f aca="false">T24*1.2</f>
        <v>7850.4038503636</v>
      </c>
      <c r="U41" s="2" t="n">
        <f aca="false">U24*1.2</f>
        <v>9420.48462043632</v>
      </c>
      <c r="V41" s="2" t="n">
        <f aca="false">V24*1.15</f>
        <v>10833.5573135018</v>
      </c>
      <c r="W41" s="2" t="n">
        <f aca="false">W24*1.15</f>
        <v>12458.590910527</v>
      </c>
      <c r="X41" s="2" t="n">
        <f aca="false">X24*1.15</f>
        <v>14327.3795471061</v>
      </c>
      <c r="Y41" s="2" t="n">
        <f aca="false">Y24*1.15</f>
        <v>16476.486479172</v>
      </c>
      <c r="Z41" s="2" t="n">
        <f aca="false">Z24*1.15</f>
        <v>18947.9594510478</v>
      </c>
      <c r="AA41" s="2" t="n">
        <f aca="false">AA24*1.15</f>
        <v>21790.153368705</v>
      </c>
      <c r="AB41" s="2" t="n">
        <f aca="false">AA41</f>
        <v>21790.153368705</v>
      </c>
      <c r="AC41" s="2" t="n">
        <f aca="false">AC24*1.1</f>
        <v>23969.1687055755</v>
      </c>
      <c r="AD41" s="2" t="n">
        <f aca="false">AD24*1.05</f>
        <v>25167.6271408542</v>
      </c>
      <c r="AE41" s="2" t="n">
        <f aca="false">AE24*1.05</f>
        <v>26426.0084978969</v>
      </c>
      <c r="AF41" s="2" t="n">
        <f aca="false">AF24*1.05</f>
        <v>27747.3089227918</v>
      </c>
      <c r="AG41" s="2" t="n">
        <f aca="false">AG24*1.05</f>
        <v>29134.6743689314</v>
      </c>
      <c r="AH41" s="2" t="n">
        <f aca="false">AH24*1.05</f>
        <v>30591.408087378</v>
      </c>
      <c r="AI41" s="2" t="n">
        <f aca="false">AI24*1.05</f>
        <v>32120.9784917469</v>
      </c>
      <c r="AJ41" s="2" t="n">
        <f aca="false">AJ24*1.05</f>
        <v>33727.0274163342</v>
      </c>
      <c r="AK41" s="2" t="n">
        <f aca="false">AK24*1.05</f>
        <v>35413.3787871509</v>
      </c>
      <c r="AL41" s="2" t="n">
        <f aca="false">AL24*1.05</f>
        <v>37184.0477265085</v>
      </c>
      <c r="AM41" s="2" t="n">
        <f aca="false">AM24*1.05</f>
        <v>39043.2501128339</v>
      </c>
      <c r="AN41" s="2" t="n">
        <f aca="false">AN24*1.05</f>
        <v>40995.4126184756</v>
      </c>
      <c r="AO41" s="2" t="n">
        <f aca="false">AN41</f>
        <v>40995.4126184756</v>
      </c>
    </row>
    <row r="43" customFormat="false" ht="12.8" hidden="false" customHeight="false" outlineLevel="0" collapsed="false">
      <c r="B43" s="0" t="s">
        <v>75</v>
      </c>
      <c r="C43" s="2" t="n">
        <f aca="false">INT(C40*0.05)</f>
        <v>31</v>
      </c>
      <c r="D43" s="2" t="n">
        <f aca="false">INT(D40*0.1)</f>
        <v>71</v>
      </c>
      <c r="E43" s="2" t="n">
        <f aca="false">INT(E40*0.2)</f>
        <v>165</v>
      </c>
      <c r="F43" s="2" t="n">
        <f aca="false">INT(F40*0.2)</f>
        <v>195</v>
      </c>
      <c r="G43" s="2" t="n">
        <f aca="false">INT(G40*0.2)</f>
        <v>229</v>
      </c>
      <c r="H43" s="2" t="n">
        <f aca="false">INT(H40*0.4)</f>
        <v>540</v>
      </c>
      <c r="I43" s="2" t="n">
        <f aca="false">INT(I40*0.4)</f>
        <v>637</v>
      </c>
      <c r="J43" s="2" t="n">
        <f aca="false">INT(J40*0.4)</f>
        <v>754</v>
      </c>
      <c r="K43" s="2" t="n">
        <f aca="false">INT(K40*0.4)</f>
        <v>894</v>
      </c>
      <c r="L43" s="2" t="n">
        <f aca="false">INT(L40*0.5)</f>
        <v>1328</v>
      </c>
      <c r="M43" s="2" t="n">
        <f aca="false">INT(M40*0.5)</f>
        <v>1580</v>
      </c>
      <c r="N43" s="2" t="n">
        <f aca="false">INT(N40*0.5)</f>
        <v>1882</v>
      </c>
      <c r="O43" s="2" t="n">
        <f aca="false">N43</f>
        <v>1882</v>
      </c>
      <c r="P43" s="2" t="n">
        <f aca="false">INT(P40*0.5)</f>
        <v>2245</v>
      </c>
      <c r="Q43" s="2" t="n">
        <f aca="false">INT(Q40*0.5)</f>
        <v>2680</v>
      </c>
      <c r="R43" s="2" t="n">
        <f aca="false">INT(R40*0.5)</f>
        <v>3216</v>
      </c>
      <c r="S43" s="2" t="n">
        <f aca="false">INT(S40*0.5)</f>
        <v>3860</v>
      </c>
      <c r="T43" s="2" t="n">
        <f aca="false">INT(T40*0.5)</f>
        <v>4632</v>
      </c>
      <c r="U43" s="2" t="n">
        <f aca="false">INT(U40*0.5)</f>
        <v>5558</v>
      </c>
      <c r="V43" s="2" t="n">
        <f aca="false">INT(V40*0.5)</f>
        <v>6670</v>
      </c>
      <c r="W43" s="2" t="n">
        <f aca="false">INT(W40*0.5)</f>
        <v>7767</v>
      </c>
      <c r="X43" s="2" t="n">
        <f aca="false">INT(X40*0.5)</f>
        <v>9046</v>
      </c>
      <c r="Y43" s="2" t="n">
        <f aca="false">INT(Y40*0.5)</f>
        <v>10128</v>
      </c>
      <c r="Z43" s="2" t="n">
        <f aca="false">INT(Z40*0.5)</f>
        <v>11502</v>
      </c>
      <c r="AA43" s="2" t="n">
        <f aca="false">INT(AA40*0.5)</f>
        <v>13069</v>
      </c>
      <c r="AB43" s="2" t="n">
        <f aca="false">AA43</f>
        <v>13069</v>
      </c>
      <c r="AC43" s="2" t="n">
        <f aca="false">INT(AC40*0.5)</f>
        <v>14679</v>
      </c>
      <c r="AD43" s="2" t="n">
        <f aca="false">INT(AD40*0.5)</f>
        <v>15963</v>
      </c>
      <c r="AE43" s="2" t="n">
        <f aca="false">INT(AE40*0.5)</f>
        <v>16762</v>
      </c>
      <c r="AF43" s="2" t="n">
        <f aca="false">INT(AF40*0.5)</f>
        <v>17600</v>
      </c>
      <c r="AG43" s="2" t="n">
        <f aca="false">INT(AG40*0.5)</f>
        <v>18480</v>
      </c>
      <c r="AH43" s="2" t="n">
        <f aca="false">INT(AH40*0.5)</f>
        <v>19404</v>
      </c>
      <c r="AI43" s="2" t="n">
        <f aca="false">INT(AI40*0.5)</f>
        <v>20374</v>
      </c>
      <c r="AJ43" s="2" t="n">
        <f aca="false">INT(AJ40*0.5)</f>
        <v>21393</v>
      </c>
      <c r="AK43" s="2" t="n">
        <f aca="false">INT(AK40*0.5)</f>
        <v>22463</v>
      </c>
      <c r="AL43" s="2" t="n">
        <f aca="false">INT(AL40*0.5)</f>
        <v>23586</v>
      </c>
      <c r="AM43" s="2" t="n">
        <f aca="false">INT(AM40*0.5)</f>
        <v>24765</v>
      </c>
      <c r="AN43" s="2" t="n">
        <f aca="false">INT(AN40*0.5)</f>
        <v>26003</v>
      </c>
      <c r="AO43" s="2" t="n">
        <f aca="false">AN43</f>
        <v>26003</v>
      </c>
    </row>
    <row r="44" customFormat="false" ht="12.8" hidden="false" customHeight="false" outlineLevel="0" collapsed="false">
      <c r="B44" s="0" t="s">
        <v>76</v>
      </c>
      <c r="C44" s="2" t="n">
        <f aca="false">INT(C43*0.3)</f>
        <v>9</v>
      </c>
      <c r="D44" s="2" t="n">
        <f aca="false">INT(D43*0.3)</f>
        <v>21</v>
      </c>
      <c r="E44" s="2" t="n">
        <f aca="false">INT(E43*0.3)</f>
        <v>49</v>
      </c>
      <c r="F44" s="2" t="n">
        <f aca="false">INT(F43*0.3)</f>
        <v>58</v>
      </c>
      <c r="G44" s="2" t="n">
        <f aca="false">INT(G43*0.3)</f>
        <v>68</v>
      </c>
      <c r="H44" s="2" t="n">
        <f aca="false">INT(H43*0.3)</f>
        <v>162</v>
      </c>
      <c r="I44" s="2" t="n">
        <f aca="false">INT(I43*0.3)</f>
        <v>191</v>
      </c>
      <c r="J44" s="2" t="n">
        <f aca="false">INT(J43*0.3)</f>
        <v>226</v>
      </c>
      <c r="K44" s="2" t="n">
        <f aca="false">INT(K43*0.3)</f>
        <v>268</v>
      </c>
      <c r="L44" s="2" t="n">
        <f aca="false">INT(L43*0.3)</f>
        <v>398</v>
      </c>
      <c r="M44" s="2" t="n">
        <f aca="false">INT(M43*0.3)</f>
        <v>474</v>
      </c>
      <c r="N44" s="2" t="n">
        <f aca="false">INT(N43*0.3)</f>
        <v>564</v>
      </c>
      <c r="O44" s="2" t="n">
        <f aca="false">INT(O43*0.3)</f>
        <v>564</v>
      </c>
      <c r="P44" s="2" t="n">
        <f aca="false">INT(P43*0.3)</f>
        <v>673</v>
      </c>
      <c r="Q44" s="2" t="n">
        <f aca="false">INT(Q43*0.3)</f>
        <v>804</v>
      </c>
      <c r="R44" s="2" t="n">
        <f aca="false">INT(R43*0.3)</f>
        <v>964</v>
      </c>
      <c r="S44" s="2" t="n">
        <f aca="false">INT(S43*0.3)</f>
        <v>1158</v>
      </c>
      <c r="T44" s="2" t="n">
        <f aca="false">INT(T43*0.3)</f>
        <v>1389</v>
      </c>
      <c r="U44" s="2" t="n">
        <f aca="false">INT(U43*0.3)</f>
        <v>1667</v>
      </c>
      <c r="V44" s="2" t="n">
        <f aca="false">INT(V43*0.3)</f>
        <v>2001</v>
      </c>
      <c r="W44" s="2" t="n">
        <f aca="false">INT(W43*0.3)</f>
        <v>2330</v>
      </c>
      <c r="X44" s="2" t="n">
        <f aca="false">INT(X43*0.3)</f>
        <v>2713</v>
      </c>
      <c r="Y44" s="2" t="n">
        <f aca="false">INT(Y43*0.3)</f>
        <v>3038</v>
      </c>
      <c r="Z44" s="2" t="n">
        <f aca="false">INT(Z43*0.3)</f>
        <v>3450</v>
      </c>
      <c r="AA44" s="2" t="n">
        <f aca="false">INT(AA43*0.3)</f>
        <v>3920</v>
      </c>
      <c r="AB44" s="2" t="n">
        <f aca="false">INT(AB43*0.3)</f>
        <v>3920</v>
      </c>
      <c r="AC44" s="2" t="n">
        <f aca="false">INT(AC43*0.3)</f>
        <v>4403</v>
      </c>
      <c r="AD44" s="2" t="n">
        <f aca="false">INT(AD43*0.3)</f>
        <v>4788</v>
      </c>
      <c r="AE44" s="2" t="n">
        <f aca="false">INT(AE43*0.3)</f>
        <v>5028</v>
      </c>
      <c r="AF44" s="2" t="n">
        <f aca="false">INT(AF43*0.3)</f>
        <v>5280</v>
      </c>
      <c r="AG44" s="2" t="n">
        <f aca="false">INT(AG43*0.3)</f>
        <v>5544</v>
      </c>
      <c r="AH44" s="2" t="n">
        <f aca="false">INT(AH43*0.3)</f>
        <v>5821</v>
      </c>
      <c r="AI44" s="2" t="n">
        <f aca="false">INT(AI43*0.3)</f>
        <v>6112</v>
      </c>
      <c r="AJ44" s="2" t="n">
        <f aca="false">INT(AJ43*0.3)</f>
        <v>6417</v>
      </c>
      <c r="AK44" s="2" t="n">
        <f aca="false">INT(AK43*0.3)</f>
        <v>6738</v>
      </c>
      <c r="AL44" s="2" t="n">
        <f aca="false">INT(AL43*0.3)</f>
        <v>7075</v>
      </c>
      <c r="AM44" s="2" t="n">
        <f aca="false">INT(AM43*0.3)</f>
        <v>7429</v>
      </c>
      <c r="AN44" s="2" t="n">
        <f aca="false">INT(AN43*0.3)</f>
        <v>7800</v>
      </c>
      <c r="AO44" s="2" t="n">
        <f aca="false">INT(AO43*0.3)</f>
        <v>7800</v>
      </c>
    </row>
    <row r="45" customFormat="false" ht="12.8" hidden="false" customHeight="false" outlineLevel="0" collapsed="false">
      <c r="B45" s="0" t="s">
        <v>77</v>
      </c>
      <c r="C45" s="0" t="n">
        <f aca="false">C43-C44</f>
        <v>22</v>
      </c>
      <c r="D45" s="0" t="n">
        <f aca="false">D43-D44</f>
        <v>50</v>
      </c>
      <c r="E45" s="0" t="n">
        <f aca="false">E43-E44</f>
        <v>116</v>
      </c>
      <c r="F45" s="0" t="n">
        <f aca="false">F43-F44</f>
        <v>137</v>
      </c>
      <c r="G45" s="0" t="n">
        <f aca="false">G43-G44</f>
        <v>161</v>
      </c>
      <c r="H45" s="0" t="n">
        <f aca="false">H43-H44</f>
        <v>378</v>
      </c>
      <c r="I45" s="0" t="n">
        <f aca="false">I43-I44</f>
        <v>446</v>
      </c>
      <c r="J45" s="0" t="n">
        <f aca="false">J43-J44</f>
        <v>528</v>
      </c>
      <c r="K45" s="0" t="n">
        <f aca="false">K43-K44</f>
        <v>626</v>
      </c>
      <c r="L45" s="0" t="n">
        <f aca="false">L43-L44</f>
        <v>930</v>
      </c>
      <c r="M45" s="0" t="n">
        <f aca="false">M43-M44</f>
        <v>1106</v>
      </c>
      <c r="N45" s="0" t="n">
        <f aca="false">N43-N44</f>
        <v>1318</v>
      </c>
      <c r="O45" s="0" t="n">
        <f aca="false">O43-O44</f>
        <v>1318</v>
      </c>
      <c r="P45" s="0" t="n">
        <f aca="false">P43-P44</f>
        <v>1572</v>
      </c>
      <c r="Q45" s="0" t="n">
        <f aca="false">Q43-Q44</f>
        <v>1876</v>
      </c>
      <c r="R45" s="0" t="n">
        <f aca="false">R43-R44</f>
        <v>2252</v>
      </c>
      <c r="S45" s="0" t="n">
        <f aca="false">S43-S44</f>
        <v>2702</v>
      </c>
      <c r="T45" s="0" t="n">
        <f aca="false">T43-T44</f>
        <v>3243</v>
      </c>
      <c r="U45" s="0" t="n">
        <f aca="false">U43-U44</f>
        <v>3891</v>
      </c>
      <c r="V45" s="0" t="n">
        <f aca="false">V43-V44</f>
        <v>4669</v>
      </c>
      <c r="W45" s="0" t="n">
        <f aca="false">W43-W44</f>
        <v>5437</v>
      </c>
      <c r="X45" s="0" t="n">
        <f aca="false">X43-X44</f>
        <v>6333</v>
      </c>
      <c r="Y45" s="0" t="n">
        <f aca="false">Y43-Y44</f>
        <v>7090</v>
      </c>
      <c r="Z45" s="0" t="n">
        <f aca="false">Z43-Z44</f>
        <v>8052</v>
      </c>
      <c r="AA45" s="0" t="n">
        <f aca="false">AA43-AA44</f>
        <v>9149</v>
      </c>
      <c r="AB45" s="0" t="n">
        <f aca="false">AB43-AB44</f>
        <v>9149</v>
      </c>
      <c r="AC45" s="0" t="n">
        <f aca="false">AC43-AC44</f>
        <v>10276</v>
      </c>
      <c r="AD45" s="0" t="n">
        <f aca="false">AD43-AD44</f>
        <v>11175</v>
      </c>
      <c r="AE45" s="0" t="n">
        <f aca="false">AE43-AE44</f>
        <v>11734</v>
      </c>
      <c r="AF45" s="0" t="n">
        <f aca="false">AF43-AF44</f>
        <v>12320</v>
      </c>
      <c r="AG45" s="0" t="n">
        <f aca="false">AG43-AG44</f>
        <v>12936</v>
      </c>
      <c r="AH45" s="0" t="n">
        <f aca="false">AH43-AH44</f>
        <v>13583</v>
      </c>
      <c r="AI45" s="0" t="n">
        <f aca="false">AI43-AI44</f>
        <v>14262</v>
      </c>
      <c r="AJ45" s="0" t="n">
        <f aca="false">AJ43-AJ44</f>
        <v>14976</v>
      </c>
      <c r="AK45" s="0" t="n">
        <f aca="false">AK43-AK44</f>
        <v>15725</v>
      </c>
      <c r="AL45" s="0" t="n">
        <f aca="false">AL43-AL44</f>
        <v>16511</v>
      </c>
      <c r="AM45" s="0" t="n">
        <f aca="false">AM43-AM44</f>
        <v>17336</v>
      </c>
      <c r="AN45" s="2" t="n">
        <f aca="false">AN43-AN44</f>
        <v>18203</v>
      </c>
      <c r="AO45" s="0" t="n">
        <f aca="false">AO43-AO44</f>
        <v>18203</v>
      </c>
    </row>
    <row r="46" customFormat="false" ht="12.8" hidden="false" customHeight="false" outlineLevel="0" collapsed="false">
      <c r="B46" s="0" t="s">
        <v>78</v>
      </c>
      <c r="C46" s="3" t="n">
        <f aca="false">C44*$M$20</f>
        <v>108</v>
      </c>
      <c r="D46" s="3" t="n">
        <f aca="false">D44*$M$20</f>
        <v>252</v>
      </c>
      <c r="E46" s="3" t="n">
        <f aca="false">E44*$M$20</f>
        <v>588</v>
      </c>
      <c r="F46" s="3" t="n">
        <f aca="false">F44*$M$20</f>
        <v>696</v>
      </c>
      <c r="G46" s="3" t="n">
        <f aca="false">G44*$M$20</f>
        <v>816</v>
      </c>
      <c r="H46" s="3" t="n">
        <f aca="false">H44*$M$20</f>
        <v>1944</v>
      </c>
      <c r="I46" s="3" t="n">
        <f aca="false">I44*$M$20</f>
        <v>2292</v>
      </c>
      <c r="J46" s="3" t="n">
        <f aca="false">J44*$M$20</f>
        <v>2712</v>
      </c>
      <c r="K46" s="3" t="n">
        <f aca="false">K44*$M$20</f>
        <v>3216</v>
      </c>
      <c r="L46" s="3" t="n">
        <f aca="false">L44*$M$20</f>
        <v>4776</v>
      </c>
      <c r="M46" s="3" t="n">
        <f aca="false">M44*$M$20</f>
        <v>5688</v>
      </c>
      <c r="N46" s="3" t="n">
        <f aca="false">N44*$M$20</f>
        <v>6768</v>
      </c>
      <c r="O46" s="3" t="n">
        <f aca="false">SUM(C46:N46)</f>
        <v>29856</v>
      </c>
      <c r="P46" s="3" t="n">
        <f aca="false">P44*$M$20</f>
        <v>8076</v>
      </c>
      <c r="Q46" s="3" t="n">
        <f aca="false">Q44*$M$20</f>
        <v>9648</v>
      </c>
      <c r="R46" s="3" t="n">
        <f aca="false">R44*$M$20</f>
        <v>11568</v>
      </c>
      <c r="S46" s="3" t="n">
        <f aca="false">S44*$M$20</f>
        <v>13896</v>
      </c>
      <c r="T46" s="3" t="n">
        <f aca="false">T44*$M$20</f>
        <v>16668</v>
      </c>
      <c r="U46" s="3" t="n">
        <f aca="false">U44*$M$20</f>
        <v>20004</v>
      </c>
      <c r="V46" s="3" t="n">
        <f aca="false">V44*$M$20</f>
        <v>24012</v>
      </c>
      <c r="W46" s="3" t="n">
        <f aca="false">W44*$M$20</f>
        <v>27960</v>
      </c>
      <c r="X46" s="3" t="n">
        <f aca="false">X44*$M$20</f>
        <v>32556</v>
      </c>
      <c r="Y46" s="3" t="n">
        <f aca="false">Y44*$M$20</f>
        <v>36456</v>
      </c>
      <c r="Z46" s="3" t="n">
        <f aca="false">Z44*$M$20</f>
        <v>41400</v>
      </c>
      <c r="AA46" s="3" t="n">
        <f aca="false">AA44*$M$20</f>
        <v>47040</v>
      </c>
      <c r="AB46" s="3" t="n">
        <f aca="false">SUM(P46:AA46)</f>
        <v>289284</v>
      </c>
      <c r="AC46" s="3" t="n">
        <f aca="false">AC44*$M$20</f>
        <v>52836</v>
      </c>
      <c r="AD46" s="3" t="n">
        <f aca="false">AD44*$M$20</f>
        <v>57456</v>
      </c>
      <c r="AE46" s="3" t="n">
        <f aca="false">AE44*$M$20</f>
        <v>60336</v>
      </c>
      <c r="AF46" s="3" t="n">
        <f aca="false">AF44*$M$20</f>
        <v>63360</v>
      </c>
      <c r="AG46" s="3" t="n">
        <f aca="false">AG44*$M$20</f>
        <v>66528</v>
      </c>
      <c r="AH46" s="3" t="n">
        <f aca="false">AH44*$M$20</f>
        <v>69852</v>
      </c>
      <c r="AI46" s="3" t="n">
        <f aca="false">AI44*$M$20</f>
        <v>73344</v>
      </c>
      <c r="AJ46" s="3" t="n">
        <f aca="false">AJ44*$M$20</f>
        <v>77004</v>
      </c>
      <c r="AK46" s="3" t="n">
        <f aca="false">AK44*$M$20</f>
        <v>80856</v>
      </c>
      <c r="AL46" s="3" t="n">
        <f aca="false">AL44*$M$20</f>
        <v>84900</v>
      </c>
      <c r="AM46" s="3" t="n">
        <f aca="false">AM44*$M$20</f>
        <v>89148</v>
      </c>
      <c r="AN46" s="3" t="n">
        <f aca="false">AN44*$M$20</f>
        <v>93600</v>
      </c>
      <c r="AO46" s="3" t="n">
        <f aca="false">SUM(AC46:AN46)</f>
        <v>869220</v>
      </c>
    </row>
    <row r="47" customFormat="false" ht="12.8" hidden="false" customHeight="false" outlineLevel="0" collapsed="false">
      <c r="B47" s="0" t="s">
        <v>79</v>
      </c>
      <c r="C47" s="3" t="n">
        <f aca="false">(C43-C44)*$M$19</f>
        <v>550</v>
      </c>
      <c r="D47" s="3" t="n">
        <f aca="false">(D43-D44)*$M$19</f>
        <v>1250</v>
      </c>
      <c r="E47" s="3" t="n">
        <f aca="false">(E43-E44)*$M$19</f>
        <v>2900</v>
      </c>
      <c r="F47" s="3" t="n">
        <f aca="false">(F43-F44)*$M$19</f>
        <v>3425</v>
      </c>
      <c r="G47" s="3" t="n">
        <f aca="false">(G43-G44)*$M$19</f>
        <v>4025</v>
      </c>
      <c r="H47" s="3" t="n">
        <f aca="false">(H43-H44)*$M$19</f>
        <v>9450</v>
      </c>
      <c r="I47" s="3" t="n">
        <f aca="false">(I43-I44)*$M$19</f>
        <v>11150</v>
      </c>
      <c r="J47" s="3" t="n">
        <f aca="false">(J43-J44)*$M$19</f>
        <v>13200</v>
      </c>
      <c r="K47" s="3" t="n">
        <f aca="false">(K43-K44)*$M$19</f>
        <v>15650</v>
      </c>
      <c r="L47" s="3" t="n">
        <f aca="false">(L43-L44)*$M$19</f>
        <v>23250</v>
      </c>
      <c r="M47" s="3" t="n">
        <f aca="false">(M43-M44)*$M$19</f>
        <v>27650</v>
      </c>
      <c r="N47" s="3" t="n">
        <f aca="false">(N43-N44)*$M$19</f>
        <v>32950</v>
      </c>
      <c r="O47" s="3" t="n">
        <f aca="false">SUM(C47:N47)</f>
        <v>145450</v>
      </c>
      <c r="P47" s="3" t="n">
        <f aca="false">(P43-P44)*$M$19</f>
        <v>39300</v>
      </c>
      <c r="Q47" s="3" t="n">
        <f aca="false">(Q43-Q44)*$M$19</f>
        <v>46900</v>
      </c>
      <c r="R47" s="3" t="n">
        <f aca="false">(R43-R44)*$M$19</f>
        <v>56300</v>
      </c>
      <c r="S47" s="3" t="n">
        <f aca="false">(S43-S44)*$M$19</f>
        <v>67550</v>
      </c>
      <c r="T47" s="3" t="n">
        <f aca="false">(T43-T44)*$M$19</f>
        <v>81075</v>
      </c>
      <c r="U47" s="3" t="n">
        <f aca="false">(U43-U44)*$M$19</f>
        <v>97275</v>
      </c>
      <c r="V47" s="3" t="n">
        <f aca="false">(V43-V44)*$M$19</f>
        <v>116725</v>
      </c>
      <c r="W47" s="3" t="n">
        <f aca="false">(W43-W44)*$M$19</f>
        <v>135925</v>
      </c>
      <c r="X47" s="3" t="n">
        <f aca="false">(X43-X44)*$M$19</f>
        <v>158325</v>
      </c>
      <c r="Y47" s="3" t="n">
        <f aca="false">(Y43-Y44)*$M$19</f>
        <v>177250</v>
      </c>
      <c r="Z47" s="3" t="n">
        <f aca="false">(Z43-Z44)*$M$19</f>
        <v>201300</v>
      </c>
      <c r="AA47" s="3" t="n">
        <f aca="false">(AA43-AA44)*$M$19</f>
        <v>228725</v>
      </c>
      <c r="AB47" s="3" t="n">
        <f aca="false">SUM(P47:AA47)</f>
        <v>1406650</v>
      </c>
      <c r="AC47" s="3" t="n">
        <f aca="false">(AC43-AC44)*$M$19</f>
        <v>256900</v>
      </c>
      <c r="AD47" s="3" t="n">
        <f aca="false">(AD43-AD44)*$M$19</f>
        <v>279375</v>
      </c>
      <c r="AE47" s="3" t="n">
        <f aca="false">(AE43-AE44)*$M$19</f>
        <v>293350</v>
      </c>
      <c r="AF47" s="3" t="n">
        <f aca="false">(AF43-AF44)*$M$19</f>
        <v>308000</v>
      </c>
      <c r="AG47" s="3" t="n">
        <f aca="false">(AG43-AG44)*$M$19</f>
        <v>323400</v>
      </c>
      <c r="AH47" s="3" t="n">
        <f aca="false">(AH43-AH44)*$M$19</f>
        <v>339575</v>
      </c>
      <c r="AI47" s="3" t="n">
        <f aca="false">(AI43-AI44)*$M$19</f>
        <v>356550</v>
      </c>
      <c r="AJ47" s="3" t="n">
        <f aca="false">(AJ43-AJ44)*$M$19</f>
        <v>374400</v>
      </c>
      <c r="AK47" s="3" t="n">
        <f aca="false">(AK43-AK44)*$M$19</f>
        <v>393125</v>
      </c>
      <c r="AL47" s="3" t="n">
        <f aca="false">(AL43-AL44)*$M$19</f>
        <v>412775</v>
      </c>
      <c r="AM47" s="3" t="n">
        <f aca="false">(AM43-AM44)*$M$19</f>
        <v>433400</v>
      </c>
      <c r="AN47" s="3" t="n">
        <f aca="false">(AN43-AN44)*$M$19</f>
        <v>455075</v>
      </c>
      <c r="AO47" s="3" t="n">
        <f aca="false">SUM(AC47:AN47)</f>
        <v>4225925</v>
      </c>
    </row>
    <row r="48" customFormat="false" ht="12.8" hidden="false" customHeight="false" outlineLevel="0" collapsed="false">
      <c r="B48" s="0" t="s">
        <v>80</v>
      </c>
      <c r="C48" s="3" t="n">
        <f aca="false">C40*0.01*$M$20</f>
        <v>76.2</v>
      </c>
      <c r="D48" s="3" t="n">
        <f aca="false">D40*0.01*$M$20</f>
        <v>85.5129</v>
      </c>
      <c r="E48" s="3" t="n">
        <f aca="false">E40*0.02*$M$20</f>
        <v>198.5208</v>
      </c>
      <c r="F48" s="3" t="n">
        <f aca="false">F40*0.02*$M$20</f>
        <v>234.8688</v>
      </c>
      <c r="G48" s="3" t="n">
        <f aca="false">G40*0.02*$M$20</f>
        <v>275.5392</v>
      </c>
      <c r="H48" s="3" t="n">
        <f aca="false">H40*0.02*$M$20</f>
        <v>324.19968</v>
      </c>
      <c r="I48" s="3" t="n">
        <f aca="false">I40*0.02*$M$20</f>
        <v>382.640256</v>
      </c>
      <c r="J48" s="3" t="n">
        <f aca="false">J40*0.02*$M$20</f>
        <v>452.7209472</v>
      </c>
      <c r="K48" s="3" t="n">
        <f aca="false">K40*0.02*$M$20</f>
        <v>536.91377664</v>
      </c>
      <c r="L48" s="3" t="n">
        <f aca="false">L40*0.02*$M$20</f>
        <v>637.657171968</v>
      </c>
      <c r="M48" s="3" t="n">
        <f aca="false">M40*0.02*$M$20</f>
        <v>758.6452463616</v>
      </c>
      <c r="N48" s="3" t="n">
        <f aca="false">N40*0.02*$M$20</f>
        <v>903.73493563392</v>
      </c>
      <c r="O48" s="3" t="n">
        <f aca="false">SUM(C48:N48)</f>
        <v>4867.15371380352</v>
      </c>
      <c r="P48" s="3" t="n">
        <f aca="false">P40*0.02*$M$20</f>
        <v>1077.7945627607</v>
      </c>
      <c r="Q48" s="3" t="n">
        <f aca="false">Q40*0.02*$M$20</f>
        <v>1286.61811531284</v>
      </c>
      <c r="R48" s="3" t="n">
        <f aca="false">R40*0.02*$M$20</f>
        <v>1544.08573837541</v>
      </c>
      <c r="S48" s="3" t="n">
        <f aca="false">S40*0.02*$M$20</f>
        <v>1852.9028860505</v>
      </c>
      <c r="T48" s="3" t="n">
        <f aca="false">T40*0.02*$M$20</f>
        <v>2223.5314632606</v>
      </c>
      <c r="U48" s="3" t="n">
        <f aca="false">U40*0.02*$M$20</f>
        <v>2668.23775591271</v>
      </c>
      <c r="V48" s="3" t="n">
        <f aca="false">V40*0.02*$M$20</f>
        <v>3201.98130709526</v>
      </c>
      <c r="W48" s="3" t="n">
        <f aca="false">W40*0.02*$M$20</f>
        <v>3728.17975306907</v>
      </c>
      <c r="X48" s="3" t="n">
        <f aca="false">X40*0.02*$M$20</f>
        <v>4342.46901592087</v>
      </c>
      <c r="Y48" s="3" t="n">
        <f aca="false">Y40*0.02*$M$20</f>
        <v>4861.67064856956</v>
      </c>
      <c r="Z48" s="3" t="n">
        <f aca="false">Z40*0.02*$M$20</f>
        <v>5521.37426799179</v>
      </c>
      <c r="AA48" s="3" t="n">
        <f aca="false">AA40*0.02*$M$20</f>
        <v>6273.29353254103</v>
      </c>
      <c r="AB48" s="3" t="n">
        <f aca="false">SUM(P48:AA48)</f>
        <v>38582.1390468603</v>
      </c>
      <c r="AC48" s="3" t="n">
        <f aca="false">AC40*0.02*$M$20</f>
        <v>7046.16123599323</v>
      </c>
      <c r="AD48" s="3" t="n">
        <f aca="false">AD40*0.02*$M$20</f>
        <v>7662.62713821735</v>
      </c>
      <c r="AE48" s="3" t="n">
        <f aca="false">AE40*0.02*$M$20</f>
        <v>8045.77049512822</v>
      </c>
      <c r="AF48" s="3" t="n">
        <f aca="false">AF40*0.02*$M$20</f>
        <v>8448.16701988463</v>
      </c>
      <c r="AG48" s="3" t="n">
        <f aca="false">AG40*0.02*$M$20</f>
        <v>8870.52737087886</v>
      </c>
      <c r="AH48" s="3" t="n">
        <f aca="false">AH40*0.02*$M$20</f>
        <v>9314.0897394228</v>
      </c>
      <c r="AI48" s="3" t="n">
        <f aca="false">AI40*0.02*$M$20</f>
        <v>9779.66222639394</v>
      </c>
      <c r="AJ48" s="3" t="n">
        <f aca="false">AJ40*0.02*$M$20</f>
        <v>10268.8253377136</v>
      </c>
      <c r="AK48" s="3" t="n">
        <f aca="false">AK40*0.02*$M$20</f>
        <v>10782.2546045993</v>
      </c>
      <c r="AL48" s="3" t="n">
        <f aca="false">AL40*0.02*$M$20</f>
        <v>11321.4033348293</v>
      </c>
      <c r="AM48" s="3" t="n">
        <f aca="false">AM40*0.02*$M$20</f>
        <v>11887.3055015708</v>
      </c>
      <c r="AN48" s="3" t="n">
        <f aca="false">AN40*0.02*$M$20</f>
        <v>12481.7787766493</v>
      </c>
      <c r="AO48" s="3" t="n">
        <f aca="false">SUM(AC48:AN48)</f>
        <v>115908.572781281</v>
      </c>
    </row>
    <row r="49" customFormat="false" ht="12.8" hidden="false" customHeight="false" outlineLevel="0" collapsed="false">
      <c r="B49" s="4" t="s">
        <v>81</v>
      </c>
      <c r="C49" s="3" t="n">
        <f aca="false">C47+C46+C48</f>
        <v>734.2</v>
      </c>
      <c r="D49" s="3" t="n">
        <f aca="false">D47+D46+D48</f>
        <v>1587.5129</v>
      </c>
      <c r="E49" s="3" t="n">
        <f aca="false">E47+E46+E48</f>
        <v>3686.5208</v>
      </c>
      <c r="F49" s="3" t="n">
        <f aca="false">F47+F46+F48</f>
        <v>4355.8688</v>
      </c>
      <c r="G49" s="3" t="n">
        <f aca="false">G47+G46+G48</f>
        <v>5116.5392</v>
      </c>
      <c r="H49" s="3" t="n">
        <f aca="false">H47+H46+H48</f>
        <v>11718.19968</v>
      </c>
      <c r="I49" s="3" t="n">
        <f aca="false">I47+I46+I48</f>
        <v>13824.640256</v>
      </c>
      <c r="J49" s="3" t="n">
        <f aca="false">J47+J46+J48</f>
        <v>16364.7209472</v>
      </c>
      <c r="K49" s="3" t="n">
        <f aca="false">K47+K46+K48</f>
        <v>19402.91377664</v>
      </c>
      <c r="L49" s="3" t="n">
        <f aca="false">L47+L46+L48</f>
        <v>28663.657171968</v>
      </c>
      <c r="M49" s="3" t="n">
        <f aca="false">M47+M46+M48</f>
        <v>34096.6452463616</v>
      </c>
      <c r="N49" s="3" t="n">
        <f aca="false">N47+N46+N48</f>
        <v>40621.7349356339</v>
      </c>
      <c r="O49" s="3" t="n">
        <f aca="false">SUM(C49:N49)</f>
        <v>180173.153713804</v>
      </c>
      <c r="P49" s="3" t="n">
        <f aca="false">P47+P46+P48</f>
        <v>48453.7945627607</v>
      </c>
      <c r="Q49" s="3" t="n">
        <f aca="false">Q47+Q46+Q48</f>
        <v>57834.6181153128</v>
      </c>
      <c r="R49" s="3" t="n">
        <f aca="false">R47+R46+R48</f>
        <v>69412.0857383754</v>
      </c>
      <c r="S49" s="3" t="n">
        <f aca="false">S47+S46+S48</f>
        <v>83298.9028860505</v>
      </c>
      <c r="T49" s="3" t="n">
        <f aca="false">T47+T46+T48</f>
        <v>99966.5314632606</v>
      </c>
      <c r="U49" s="3" t="n">
        <f aca="false">U47+U46+U48</f>
        <v>119947.237755913</v>
      </c>
      <c r="V49" s="3" t="n">
        <f aca="false">V47+V46+V48</f>
        <v>143938.981307095</v>
      </c>
      <c r="W49" s="3" t="n">
        <f aca="false">W47+W46+W48</f>
        <v>167613.179753069</v>
      </c>
      <c r="X49" s="3" t="n">
        <f aca="false">X47+X46+X48</f>
        <v>195223.469015921</v>
      </c>
      <c r="Y49" s="3" t="n">
        <f aca="false">Y47+Y46+Y48</f>
        <v>218567.67064857</v>
      </c>
      <c r="Z49" s="3" t="n">
        <f aca="false">Z47+Z46+Z48</f>
        <v>248221.374267992</v>
      </c>
      <c r="AA49" s="3" t="n">
        <f aca="false">AA47+AA46+AA48</f>
        <v>282038.293532541</v>
      </c>
      <c r="AB49" s="3" t="n">
        <f aca="false">SUM(P49:AA49)</f>
        <v>1734516.13904686</v>
      </c>
      <c r="AC49" s="3" t="n">
        <f aca="false">AC47+AC46+AC48</f>
        <v>316782.161235993</v>
      </c>
      <c r="AD49" s="3" t="n">
        <f aca="false">AD47+AD46+AD48</f>
        <v>344493.627138217</v>
      </c>
      <c r="AE49" s="3" t="n">
        <f aca="false">AE47+AE46+AE48</f>
        <v>361731.770495128</v>
      </c>
      <c r="AF49" s="3" t="n">
        <f aca="false">AF47+AF46+AF48</f>
        <v>379808.167019885</v>
      </c>
      <c r="AG49" s="3" t="n">
        <f aca="false">AG47+AG46+AG48</f>
        <v>398798.527370879</v>
      </c>
      <c r="AH49" s="3" t="n">
        <f aca="false">AH47+AH46+AH48</f>
        <v>418741.089739423</v>
      </c>
      <c r="AI49" s="3" t="n">
        <f aca="false">AI47+AI46+AI48</f>
        <v>439673.662226394</v>
      </c>
      <c r="AJ49" s="3" t="n">
        <f aca="false">AJ47+AJ46+AJ48</f>
        <v>461672.825337714</v>
      </c>
      <c r="AK49" s="3" t="n">
        <f aca="false">AK47+AK46+AK48</f>
        <v>484763.254604599</v>
      </c>
      <c r="AL49" s="3" t="n">
        <f aca="false">AL47+AL46+AL48</f>
        <v>508996.403334829</v>
      </c>
      <c r="AM49" s="3" t="n">
        <f aca="false">AM47+AM46+AM48</f>
        <v>534435.305501571</v>
      </c>
      <c r="AN49" s="3" t="n">
        <f aca="false">AN47+AN46+AN48</f>
        <v>561156.778776649</v>
      </c>
      <c r="AO49" s="3" t="n">
        <f aca="false">SUM(AC49:AN49)</f>
        <v>5211053.57278128</v>
      </c>
    </row>
    <row r="73" customFormat="false" ht="12.8" hidden="false" customHeight="false" outlineLevel="0" collapsed="false">
      <c r="C73" s="0" t="s">
        <v>20</v>
      </c>
    </row>
    <row r="74" customFormat="false" ht="12.8" hidden="false" customHeight="false" outlineLevel="0" collapsed="false">
      <c r="C74" s="2" t="n">
        <f aca="false">C24</f>
        <v>500</v>
      </c>
    </row>
    <row r="75" customFormat="false" ht="12.8" hidden="false" customHeight="false" outlineLevel="0" collapsed="false">
      <c r="C75" s="0" t="n">
        <f aca="false">SUM(C25:N25)</f>
        <v>99451.2556032</v>
      </c>
    </row>
    <row r="76" customFormat="false" ht="12.8" hidden="false" customHeight="false" outlineLevel="0" collapsed="false">
      <c r="C76" s="0" t="n">
        <f aca="false">SUM(C26:N26)</f>
        <v>60570.75336192</v>
      </c>
    </row>
    <row r="77" customFormat="false" ht="12.8" hidden="false" customHeight="false" outlineLevel="0" collapsed="false">
      <c r="C77" s="0" t="n">
        <f aca="false">SUM(C27:N27)</f>
        <v>20910.25112064</v>
      </c>
    </row>
    <row r="78" customFormat="false" ht="12.8" hidden="false" customHeight="false" outlineLevel="0" collapsed="false">
      <c r="C78" s="0" t="n">
        <f aca="false">SUM(C28:N28)</f>
        <v>17970.25112064</v>
      </c>
    </row>
    <row r="79" customFormat="false" ht="12.8" hidden="false" customHeight="false" outlineLevel="0" collapsed="false">
      <c r="C79" s="2" t="n">
        <f aca="false">SUM(C29:N29)</f>
        <v>8748681.443328</v>
      </c>
    </row>
    <row r="80" customFormat="false" ht="12.8" hidden="false" customHeight="false" outlineLevel="0" collapsed="false">
      <c r="C80" s="2" t="n">
        <f aca="false">C76/$M$5*1000</f>
        <v>6057075.336192</v>
      </c>
    </row>
    <row r="81" customFormat="false" ht="12.8" hidden="false" customHeight="false" outlineLevel="0" collapsed="false">
      <c r="C81" s="2" t="n">
        <f aca="false">C77/$N$5*1000</f>
        <v>1493589.36576</v>
      </c>
    </row>
    <row r="82" customFormat="false" ht="12.8" hidden="false" customHeight="false" outlineLevel="0" collapsed="false">
      <c r="C82" s="2" t="n">
        <f aca="false">C78/$P$5*1000</f>
        <v>1198016.741376</v>
      </c>
    </row>
    <row r="83" customFormat="false" ht="12.8" hidden="false" customHeight="false" outlineLevel="0" collapsed="false">
      <c r="C83" s="2" t="n">
        <f aca="false">C80*$M$4+C81*$N$4+C82*$P$4</f>
        <v>232175.06661888</v>
      </c>
    </row>
    <row r="84" customFormat="false" ht="12.8" hidden="false" customHeight="false" outlineLevel="0" collapsed="false">
      <c r="C84" s="2" t="n">
        <f aca="false">C80*$M$4</f>
        <v>151426.8834048</v>
      </c>
    </row>
    <row r="85" customFormat="false" ht="12.8" hidden="false" customHeight="false" outlineLevel="0" collapsed="false">
      <c r="C85" s="0" t="n">
        <f aca="false">SUM(C35:N35)</f>
        <v>44807.6809728</v>
      </c>
    </row>
    <row r="86" customFormat="false" ht="12.8" hidden="false" customHeight="false" outlineLevel="0" collapsed="false">
      <c r="C86" s="0" t="n">
        <f aca="false">SUM(C36:N36)</f>
        <v>35940.50224128</v>
      </c>
    </row>
    <row r="87" customFormat="false" ht="12.8" hidden="false" customHeight="false" outlineLevel="0" collapsed="false">
      <c r="C87" s="2" t="n">
        <f aca="false">C84*$M$6+C85*$N$6+C86*$P$6</f>
        <v>5636.697197184</v>
      </c>
    </row>
    <row r="88" customFormat="false" ht="12.8" hidden="false" customHeight="false" outlineLevel="0" collapsed="false">
      <c r="C88" s="2" t="n">
        <f aca="false">SUM(C38:N38)</f>
        <v>141.6075</v>
      </c>
    </row>
    <row r="89" customFormat="false" ht="12.8" hidden="false" customHeight="false" outlineLevel="0" collapsed="false">
      <c r="C89" s="2" t="n">
        <f aca="false">SUM(C39:N39)</f>
        <v>5778.304697184</v>
      </c>
    </row>
    <row r="90" customFormat="false" ht="12.8" hidden="false" customHeight="false" outlineLevel="0" collapsed="false">
      <c r="C90" s="2" t="n">
        <f aca="false">N40</f>
        <v>3765.562231808</v>
      </c>
    </row>
    <row r="91" customFormat="false" ht="12.8" hidden="false" customHeight="false" outlineLevel="0" collapsed="false">
      <c r="C91" s="2" t="n">
        <f aca="false">N41</f>
        <v>3178.1212387328</v>
      </c>
    </row>
    <row r="93" customFormat="false" ht="12.8" hidden="false" customHeight="false" outlineLevel="0" collapsed="false">
      <c r="C93" s="2" t="n">
        <f aca="false">INT(C90*0.5)</f>
        <v>1882</v>
      </c>
    </row>
    <row r="94" customFormat="false" ht="12.8" hidden="false" customHeight="false" outlineLevel="0" collapsed="false">
      <c r="C94" s="2" t="n">
        <f aca="false">INT(C93*0.3)</f>
        <v>564</v>
      </c>
    </row>
    <row r="95" customFormat="false" ht="12.8" hidden="false" customHeight="false" outlineLevel="0" collapsed="false">
      <c r="C95" s="0" t="n">
        <f aca="false">C93-C94</f>
        <v>1318</v>
      </c>
    </row>
    <row r="96" customFormat="false" ht="12.8" hidden="false" customHeight="false" outlineLevel="0" collapsed="false">
      <c r="C96" s="3" t="n">
        <f aca="false">SUM(C46:N46)</f>
        <v>29856</v>
      </c>
    </row>
    <row r="97" customFormat="false" ht="12.8" hidden="false" customHeight="false" outlineLevel="0" collapsed="false">
      <c r="C97" s="3" t="n">
        <f aca="false">SUM(C47:N47)</f>
        <v>145450</v>
      </c>
    </row>
    <row r="98" customFormat="false" ht="12.8" hidden="false" customHeight="false" outlineLevel="0" collapsed="false">
      <c r="C98" s="3" t="n">
        <f aca="false">SUM(C48:N48)</f>
        <v>4867.15371380352</v>
      </c>
    </row>
    <row r="99" customFormat="false" ht="12.8" hidden="false" customHeight="false" outlineLevel="0" collapsed="false">
      <c r="C99" s="3" t="n">
        <f aca="false">C97+C96+C98</f>
        <v>180173.153713804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2.26"/>
    <col collapsed="false" customWidth="true" hidden="false" outlineLevel="0" max="5" min="4" style="0" width="13.82"/>
  </cols>
  <sheetData>
    <row r="5" customFormat="false" ht="12.8" hidden="false" customHeight="false" outlineLevel="0" collapsed="false">
      <c r="B5" s="5" t="s">
        <v>82</v>
      </c>
      <c r="C5" s="5" t="n">
        <v>2025</v>
      </c>
      <c r="D5" s="5" t="n">
        <v>2026</v>
      </c>
      <c r="E5" s="5" t="n">
        <v>2027</v>
      </c>
      <c r="M5" s="3"/>
    </row>
    <row r="6" customFormat="false" ht="12.8" hidden="false" customHeight="false" outlineLevel="0" collapsed="false">
      <c r="B6" s="5" t="s">
        <v>83</v>
      </c>
      <c r="C6" s="6" t="n">
        <v>500</v>
      </c>
      <c r="D6" s="7" t="n">
        <f aca="false">C11</f>
        <v>3178.1212387328</v>
      </c>
      <c r="E6" s="7" t="n">
        <f aca="false">D11</f>
        <v>21790.153368705</v>
      </c>
    </row>
    <row r="7" customFormat="false" ht="12.8" hidden="false" customHeight="false" outlineLevel="0" collapsed="false">
      <c r="B7" s="5" t="s">
        <v>84</v>
      </c>
      <c r="C7" s="8" t="n">
        <f aca="false">Sheet2!O25</f>
        <v>99451.2556032</v>
      </c>
      <c r="D7" s="8" t="n">
        <f aca="false">Sheet2!AB25</f>
        <v>796718.564607701</v>
      </c>
      <c r="E7" s="8" t="n">
        <f aca="false">Sheet2!AO25</f>
        <v>2035136.60803418</v>
      </c>
    </row>
    <row r="8" customFormat="false" ht="12.8" hidden="false" customHeight="false" outlineLevel="0" collapsed="false">
      <c r="B8" s="5" t="s">
        <v>69</v>
      </c>
      <c r="C8" s="7" t="n">
        <f aca="false">Sheet2!O29</f>
        <v>8748681.443328</v>
      </c>
      <c r="D8" s="8" t="n">
        <f aca="false">Sheet2!AB29</f>
        <v>69807721.8513414</v>
      </c>
      <c r="E8" s="8" t="n">
        <f aca="false">Sheet2!AO29</f>
        <v>178316731.370613</v>
      </c>
    </row>
    <row r="9" customFormat="false" ht="12.8" hidden="false" customHeight="false" outlineLevel="0" collapsed="false">
      <c r="B9" s="5" t="s">
        <v>85</v>
      </c>
      <c r="C9" s="7" t="n">
        <f aca="false">Sheet2!O33</f>
        <v>232175.06661888</v>
      </c>
      <c r="D9" s="8" t="n">
        <f aca="false">Sheet2!AB33</f>
        <v>1855216.08615793</v>
      </c>
      <c r="E9" s="8" t="n">
        <f aca="false">Sheet2!AO33</f>
        <v>4738960.95870815</v>
      </c>
    </row>
    <row r="10" customFormat="false" ht="12.8" hidden="false" customHeight="false" outlineLevel="0" collapsed="false">
      <c r="B10" s="5" t="s">
        <v>86</v>
      </c>
      <c r="C10" s="7" t="n">
        <f aca="false">Sheet2!O39</f>
        <v>5778.304697184</v>
      </c>
      <c r="D10" s="7" t="n">
        <f aca="false">Sheet2!AB39</f>
        <v>46943.3174649428</v>
      </c>
      <c r="E10" s="7" t="n">
        <f aca="false">Sheet2!AO39</f>
        <v>120637.354961965</v>
      </c>
    </row>
    <row r="11" customFormat="false" ht="12.8" hidden="false" customHeight="false" outlineLevel="0" collapsed="false">
      <c r="B11" s="5" t="s">
        <v>87</v>
      </c>
      <c r="C11" s="7" t="n">
        <f aca="false">Sheet2!O41</f>
        <v>3178.1212387328</v>
      </c>
      <c r="D11" s="7" t="n">
        <f aca="false">Sheet2!AB41</f>
        <v>21790.153368705</v>
      </c>
      <c r="E11" s="7" t="n">
        <f aca="false">Sheet2!AO41</f>
        <v>40995.4126184756</v>
      </c>
    </row>
    <row r="12" customFormat="false" ht="12.8" hidden="false" customHeight="false" outlineLevel="0" collapsed="false">
      <c r="B12" s="5" t="s">
        <v>88</v>
      </c>
      <c r="C12" s="7" t="n">
        <f aca="false">Sheet2!P43</f>
        <v>2245</v>
      </c>
      <c r="D12" s="7" t="n">
        <f aca="false">Sheet2!AB43</f>
        <v>13069</v>
      </c>
      <c r="E12" s="7" t="n">
        <f aca="false">Sheet2!AO43</f>
        <v>26003</v>
      </c>
    </row>
    <row r="13" customFormat="false" ht="12.8" hidden="false" customHeight="false" outlineLevel="0" collapsed="false">
      <c r="B13" s="5" t="s">
        <v>89</v>
      </c>
      <c r="C13" s="7" t="n">
        <f aca="false">Sheet2!P44</f>
        <v>673</v>
      </c>
      <c r="D13" s="7" t="n">
        <f aca="false">Sheet2!AB44</f>
        <v>3920</v>
      </c>
      <c r="E13" s="7" t="n">
        <f aca="false">Sheet2!AO44</f>
        <v>7800</v>
      </c>
    </row>
    <row r="14" customFormat="false" ht="12.8" hidden="false" customHeight="false" outlineLevel="0" collapsed="false">
      <c r="B14" s="5" t="s">
        <v>90</v>
      </c>
      <c r="C14" s="7" t="n">
        <f aca="false">Sheet2!P45</f>
        <v>1572</v>
      </c>
      <c r="D14" s="6" t="n">
        <f aca="false">Sheet2!AB45</f>
        <v>9149</v>
      </c>
      <c r="E14" s="7" t="n">
        <f aca="false">Sheet2!AO45</f>
        <v>18203</v>
      </c>
    </row>
    <row r="15" customFormat="false" ht="12.8" hidden="false" customHeight="false" outlineLevel="0" collapsed="false">
      <c r="B15" s="5" t="s">
        <v>91</v>
      </c>
      <c r="C15" s="7" t="n">
        <f aca="false">Sheet2!O46</f>
        <v>29856</v>
      </c>
      <c r="D15" s="8" t="n">
        <f aca="false">Sheet2!AB46</f>
        <v>289284</v>
      </c>
      <c r="E15" s="8" t="n">
        <f aca="false">Sheet2!AO46</f>
        <v>869220</v>
      </c>
    </row>
    <row r="16" customFormat="false" ht="12.8" hidden="false" customHeight="false" outlineLevel="0" collapsed="false">
      <c r="B16" s="5" t="s">
        <v>92</v>
      </c>
      <c r="C16" s="7" t="n">
        <f aca="false">Sheet2!O47</f>
        <v>145450</v>
      </c>
      <c r="D16" s="8" t="n">
        <f aca="false">Sheet2!AB47</f>
        <v>1406650</v>
      </c>
      <c r="E16" s="8" t="n">
        <f aca="false">Sheet2!AO47</f>
        <v>4225925</v>
      </c>
    </row>
    <row r="17" customFormat="false" ht="12.8" hidden="false" customHeight="false" outlineLevel="0" collapsed="false">
      <c r="B17" s="5" t="s">
        <v>93</v>
      </c>
      <c r="C17" s="7" t="n">
        <f aca="false">Sheet2!O48</f>
        <v>4867.15371380352</v>
      </c>
      <c r="D17" s="8" t="n">
        <f aca="false">Sheet2!AB48</f>
        <v>38582.1390468603</v>
      </c>
      <c r="E17" s="8" t="n">
        <f aca="false">Sheet2!AO48</f>
        <v>115908.572781281</v>
      </c>
    </row>
    <row r="18" customFormat="false" ht="12.8" hidden="false" customHeight="false" outlineLevel="0" collapsed="false">
      <c r="B18" s="5" t="s">
        <v>94</v>
      </c>
      <c r="C18" s="7" t="n">
        <f aca="false">Sheet2!O49</f>
        <v>180173.153713804</v>
      </c>
      <c r="D18" s="8" t="n">
        <f aca="false">D15+D16+D17</f>
        <v>1734516.13904686</v>
      </c>
      <c r="E18" s="8" t="n">
        <f aca="false">Sheet2!AO49</f>
        <v>5211053.57278128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8.43"/>
    <col collapsed="false" customWidth="true" hidden="false" outlineLevel="0" max="7" min="7" style="0" width="16.13"/>
  </cols>
  <sheetData>
    <row r="2" customFormat="false" ht="12.8" hidden="false" customHeight="false" outlineLevel="0" collapsed="false">
      <c r="D2" s="0" t="s">
        <v>95</v>
      </c>
    </row>
    <row r="3" customFormat="false" ht="12.8" hidden="false" customHeight="false" outlineLevel="0" collapsed="false">
      <c r="C3" s="4" t="s">
        <v>96</v>
      </c>
      <c r="G3" s="4" t="s">
        <v>97</v>
      </c>
    </row>
    <row r="4" customFormat="false" ht="12.8" hidden="false" customHeight="false" outlineLevel="0" collapsed="false">
      <c r="C4" s="0" t="s">
        <v>98</v>
      </c>
      <c r="D4" s="0" t="n">
        <v>5000</v>
      </c>
      <c r="G4" s="0" t="s">
        <v>99</v>
      </c>
    </row>
    <row r="5" customFormat="false" ht="12.8" hidden="false" customHeight="false" outlineLevel="0" collapsed="false">
      <c r="C5" s="0" t="s">
        <v>100</v>
      </c>
      <c r="G5" s="0" t="s">
        <v>101</v>
      </c>
      <c r="H5" s="2" t="n">
        <v>100000</v>
      </c>
    </row>
    <row r="7" customFormat="false" ht="12.8" hidden="false" customHeight="false" outlineLevel="0" collapsed="false">
      <c r="C7" s="0" t="s">
        <v>102</v>
      </c>
    </row>
    <row r="8" customFormat="false" ht="12.8" hidden="false" customHeight="false" outlineLevel="0" collapsed="false">
      <c r="C8" s="0" t="s">
        <v>103</v>
      </c>
      <c r="D8" s="0" t="n">
        <f aca="false">3099*2</f>
        <v>6198</v>
      </c>
    </row>
    <row r="9" customFormat="false" ht="12.8" hidden="false" customHeight="false" outlineLevel="0" collapsed="false">
      <c r="C9" s="0" t="s">
        <v>104</v>
      </c>
      <c r="D9" s="0" t="n">
        <v>0</v>
      </c>
    </row>
    <row r="10" customFormat="false" ht="12.8" hidden="false" customHeight="false" outlineLevel="0" collapsed="false">
      <c r="C10" s="0" t="s">
        <v>105</v>
      </c>
      <c r="D10" s="0" t="n">
        <f aca="false">1699*2+850*2</f>
        <v>5098</v>
      </c>
    </row>
    <row r="11" customFormat="false" ht="12.8" hidden="false" customHeight="false" outlineLevel="0" collapsed="false">
      <c r="C11" s="4" t="s">
        <v>106</v>
      </c>
      <c r="G11" s="4" t="s">
        <v>107</v>
      </c>
    </row>
    <row r="12" customFormat="false" ht="12.8" hidden="false" customHeight="false" outlineLevel="0" collapsed="false">
      <c r="C12" s="0" t="s">
        <v>108</v>
      </c>
      <c r="D12" s="0" t="n">
        <f aca="false">(D8+D10)*0.2</f>
        <v>2259.2</v>
      </c>
    </row>
    <row r="13" customFormat="false" ht="12.8" hidden="false" customHeight="false" outlineLevel="0" collapsed="false">
      <c r="C13" s="4" t="s">
        <v>109</v>
      </c>
      <c r="G13" s="4" t="s">
        <v>110</v>
      </c>
    </row>
    <row r="14" customFormat="false" ht="12.8" hidden="false" customHeight="false" outlineLevel="0" collapsed="false">
      <c r="C14" s="0" t="s">
        <v>111</v>
      </c>
      <c r="D14" s="0" t="n">
        <f aca="false">H5-D4-D8-D10-D12</f>
        <v>81444.8</v>
      </c>
    </row>
    <row r="15" customFormat="false" ht="12.8" hidden="false" customHeight="false" outlineLevel="0" collapsed="false">
      <c r="C15" s="0" t="s">
        <v>112</v>
      </c>
      <c r="D15" s="2" t="n">
        <f aca="false">D4+D8+D10+D12+D14</f>
        <v>100000</v>
      </c>
      <c r="G15" s="0" t="s">
        <v>113</v>
      </c>
      <c r="H15" s="2" t="n">
        <f aca="false">H5</f>
        <v>100000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13"/>
    <col collapsed="false" customWidth="true" hidden="false" outlineLevel="0" max="5" min="4" style="0" width="13.82"/>
  </cols>
  <sheetData>
    <row r="4" customFormat="false" ht="12.8" hidden="false" customHeight="false" outlineLevel="0" collapsed="false">
      <c r="A4" s="0" t="s">
        <v>43</v>
      </c>
      <c r="C4" s="0" t="n">
        <v>2025</v>
      </c>
      <c r="D4" s="0" t="n">
        <v>2026</v>
      </c>
      <c r="E4" s="0" t="n">
        <v>2027</v>
      </c>
    </row>
    <row r="5" customFormat="false" ht="12.8" hidden="false" customHeight="false" outlineLevel="0" collapsed="false">
      <c r="A5" s="9" t="s">
        <v>114</v>
      </c>
      <c r="B5" s="0" t="s">
        <v>115</v>
      </c>
      <c r="C5" s="3" t="n">
        <f aca="false">Sheet2!O49*10</f>
        <v>1801731.53713804</v>
      </c>
      <c r="D5" s="3" t="n">
        <f aca="false">Sheet2!AB49*10</f>
        <v>17345161.3904686</v>
      </c>
      <c r="E5" s="3" t="n">
        <f aca="false">Sheet2!AO49*10</f>
        <v>52110535.7278128</v>
      </c>
    </row>
    <row r="6" customFormat="false" ht="12.8" hidden="false" customHeight="false" outlineLevel="0" collapsed="false">
      <c r="A6" s="9"/>
      <c r="B6" s="0" t="s">
        <v>116</v>
      </c>
      <c r="C6" s="3" t="n">
        <f aca="false">(Sheet1!N39+Sheet2!O25)*10</f>
        <v>1218872.556032</v>
      </c>
      <c r="D6" s="3" t="n">
        <f aca="false">(Sheet2!AB25+Sheet1!AA39)*10</f>
        <v>8517745.64607701</v>
      </c>
      <c r="E6" s="3" t="n">
        <f aca="false">(Sheet1!AN39+Sheet2!AO25)*10</f>
        <v>21340706.0803418</v>
      </c>
    </row>
    <row r="7" customFormat="false" ht="12.8" hidden="false" customHeight="false" outlineLevel="0" collapsed="false">
      <c r="A7" s="9"/>
      <c r="B7" s="0" t="s">
        <v>117</v>
      </c>
      <c r="C7" s="3" t="n">
        <f aca="false">C5-C6</f>
        <v>582858.981106035</v>
      </c>
      <c r="D7" s="3" t="n">
        <f aca="false">D5-D6</f>
        <v>8827415.7443916</v>
      </c>
      <c r="E7" s="3" t="n">
        <f aca="false">E5-E6</f>
        <v>30769829.6474711</v>
      </c>
    </row>
    <row r="8" customFormat="false" ht="12.8" hidden="false" customHeight="false" outlineLevel="0" collapsed="false">
      <c r="A8" s="9" t="s">
        <v>118</v>
      </c>
      <c r="B8" s="0" t="s">
        <v>115</v>
      </c>
      <c r="C8" s="3" t="n">
        <v>2137028.78770503</v>
      </c>
      <c r="D8" s="3" t="n">
        <v>21463644.0245645</v>
      </c>
      <c r="E8" s="3" t="n">
        <v>64374834.6725707</v>
      </c>
    </row>
    <row r="9" customFormat="false" ht="12.8" hidden="false" customHeight="false" outlineLevel="0" collapsed="false">
      <c r="A9" s="9"/>
      <c r="B9" s="0" t="s">
        <v>116</v>
      </c>
      <c r="C9" s="3" t="n">
        <v>1218872.556032</v>
      </c>
      <c r="D9" s="3" t="n">
        <v>8465745.64607701</v>
      </c>
      <c r="E9" s="3" t="n">
        <v>20974706.0803418</v>
      </c>
    </row>
    <row r="10" customFormat="false" ht="12.8" hidden="false" customHeight="false" outlineLevel="0" collapsed="false">
      <c r="A10" s="9"/>
      <c r="B10" s="0" t="s">
        <v>117</v>
      </c>
      <c r="C10" s="3" t="n">
        <f aca="false">C8-C9</f>
        <v>918156.23167303</v>
      </c>
      <c r="D10" s="3" t="n">
        <f aca="false">D8-D9</f>
        <v>12997898.3784875</v>
      </c>
      <c r="E10" s="3" t="n">
        <f aca="false">E8-E9</f>
        <v>43400128.592229</v>
      </c>
    </row>
    <row r="11" customFormat="false" ht="12.8" hidden="false" customHeight="false" outlineLevel="0" collapsed="false">
      <c r="A11" s="9" t="s">
        <v>44</v>
      </c>
      <c r="B11" s="0" t="s">
        <v>115</v>
      </c>
      <c r="C11" s="3" t="n">
        <v>935752.975309074</v>
      </c>
      <c r="D11" s="3" t="n">
        <v>7311347.63174826</v>
      </c>
      <c r="E11" s="3" t="n">
        <v>21969745.8359959</v>
      </c>
    </row>
    <row r="12" customFormat="false" ht="12.8" hidden="false" customHeight="false" outlineLevel="0" collapsed="false">
      <c r="A12" s="9"/>
      <c r="B12" s="0" t="s">
        <v>116</v>
      </c>
      <c r="C12" s="3" t="n">
        <v>1218872.556032</v>
      </c>
      <c r="D12" s="3" t="n">
        <v>8465745.64607701</v>
      </c>
      <c r="E12" s="3" t="n">
        <v>20974706.0803418</v>
      </c>
    </row>
    <row r="13" customFormat="false" ht="12.8" hidden="false" customHeight="false" outlineLevel="0" collapsed="false">
      <c r="A13" s="9"/>
      <c r="B13" s="0" t="s">
        <v>117</v>
      </c>
      <c r="C13" s="3" t="n">
        <f aca="false">C11-C12</f>
        <v>-283119.580722926</v>
      </c>
      <c r="D13" s="3" t="n">
        <f aca="false">D11-D12</f>
        <v>-1154398.01432875</v>
      </c>
      <c r="E13" s="3" t="n">
        <f aca="false">E11-E12</f>
        <v>995039.755654104</v>
      </c>
    </row>
  </sheetData>
  <mergeCells count="3">
    <mergeCell ref="A5:A7"/>
    <mergeCell ref="A8:A10"/>
    <mergeCell ref="A11:A1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0.73"/>
    <col collapsed="false" customWidth="true" hidden="false" outlineLevel="0" max="6" min="5" style="0" width="13.82"/>
  </cols>
  <sheetData>
    <row r="3" customFormat="false" ht="12.8" hidden="false" customHeight="false" outlineLevel="0" collapsed="false">
      <c r="C3" s="4" t="s">
        <v>119</v>
      </c>
      <c r="D3" s="0" t="n">
        <v>2025</v>
      </c>
      <c r="E3" s="0" t="n">
        <v>2026</v>
      </c>
      <c r="F3" s="0" t="n">
        <v>2027</v>
      </c>
    </row>
    <row r="4" customFormat="false" ht="12.8" hidden="false" customHeight="false" outlineLevel="0" collapsed="false">
      <c r="C4" s="0" t="s">
        <v>120</v>
      </c>
      <c r="D4" s="2" t="n">
        <f aca="false">Bilan0!D15-Bilan0!D14-Bilan0!D12</f>
        <v>16296</v>
      </c>
      <c r="E4" s="2" t="n">
        <f aca="false">Bilan0!$D$8+Bilan0!$D$10</f>
        <v>11296</v>
      </c>
      <c r="F4" s="2" t="n">
        <f aca="false">E4*2</f>
        <v>22592</v>
      </c>
    </row>
    <row r="5" customFormat="false" ht="12.8" hidden="false" customHeight="false" outlineLevel="0" collapsed="false">
      <c r="C5" s="4" t="s">
        <v>121</v>
      </c>
      <c r="D5" s="3" t="n">
        <f aca="false">D4</f>
        <v>16296</v>
      </c>
      <c r="E5" s="3" t="n">
        <f aca="false">E4</f>
        <v>11296</v>
      </c>
      <c r="F5" s="3" t="n">
        <f aca="false">F4</f>
        <v>22592</v>
      </c>
    </row>
    <row r="6" customFormat="false" ht="12.8" hidden="false" customHeight="false" outlineLevel="0" collapsed="false">
      <c r="C6" s="0" t="s">
        <v>122</v>
      </c>
      <c r="D6" s="3" t="n">
        <v>100000</v>
      </c>
    </row>
    <row r="7" customFormat="false" ht="12.8" hidden="false" customHeight="false" outlineLevel="0" collapsed="false">
      <c r="C7" s="0" t="s">
        <v>123</v>
      </c>
      <c r="D7" s="3" t="n">
        <f aca="false">'CPC 2025 R'!C7+Bilan0!$D$4/5+(Bilan0!$D$8+Bilan0!$D$10)/5</f>
        <v>586118.181106035</v>
      </c>
      <c r="E7" s="3" t="n">
        <f aca="false">'CPC 2025 R'!D7+2*Bilan0!$D$4/5+(Bilan0!$D$8+Bilan0!$D$10)/5*2</f>
        <v>8833934.1443916</v>
      </c>
      <c r="F7" s="3" t="n">
        <f aca="false">'CPC 2025 R'!E7+4*Bilan0!$D$4/5+(Bilan0!$D$8+Bilan0!$D$10)/5*4</f>
        <v>30782866.4474711</v>
      </c>
    </row>
    <row r="8" customFormat="false" ht="12.8" hidden="false" customHeight="false" outlineLevel="0" collapsed="false">
      <c r="C8" s="4" t="s">
        <v>124</v>
      </c>
      <c r="D8" s="3" t="n">
        <f aca="false">D6+D7</f>
        <v>686118.181106035</v>
      </c>
      <c r="E8" s="3" t="n">
        <f aca="false">E6+E7</f>
        <v>8833934.1443916</v>
      </c>
      <c r="F8" s="3" t="n">
        <f aca="false">F6+F7</f>
        <v>30782866.4474711</v>
      </c>
    </row>
    <row r="9" customFormat="false" ht="12.8" hidden="false" customHeight="false" outlineLevel="0" collapsed="false">
      <c r="C9" s="0" t="s">
        <v>125</v>
      </c>
      <c r="D9" s="3" t="n">
        <f aca="false">D8-D5</f>
        <v>669822.181106035</v>
      </c>
      <c r="E9" s="3" t="n">
        <f aca="false">E8-E5</f>
        <v>8822638.1443916</v>
      </c>
      <c r="F9" s="3" t="n">
        <f aca="false">F8-F5</f>
        <v>30760274.4474711</v>
      </c>
    </row>
    <row r="10" customFormat="false" ht="12.8" hidden="false" customHeight="false" outlineLevel="0" collapsed="false">
      <c r="C10" s="4" t="s">
        <v>126</v>
      </c>
      <c r="D10" s="3" t="n">
        <f aca="false">D8+D9</f>
        <v>1355940.36221207</v>
      </c>
      <c r="E10" s="3" t="n">
        <f aca="false">E9+D10</f>
        <v>10178578.5066037</v>
      </c>
      <c r="F10" s="3" t="n">
        <f aca="false">F9+E10</f>
        <v>40938852.9540747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M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8.43"/>
    <col collapsed="false" customWidth="true" hidden="false" outlineLevel="0" max="5" min="4" style="0" width="13.82"/>
    <col collapsed="false" customWidth="true" hidden="false" outlineLevel="0" max="11" min="7" style="0" width="13.82"/>
    <col collapsed="false" customWidth="true" hidden="false" outlineLevel="0" max="12" min="12" style="0" width="16.13"/>
    <col collapsed="false" customWidth="true" hidden="false" outlineLevel="0" max="17" min="13" style="0" width="13.82"/>
    <col collapsed="false" customWidth="true" hidden="false" outlineLevel="0" max="20" min="20" style="0" width="13.82"/>
  </cols>
  <sheetData>
    <row r="3" customFormat="false" ht="12.8" hidden="false" customHeight="false" outlineLevel="0" collapsed="false">
      <c r="E3" s="0" t="n">
        <v>0</v>
      </c>
      <c r="F3" s="0" t="n">
        <v>1</v>
      </c>
      <c r="G3" s="0" t="n">
        <v>2</v>
      </c>
      <c r="H3" s="0" t="n">
        <f aca="false">G3+1</f>
        <v>3</v>
      </c>
      <c r="I3" s="0" t="n">
        <f aca="false">H3+1</f>
        <v>4</v>
      </c>
      <c r="J3" s="0" t="n">
        <f aca="false">I3+1</f>
        <v>5</v>
      </c>
      <c r="K3" s="0" t="n">
        <f aca="false">J3+1</f>
        <v>6</v>
      </c>
      <c r="L3" s="0" t="n">
        <f aca="false">K3+1</f>
        <v>7</v>
      </c>
      <c r="M3" s="0" t="n">
        <f aca="false">L3+1</f>
        <v>8</v>
      </c>
      <c r="N3" s="0" t="n">
        <f aca="false">M3+1</f>
        <v>9</v>
      </c>
      <c r="O3" s="0" t="n">
        <f aca="false">N3+1</f>
        <v>10</v>
      </c>
      <c r="P3" s="0" t="n">
        <f aca="false">O3+1</f>
        <v>11</v>
      </c>
      <c r="Q3" s="0" t="n">
        <f aca="false">P3+1</f>
        <v>12</v>
      </c>
      <c r="R3" s="0" t="n">
        <f aca="false">Q3+1</f>
        <v>13</v>
      </c>
      <c r="S3" s="0" t="n">
        <f aca="false">R3+1</f>
        <v>14</v>
      </c>
      <c r="T3" s="0" t="n">
        <f aca="false">S3+1</f>
        <v>15</v>
      </c>
      <c r="U3" s="0" t="n">
        <f aca="false">T3+1</f>
        <v>16</v>
      </c>
      <c r="V3" s="0" t="n">
        <f aca="false">U3+1</f>
        <v>17</v>
      </c>
      <c r="W3" s="0" t="n">
        <f aca="false">V3+1</f>
        <v>18</v>
      </c>
      <c r="X3" s="0" t="n">
        <f aca="false">W3+1</f>
        <v>19</v>
      </c>
      <c r="Y3" s="0" t="n">
        <f aca="false">X3+1</f>
        <v>20</v>
      </c>
      <c r="Z3" s="0" t="n">
        <f aca="false">Y3+1</f>
        <v>21</v>
      </c>
      <c r="AA3" s="0" t="n">
        <f aca="false">Z3+1</f>
        <v>22</v>
      </c>
      <c r="AB3" s="0" t="n">
        <f aca="false">AA3+1</f>
        <v>23</v>
      </c>
      <c r="AC3" s="0" t="n">
        <f aca="false">AB3+1</f>
        <v>24</v>
      </c>
      <c r="AD3" s="0" t="n">
        <f aca="false">AC3+1</f>
        <v>25</v>
      </c>
      <c r="AE3" s="0" t="n">
        <f aca="false">AD3+1</f>
        <v>26</v>
      </c>
      <c r="AF3" s="0" t="n">
        <f aca="false">AE3+1</f>
        <v>27</v>
      </c>
      <c r="AG3" s="0" t="n">
        <f aca="false">AF3+1</f>
        <v>28</v>
      </c>
      <c r="AH3" s="0" t="n">
        <f aca="false">AG3+1</f>
        <v>29</v>
      </c>
      <c r="AI3" s="0" t="n">
        <f aca="false">AH3+1</f>
        <v>30</v>
      </c>
      <c r="AJ3" s="0" t="n">
        <f aca="false">AI3+1</f>
        <v>31</v>
      </c>
      <c r="AK3" s="0" t="n">
        <f aca="false">AJ3+1</f>
        <v>32</v>
      </c>
      <c r="AL3" s="0" t="n">
        <f aca="false">AK3+1</f>
        <v>33</v>
      </c>
      <c r="AM3" s="0" t="n">
        <f aca="false">AL3+1</f>
        <v>34</v>
      </c>
      <c r="AN3" s="0" t="n">
        <f aca="false">AM3+1</f>
        <v>35</v>
      </c>
      <c r="AO3" s="0" t="n">
        <f aca="false">AN3+1</f>
        <v>36</v>
      </c>
      <c r="AP3" s="0" t="n">
        <f aca="false">AO3+1</f>
        <v>37</v>
      </c>
      <c r="AQ3" s="0" t="n">
        <f aca="false">AP3+1</f>
        <v>38</v>
      </c>
      <c r="AR3" s="0" t="n">
        <f aca="false">AQ3+1</f>
        <v>39</v>
      </c>
      <c r="AS3" s="0" t="n">
        <f aca="false">AR3+1</f>
        <v>40</v>
      </c>
      <c r="AT3" s="0" t="n">
        <f aca="false">AS3+1</f>
        <v>41</v>
      </c>
      <c r="AU3" s="0" t="n">
        <f aca="false">AT3+1</f>
        <v>42</v>
      </c>
      <c r="AV3" s="0" t="n">
        <f aca="false">AU3+1</f>
        <v>43</v>
      </c>
      <c r="AW3" s="0" t="n">
        <f aca="false">AV3+1</f>
        <v>44</v>
      </c>
      <c r="AX3" s="0" t="n">
        <f aca="false">AW3+1</f>
        <v>45</v>
      </c>
      <c r="AY3" s="0" t="n">
        <f aca="false">AX3+1</f>
        <v>46</v>
      </c>
      <c r="AZ3" s="0" t="n">
        <f aca="false">AY3+1</f>
        <v>47</v>
      </c>
      <c r="BA3" s="0" t="n">
        <f aca="false">AZ3+1</f>
        <v>48</v>
      </c>
      <c r="BB3" s="0" t="n">
        <f aca="false">BA3+1</f>
        <v>49</v>
      </c>
      <c r="BC3" s="0" t="n">
        <f aca="false">BB3+1</f>
        <v>50</v>
      </c>
      <c r="BD3" s="0" t="n">
        <f aca="false">BC3+1</f>
        <v>51</v>
      </c>
      <c r="BE3" s="0" t="n">
        <f aca="false">BD3+1</f>
        <v>52</v>
      </c>
      <c r="BF3" s="0" t="n">
        <f aca="false">BE3+1</f>
        <v>53</v>
      </c>
      <c r="BG3" s="0" t="n">
        <f aca="false">BF3+1</f>
        <v>54</v>
      </c>
      <c r="BH3" s="0" t="n">
        <f aca="false">BG3+1</f>
        <v>55</v>
      </c>
      <c r="BI3" s="0" t="n">
        <f aca="false">BH3+1</f>
        <v>56</v>
      </c>
      <c r="BJ3" s="0" t="n">
        <f aca="false">BI3+1</f>
        <v>57</v>
      </c>
      <c r="BK3" s="0" t="n">
        <f aca="false">BJ3+1</f>
        <v>58</v>
      </c>
      <c r="BL3" s="0" t="n">
        <f aca="false">BK3+1</f>
        <v>59</v>
      </c>
      <c r="BM3" s="0" t="n">
        <f aca="false">BL3+1</f>
        <v>60</v>
      </c>
      <c r="BN3" s="0" t="n">
        <f aca="false">BM3+1</f>
        <v>61</v>
      </c>
      <c r="BO3" s="0" t="n">
        <f aca="false">BN3+1</f>
        <v>62</v>
      </c>
      <c r="BP3" s="0" t="n">
        <f aca="false">BO3+1</f>
        <v>63</v>
      </c>
      <c r="BQ3" s="0" t="n">
        <f aca="false">BP3+1</f>
        <v>64</v>
      </c>
      <c r="BR3" s="0" t="n">
        <f aca="false">BQ3+1</f>
        <v>65</v>
      </c>
      <c r="BS3" s="0" t="n">
        <f aca="false">BR3+1</f>
        <v>66</v>
      </c>
      <c r="BT3" s="0" t="n">
        <f aca="false">BS3+1</f>
        <v>67</v>
      </c>
      <c r="BU3" s="0" t="n">
        <f aca="false">BT3+1</f>
        <v>68</v>
      </c>
      <c r="BV3" s="0" t="n">
        <f aca="false">BU3+1</f>
        <v>69</v>
      </c>
      <c r="BW3" s="0" t="n">
        <f aca="false">BV3+1</f>
        <v>70</v>
      </c>
      <c r="BX3" s="0" t="n">
        <f aca="false">BW3+1</f>
        <v>71</v>
      </c>
      <c r="BY3" s="0" t="n">
        <f aca="false">BX3+1</f>
        <v>72</v>
      </c>
      <c r="BZ3" s="0" t="n">
        <f aca="false">BY3+1</f>
        <v>73</v>
      </c>
      <c r="CA3" s="0" t="n">
        <f aca="false">BZ3+1</f>
        <v>74</v>
      </c>
      <c r="CB3" s="0" t="n">
        <f aca="false">CA3+1</f>
        <v>75</v>
      </c>
      <c r="CC3" s="0" t="n">
        <f aca="false">CB3+1</f>
        <v>76</v>
      </c>
      <c r="CD3" s="0" t="n">
        <f aca="false">CC3+1</f>
        <v>77</v>
      </c>
      <c r="CE3" s="0" t="n">
        <f aca="false">CD3+1</f>
        <v>78</v>
      </c>
      <c r="CF3" s="0" t="n">
        <f aca="false">CE3+1</f>
        <v>79</v>
      </c>
      <c r="CG3" s="0" t="n">
        <f aca="false">CF3+1</f>
        <v>80</v>
      </c>
      <c r="CH3" s="0" t="n">
        <f aca="false">CG3+1</f>
        <v>81</v>
      </c>
      <c r="CI3" s="0" t="n">
        <f aca="false">CH3+1</f>
        <v>82</v>
      </c>
      <c r="CJ3" s="0" t="n">
        <f aca="false">CI3+1</f>
        <v>83</v>
      </c>
      <c r="CK3" s="0" t="n">
        <f aca="false">CJ3+1</f>
        <v>84</v>
      </c>
      <c r="CL3" s="0" t="n">
        <f aca="false">CK3+1</f>
        <v>85</v>
      </c>
      <c r="CM3" s="0" t="n">
        <f aca="false">CL3+1</f>
        <v>86</v>
      </c>
      <c r="CN3" s="0" t="n">
        <f aca="false">CM3+1</f>
        <v>87</v>
      </c>
      <c r="CO3" s="0" t="n">
        <f aca="false">CN3+1</f>
        <v>88</v>
      </c>
      <c r="CP3" s="0" t="n">
        <f aca="false">CO3+1</f>
        <v>89</v>
      </c>
      <c r="CQ3" s="0" t="n">
        <f aca="false">CP3+1</f>
        <v>90</v>
      </c>
      <c r="CR3" s="0" t="n">
        <f aca="false">CQ3+1</f>
        <v>91</v>
      </c>
      <c r="CS3" s="0" t="n">
        <f aca="false">CR3+1</f>
        <v>92</v>
      </c>
      <c r="CT3" s="0" t="n">
        <f aca="false">CS3+1</f>
        <v>93</v>
      </c>
      <c r="CU3" s="0" t="n">
        <f aca="false">CT3+1</f>
        <v>94</v>
      </c>
      <c r="CV3" s="0" t="n">
        <f aca="false">CU3+1</f>
        <v>95</v>
      </c>
      <c r="CW3" s="0" t="n">
        <f aca="false">CV3+1</f>
        <v>96</v>
      </c>
      <c r="CX3" s="0" t="n">
        <f aca="false">CW3+1</f>
        <v>97</v>
      </c>
      <c r="CY3" s="0" t="n">
        <f aca="false">CX3+1</f>
        <v>98</v>
      </c>
      <c r="CZ3" s="0" t="n">
        <f aca="false">CY3+1</f>
        <v>99</v>
      </c>
      <c r="DA3" s="0" t="n">
        <f aca="false">CZ3+1</f>
        <v>100</v>
      </c>
      <c r="DB3" s="0" t="n">
        <f aca="false">DA3+1</f>
        <v>101</v>
      </c>
      <c r="DC3" s="0" t="n">
        <f aca="false">DB3+1</f>
        <v>102</v>
      </c>
      <c r="DD3" s="0" t="n">
        <f aca="false">DC3+1</f>
        <v>103</v>
      </c>
      <c r="DE3" s="0" t="n">
        <f aca="false">DD3+1</f>
        <v>104</v>
      </c>
      <c r="DF3" s="0" t="n">
        <f aca="false">DE3+1</f>
        <v>105</v>
      </c>
      <c r="DG3" s="0" t="n">
        <f aca="false">DF3+1</f>
        <v>106</v>
      </c>
      <c r="DH3" s="0" t="n">
        <f aca="false">DG3+1</f>
        <v>107</v>
      </c>
      <c r="DI3" s="0" t="n">
        <f aca="false">DH3+1</f>
        <v>108</v>
      </c>
      <c r="DJ3" s="0" t="n">
        <f aca="false">DI3+1</f>
        <v>109</v>
      </c>
      <c r="DK3" s="0" t="n">
        <f aca="false">DJ3+1</f>
        <v>110</v>
      </c>
      <c r="DL3" s="0" t="n">
        <f aca="false">DK3+1</f>
        <v>111</v>
      </c>
      <c r="DM3" s="0" t="n">
        <f aca="false">DL3+1</f>
        <v>112</v>
      </c>
      <c r="DN3" s="0" t="n">
        <f aca="false">DM3+1</f>
        <v>113</v>
      </c>
      <c r="DO3" s="0" t="n">
        <f aca="false">DN3+1</f>
        <v>114</v>
      </c>
      <c r="DP3" s="0" t="n">
        <f aca="false">DO3+1</f>
        <v>115</v>
      </c>
      <c r="DQ3" s="0" t="n">
        <f aca="false">DP3+1</f>
        <v>116</v>
      </c>
      <c r="DR3" s="0" t="n">
        <f aca="false">DQ3+1</f>
        <v>117</v>
      </c>
      <c r="DS3" s="0" t="n">
        <f aca="false">DR3+1</f>
        <v>118</v>
      </c>
      <c r="DT3" s="0" t="n">
        <f aca="false">DS3+1</f>
        <v>119</v>
      </c>
      <c r="DU3" s="0" t="n">
        <f aca="false">DT3+1</f>
        <v>120</v>
      </c>
      <c r="DV3" s="0" t="n">
        <f aca="false">DU3+1</f>
        <v>121</v>
      </c>
      <c r="DW3" s="0" t="n">
        <f aca="false">DV3+1</f>
        <v>122</v>
      </c>
      <c r="DX3" s="0" t="n">
        <f aca="false">DW3+1</f>
        <v>123</v>
      </c>
      <c r="DY3" s="0" t="n">
        <f aca="false">DX3+1</f>
        <v>124</v>
      </c>
      <c r="DZ3" s="0" t="n">
        <f aca="false">DY3+1</f>
        <v>125</v>
      </c>
      <c r="EA3" s="0" t="n">
        <f aca="false">DZ3+1</f>
        <v>126</v>
      </c>
      <c r="EB3" s="0" t="n">
        <f aca="false">EA3+1</f>
        <v>127</v>
      </c>
      <c r="EC3" s="0" t="n">
        <f aca="false">EB3+1</f>
        <v>128</v>
      </c>
      <c r="ED3" s="0" t="n">
        <f aca="false">EC3+1</f>
        <v>129</v>
      </c>
      <c r="EE3" s="0" t="n">
        <f aca="false">ED3+1</f>
        <v>130</v>
      </c>
      <c r="EF3" s="0" t="n">
        <f aca="false">EE3+1</f>
        <v>131</v>
      </c>
      <c r="EG3" s="0" t="n">
        <f aca="false">EF3+1</f>
        <v>132</v>
      </c>
      <c r="EH3" s="0" t="n">
        <f aca="false">EG3+1</f>
        <v>133</v>
      </c>
      <c r="EI3" s="0" t="n">
        <f aca="false">EH3+1</f>
        <v>134</v>
      </c>
      <c r="EJ3" s="0" t="n">
        <f aca="false">EI3+1</f>
        <v>135</v>
      </c>
      <c r="EK3" s="0" t="n">
        <f aca="false">EJ3+1</f>
        <v>136</v>
      </c>
      <c r="EL3" s="0" t="n">
        <f aca="false">EK3+1</f>
        <v>137</v>
      </c>
      <c r="EM3" s="0" t="n">
        <f aca="false">EL3+1</f>
        <v>138</v>
      </c>
      <c r="EN3" s="0" t="n">
        <f aca="false">EM3+1</f>
        <v>139</v>
      </c>
      <c r="EO3" s="0" t="n">
        <f aca="false">EN3+1</f>
        <v>140</v>
      </c>
      <c r="EP3" s="0" t="n">
        <f aca="false">EO3+1</f>
        <v>141</v>
      </c>
      <c r="EQ3" s="0" t="n">
        <f aca="false">EP3+1</f>
        <v>142</v>
      </c>
      <c r="ER3" s="0" t="n">
        <f aca="false">EQ3+1</f>
        <v>143</v>
      </c>
      <c r="ES3" s="0" t="n">
        <f aca="false">ER3+1</f>
        <v>144</v>
      </c>
      <c r="ET3" s="0" t="n">
        <f aca="false">ES3+1</f>
        <v>145</v>
      </c>
      <c r="EU3" s="0" t="n">
        <f aca="false">ET3+1</f>
        <v>146</v>
      </c>
      <c r="EV3" s="0" t="n">
        <f aca="false">EU3+1</f>
        <v>147</v>
      </c>
      <c r="EW3" s="0" t="n">
        <f aca="false">EV3+1</f>
        <v>148</v>
      </c>
      <c r="EX3" s="0" t="n">
        <f aca="false">EW3+1</f>
        <v>149</v>
      </c>
      <c r="EY3" s="0" t="n">
        <f aca="false">EX3+1</f>
        <v>150</v>
      </c>
      <c r="EZ3" s="0" t="n">
        <f aca="false">EY3+1</f>
        <v>151</v>
      </c>
      <c r="FA3" s="0" t="n">
        <f aca="false">EZ3+1</f>
        <v>152</v>
      </c>
      <c r="FB3" s="0" t="n">
        <f aca="false">FA3+1</f>
        <v>153</v>
      </c>
      <c r="FC3" s="0" t="n">
        <f aca="false">FB3+1</f>
        <v>154</v>
      </c>
      <c r="FD3" s="0" t="n">
        <f aca="false">FC3+1</f>
        <v>155</v>
      </c>
      <c r="FE3" s="0" t="n">
        <f aca="false">FD3+1</f>
        <v>156</v>
      </c>
      <c r="FF3" s="0" t="n">
        <f aca="false">FE3+1</f>
        <v>157</v>
      </c>
      <c r="FG3" s="0" t="n">
        <f aca="false">FF3+1</f>
        <v>158</v>
      </c>
      <c r="FH3" s="0" t="n">
        <f aca="false">FG3+1</f>
        <v>159</v>
      </c>
      <c r="FI3" s="0" t="n">
        <f aca="false">FH3+1</f>
        <v>160</v>
      </c>
      <c r="FJ3" s="0" t="n">
        <f aca="false">FI3+1</f>
        <v>161</v>
      </c>
      <c r="FK3" s="0" t="n">
        <f aca="false">FJ3+1</f>
        <v>162</v>
      </c>
      <c r="FL3" s="0" t="n">
        <f aca="false">FK3+1</f>
        <v>163</v>
      </c>
      <c r="FM3" s="0" t="n">
        <f aca="false">FL3+1</f>
        <v>164</v>
      </c>
      <c r="FN3" s="0" t="n">
        <f aca="false">FM3+1</f>
        <v>165</v>
      </c>
      <c r="FO3" s="0" t="n">
        <f aca="false">FN3+1</f>
        <v>166</v>
      </c>
      <c r="FP3" s="0" t="n">
        <f aca="false">FO3+1</f>
        <v>167</v>
      </c>
      <c r="FQ3" s="0" t="n">
        <f aca="false">FP3+1</f>
        <v>168</v>
      </c>
      <c r="FR3" s="0" t="n">
        <f aca="false">FQ3+1</f>
        <v>169</v>
      </c>
      <c r="FS3" s="0" t="n">
        <f aca="false">FR3+1</f>
        <v>170</v>
      </c>
      <c r="FT3" s="0" t="n">
        <f aca="false">FS3+1</f>
        <v>171</v>
      </c>
      <c r="FU3" s="0" t="n">
        <f aca="false">FT3+1</f>
        <v>172</v>
      </c>
      <c r="FV3" s="0" t="n">
        <f aca="false">FU3+1</f>
        <v>173</v>
      </c>
      <c r="FW3" s="0" t="n">
        <f aca="false">FV3+1</f>
        <v>174</v>
      </c>
      <c r="FX3" s="0" t="n">
        <f aca="false">FW3+1</f>
        <v>175</v>
      </c>
      <c r="FY3" s="0" t="n">
        <f aca="false">FX3+1</f>
        <v>176</v>
      </c>
      <c r="FZ3" s="0" t="n">
        <f aca="false">FY3+1</f>
        <v>177</v>
      </c>
      <c r="GA3" s="0" t="n">
        <f aca="false">FZ3+1</f>
        <v>178</v>
      </c>
      <c r="GB3" s="0" t="n">
        <f aca="false">GA3+1</f>
        <v>179</v>
      </c>
      <c r="GC3" s="0" t="n">
        <f aca="false">GB3+1</f>
        <v>180</v>
      </c>
      <c r="GD3" s="0" t="n">
        <f aca="false">GC3+1</f>
        <v>181</v>
      </c>
      <c r="GE3" s="0" t="n">
        <f aca="false">GD3+1</f>
        <v>182</v>
      </c>
      <c r="GF3" s="0" t="n">
        <f aca="false">GE3+1</f>
        <v>183</v>
      </c>
      <c r="GG3" s="0" t="n">
        <f aca="false">GF3+1</f>
        <v>184</v>
      </c>
      <c r="GH3" s="0" t="n">
        <f aca="false">GG3+1</f>
        <v>185</v>
      </c>
      <c r="GI3" s="0" t="n">
        <f aca="false">GH3+1</f>
        <v>186</v>
      </c>
      <c r="GJ3" s="0" t="n">
        <f aca="false">GI3+1</f>
        <v>187</v>
      </c>
      <c r="GK3" s="0" t="n">
        <f aca="false">GJ3+1</f>
        <v>188</v>
      </c>
      <c r="GL3" s="0" t="n">
        <f aca="false">GK3+1</f>
        <v>189</v>
      </c>
      <c r="GM3" s="0" t="n">
        <f aca="false">GL3+1</f>
        <v>190</v>
      </c>
      <c r="GN3" s="0" t="n">
        <f aca="false">GM3+1</f>
        <v>191</v>
      </c>
      <c r="GO3" s="0" t="n">
        <f aca="false">GN3+1</f>
        <v>192</v>
      </c>
      <c r="GP3" s="0" t="n">
        <f aca="false">GO3+1</f>
        <v>193</v>
      </c>
      <c r="GQ3" s="0" t="n">
        <f aca="false">GP3+1</f>
        <v>194</v>
      </c>
      <c r="GR3" s="0" t="n">
        <f aca="false">GQ3+1</f>
        <v>195</v>
      </c>
      <c r="GS3" s="0" t="n">
        <f aca="false">GR3+1</f>
        <v>196</v>
      </c>
      <c r="GT3" s="0" t="n">
        <f aca="false">GS3+1</f>
        <v>197</v>
      </c>
      <c r="GU3" s="0" t="n">
        <f aca="false">GT3+1</f>
        <v>198</v>
      </c>
      <c r="GV3" s="0" t="n">
        <f aca="false">GU3+1</f>
        <v>199</v>
      </c>
      <c r="GW3" s="0" t="n">
        <f aca="false">GV3+1</f>
        <v>200</v>
      </c>
      <c r="GX3" s="0" t="n">
        <f aca="false">GW3+1</f>
        <v>201</v>
      </c>
      <c r="GY3" s="0" t="n">
        <f aca="false">GX3+1</f>
        <v>202</v>
      </c>
      <c r="GZ3" s="0" t="n">
        <f aca="false">GY3+1</f>
        <v>203</v>
      </c>
      <c r="HA3" s="0" t="n">
        <f aca="false">GZ3+1</f>
        <v>204</v>
      </c>
      <c r="HB3" s="0" t="n">
        <f aca="false">HA3+1</f>
        <v>205</v>
      </c>
      <c r="HC3" s="0" t="n">
        <f aca="false">HB3+1</f>
        <v>206</v>
      </c>
      <c r="HD3" s="0" t="n">
        <f aca="false">HC3+1</f>
        <v>207</v>
      </c>
      <c r="HE3" s="0" t="n">
        <f aca="false">HD3+1</f>
        <v>208</v>
      </c>
      <c r="HF3" s="0" t="n">
        <f aca="false">HE3+1</f>
        <v>209</v>
      </c>
      <c r="HG3" s="0" t="n">
        <f aca="false">HF3+1</f>
        <v>210</v>
      </c>
      <c r="HH3" s="0" t="n">
        <f aca="false">HG3+1</f>
        <v>211</v>
      </c>
      <c r="HI3" s="0" t="n">
        <f aca="false">HH3+1</f>
        <v>212</v>
      </c>
      <c r="HJ3" s="0" t="n">
        <f aca="false">HI3+1</f>
        <v>213</v>
      </c>
      <c r="HK3" s="0" t="n">
        <f aca="false">HJ3+1</f>
        <v>214</v>
      </c>
      <c r="HL3" s="0" t="n">
        <f aca="false">HK3+1</f>
        <v>215</v>
      </c>
      <c r="HM3" s="0" t="n">
        <f aca="false">HL3+1</f>
        <v>216</v>
      </c>
      <c r="HN3" s="0" t="n">
        <f aca="false">HM3+1</f>
        <v>217</v>
      </c>
      <c r="HO3" s="0" t="n">
        <f aca="false">HN3+1</f>
        <v>218</v>
      </c>
      <c r="HP3" s="0" t="n">
        <f aca="false">HO3+1</f>
        <v>219</v>
      </c>
      <c r="HQ3" s="0" t="n">
        <f aca="false">HP3+1</f>
        <v>220</v>
      </c>
      <c r="HR3" s="0" t="n">
        <f aca="false">HQ3+1</f>
        <v>221</v>
      </c>
      <c r="HS3" s="0" t="n">
        <f aca="false">HR3+1</f>
        <v>222</v>
      </c>
      <c r="HT3" s="0" t="n">
        <f aca="false">HS3+1</f>
        <v>223</v>
      </c>
      <c r="HU3" s="0" t="n">
        <f aca="false">HT3+1</f>
        <v>224</v>
      </c>
      <c r="HV3" s="0" t="n">
        <f aca="false">HU3+1</f>
        <v>225</v>
      </c>
      <c r="HW3" s="0" t="n">
        <f aca="false">HV3+1</f>
        <v>226</v>
      </c>
      <c r="HX3" s="0" t="n">
        <f aca="false">HW3+1</f>
        <v>227</v>
      </c>
      <c r="HY3" s="0" t="n">
        <f aca="false">HX3+1</f>
        <v>228</v>
      </c>
      <c r="HZ3" s="0" t="n">
        <f aca="false">HY3+1</f>
        <v>229</v>
      </c>
      <c r="IA3" s="0" t="n">
        <f aca="false">HZ3+1</f>
        <v>230</v>
      </c>
      <c r="IB3" s="0" t="n">
        <f aca="false">IA3+1</f>
        <v>231</v>
      </c>
      <c r="IC3" s="0" t="n">
        <f aca="false">IB3+1</f>
        <v>232</v>
      </c>
      <c r="ID3" s="0" t="n">
        <f aca="false">IC3+1</f>
        <v>233</v>
      </c>
      <c r="IE3" s="0" t="n">
        <f aca="false">ID3+1</f>
        <v>234</v>
      </c>
      <c r="IF3" s="0" t="n">
        <f aca="false">IE3+1</f>
        <v>235</v>
      </c>
      <c r="IG3" s="0" t="n">
        <f aca="false">IF3+1</f>
        <v>236</v>
      </c>
      <c r="IH3" s="0" t="n">
        <f aca="false">IG3+1</f>
        <v>237</v>
      </c>
      <c r="II3" s="0" t="n">
        <f aca="false">IH3+1</f>
        <v>238</v>
      </c>
      <c r="IJ3" s="0" t="n">
        <f aca="false">II3+1</f>
        <v>239</v>
      </c>
      <c r="IK3" s="0" t="n">
        <f aca="false">IJ3+1</f>
        <v>240</v>
      </c>
      <c r="IL3" s="0" t="n">
        <f aca="false">IK3+1</f>
        <v>241</v>
      </c>
      <c r="IM3" s="0" t="n">
        <f aca="false">IL3+1</f>
        <v>242</v>
      </c>
      <c r="IN3" s="0" t="n">
        <f aca="false">IM3+1</f>
        <v>243</v>
      </c>
      <c r="IO3" s="0" t="n">
        <f aca="false">IN3+1</f>
        <v>244</v>
      </c>
      <c r="IP3" s="0" t="n">
        <f aca="false">IO3+1</f>
        <v>245</v>
      </c>
      <c r="IQ3" s="0" t="n">
        <f aca="false">IP3+1</f>
        <v>246</v>
      </c>
      <c r="IR3" s="0" t="n">
        <f aca="false">IQ3+1</f>
        <v>247</v>
      </c>
      <c r="IS3" s="0" t="n">
        <f aca="false">IR3+1</f>
        <v>248</v>
      </c>
      <c r="IT3" s="0" t="n">
        <f aca="false">IS3+1</f>
        <v>249</v>
      </c>
      <c r="IU3" s="0" t="n">
        <f aca="false">IT3+1</f>
        <v>250</v>
      </c>
      <c r="IV3" s="0" t="n">
        <f aca="false">IU3+1</f>
        <v>251</v>
      </c>
      <c r="IW3" s="0" t="n">
        <f aca="false">IV3+1</f>
        <v>252</v>
      </c>
      <c r="IX3" s="0" t="n">
        <f aca="false">IW3+1</f>
        <v>253</v>
      </c>
      <c r="IY3" s="0" t="n">
        <f aca="false">IX3+1</f>
        <v>254</v>
      </c>
      <c r="IZ3" s="0" t="n">
        <f aca="false">IY3+1</f>
        <v>255</v>
      </c>
      <c r="JA3" s="0" t="n">
        <f aca="false">IZ3+1</f>
        <v>256</v>
      </c>
      <c r="JB3" s="0" t="n">
        <f aca="false">JA3+1</f>
        <v>257</v>
      </c>
      <c r="JC3" s="0" t="n">
        <f aca="false">JB3+1</f>
        <v>258</v>
      </c>
      <c r="JD3" s="0" t="n">
        <f aca="false">JC3+1</f>
        <v>259</v>
      </c>
      <c r="JE3" s="0" t="n">
        <f aca="false">JD3+1</f>
        <v>260</v>
      </c>
      <c r="JF3" s="0" t="n">
        <f aca="false">JE3+1</f>
        <v>261</v>
      </c>
      <c r="JG3" s="0" t="n">
        <f aca="false">JF3+1</f>
        <v>262</v>
      </c>
      <c r="JH3" s="0" t="n">
        <f aca="false">JG3+1</f>
        <v>263</v>
      </c>
      <c r="JI3" s="0" t="n">
        <f aca="false">JH3+1</f>
        <v>264</v>
      </c>
      <c r="JJ3" s="0" t="n">
        <f aca="false">JI3+1</f>
        <v>265</v>
      </c>
      <c r="JK3" s="0" t="n">
        <f aca="false">JJ3+1</f>
        <v>266</v>
      </c>
      <c r="JL3" s="0" t="n">
        <f aca="false">JK3+1</f>
        <v>267</v>
      </c>
      <c r="JM3" s="0" t="n">
        <f aca="false">JL3+1</f>
        <v>268</v>
      </c>
      <c r="JN3" s="0" t="n">
        <f aca="false">JM3+1</f>
        <v>269</v>
      </c>
      <c r="JO3" s="0" t="n">
        <f aca="false">JN3+1</f>
        <v>270</v>
      </c>
      <c r="JP3" s="0" t="n">
        <f aca="false">JO3+1</f>
        <v>271</v>
      </c>
      <c r="JQ3" s="0" t="n">
        <f aca="false">JP3+1</f>
        <v>272</v>
      </c>
      <c r="JR3" s="0" t="n">
        <f aca="false">JQ3+1</f>
        <v>273</v>
      </c>
      <c r="JS3" s="0" t="n">
        <f aca="false">JR3+1</f>
        <v>274</v>
      </c>
      <c r="JT3" s="0" t="n">
        <f aca="false">JS3+1</f>
        <v>275</v>
      </c>
      <c r="JU3" s="0" t="n">
        <f aca="false">JT3+1</f>
        <v>276</v>
      </c>
      <c r="JV3" s="0" t="n">
        <f aca="false">JU3+1</f>
        <v>277</v>
      </c>
      <c r="JW3" s="0" t="n">
        <f aca="false">JV3+1</f>
        <v>278</v>
      </c>
      <c r="JX3" s="0" t="n">
        <f aca="false">JW3+1</f>
        <v>279</v>
      </c>
      <c r="JY3" s="0" t="n">
        <f aca="false">JX3+1</f>
        <v>280</v>
      </c>
      <c r="JZ3" s="0" t="n">
        <f aca="false">JY3+1</f>
        <v>281</v>
      </c>
      <c r="KA3" s="0" t="n">
        <f aca="false">JZ3+1</f>
        <v>282</v>
      </c>
      <c r="KB3" s="0" t="n">
        <f aca="false">KA3+1</f>
        <v>283</v>
      </c>
      <c r="KC3" s="0" t="n">
        <f aca="false">KB3+1</f>
        <v>284</v>
      </c>
      <c r="KD3" s="0" t="n">
        <f aca="false">KC3+1</f>
        <v>285</v>
      </c>
      <c r="KE3" s="0" t="n">
        <f aca="false">KD3+1</f>
        <v>286</v>
      </c>
      <c r="KF3" s="0" t="n">
        <f aca="false">KE3+1</f>
        <v>287</v>
      </c>
      <c r="KG3" s="0" t="n">
        <f aca="false">KF3+1</f>
        <v>288</v>
      </c>
      <c r="KH3" s="0" t="n">
        <f aca="false">KG3+1</f>
        <v>289</v>
      </c>
      <c r="KI3" s="0" t="n">
        <f aca="false">KH3+1</f>
        <v>290</v>
      </c>
      <c r="KJ3" s="0" t="n">
        <f aca="false">KI3+1</f>
        <v>291</v>
      </c>
      <c r="KK3" s="0" t="n">
        <f aca="false">KJ3+1</f>
        <v>292</v>
      </c>
      <c r="KL3" s="0" t="n">
        <f aca="false">KK3+1</f>
        <v>293</v>
      </c>
      <c r="KM3" s="0" t="n">
        <f aca="false">KL3+1</f>
        <v>294</v>
      </c>
      <c r="KN3" s="0" t="n">
        <f aca="false">KM3+1</f>
        <v>295</v>
      </c>
      <c r="KO3" s="0" t="n">
        <f aca="false">KN3+1</f>
        <v>296</v>
      </c>
      <c r="KP3" s="0" t="n">
        <f aca="false">KO3+1</f>
        <v>297</v>
      </c>
      <c r="KQ3" s="0" t="n">
        <f aca="false">KP3+1</f>
        <v>298</v>
      </c>
      <c r="KR3" s="0" t="n">
        <f aca="false">KQ3+1</f>
        <v>299</v>
      </c>
      <c r="KS3" s="0" t="n">
        <f aca="false">KR3+1</f>
        <v>300</v>
      </c>
      <c r="KT3" s="0" t="n">
        <f aca="false">KS3+1</f>
        <v>301</v>
      </c>
      <c r="KU3" s="0" t="n">
        <f aca="false">KT3+1</f>
        <v>302</v>
      </c>
      <c r="KV3" s="0" t="n">
        <f aca="false">KU3+1</f>
        <v>303</v>
      </c>
      <c r="KW3" s="0" t="n">
        <f aca="false">KV3+1</f>
        <v>304</v>
      </c>
      <c r="KX3" s="0" t="n">
        <f aca="false">KW3+1</f>
        <v>305</v>
      </c>
      <c r="KY3" s="0" t="n">
        <f aca="false">KX3+1</f>
        <v>306</v>
      </c>
      <c r="KZ3" s="0" t="n">
        <f aca="false">KY3+1</f>
        <v>307</v>
      </c>
      <c r="LA3" s="0" t="n">
        <f aca="false">KZ3+1</f>
        <v>308</v>
      </c>
      <c r="LB3" s="0" t="n">
        <f aca="false">LA3+1</f>
        <v>309</v>
      </c>
      <c r="LC3" s="0" t="n">
        <f aca="false">LB3+1</f>
        <v>310</v>
      </c>
      <c r="LD3" s="0" t="n">
        <f aca="false">LC3+1</f>
        <v>311</v>
      </c>
      <c r="LE3" s="0" t="n">
        <f aca="false">LD3+1</f>
        <v>312</v>
      </c>
      <c r="LF3" s="0" t="n">
        <f aca="false">LE3+1</f>
        <v>313</v>
      </c>
      <c r="LG3" s="0" t="n">
        <f aca="false">LF3+1</f>
        <v>314</v>
      </c>
      <c r="LH3" s="0" t="n">
        <f aca="false">LG3+1</f>
        <v>315</v>
      </c>
      <c r="LI3" s="0" t="n">
        <f aca="false">LH3+1</f>
        <v>316</v>
      </c>
      <c r="LJ3" s="0" t="n">
        <f aca="false">LI3+1</f>
        <v>317</v>
      </c>
      <c r="LK3" s="0" t="n">
        <f aca="false">LJ3+1</f>
        <v>318</v>
      </c>
      <c r="LL3" s="0" t="n">
        <f aca="false">LK3+1</f>
        <v>319</v>
      </c>
      <c r="LM3" s="0" t="n">
        <f aca="false">LL3+1</f>
        <v>320</v>
      </c>
      <c r="LN3" s="0" t="n">
        <f aca="false">LM3+1</f>
        <v>321</v>
      </c>
      <c r="LO3" s="0" t="n">
        <f aca="false">LN3+1</f>
        <v>322</v>
      </c>
      <c r="LP3" s="0" t="n">
        <f aca="false">LO3+1</f>
        <v>323</v>
      </c>
      <c r="LQ3" s="0" t="n">
        <f aca="false">LP3+1</f>
        <v>324</v>
      </c>
      <c r="LR3" s="0" t="n">
        <f aca="false">LQ3+1</f>
        <v>325</v>
      </c>
      <c r="LS3" s="0" t="n">
        <f aca="false">LR3+1</f>
        <v>326</v>
      </c>
      <c r="LT3" s="0" t="n">
        <f aca="false">LS3+1</f>
        <v>327</v>
      </c>
      <c r="LU3" s="0" t="n">
        <f aca="false">LT3+1</f>
        <v>328</v>
      </c>
      <c r="LV3" s="0" t="n">
        <f aca="false">LU3+1</f>
        <v>329</v>
      </c>
      <c r="LW3" s="0" t="n">
        <f aca="false">LV3+1</f>
        <v>330</v>
      </c>
      <c r="LX3" s="0" t="n">
        <f aca="false">LW3+1</f>
        <v>331</v>
      </c>
      <c r="LY3" s="0" t="n">
        <f aca="false">LX3+1</f>
        <v>332</v>
      </c>
      <c r="LZ3" s="0" t="n">
        <f aca="false">LY3+1</f>
        <v>333</v>
      </c>
      <c r="MA3" s="0" t="n">
        <f aca="false">LZ3+1</f>
        <v>334</v>
      </c>
      <c r="MB3" s="0" t="n">
        <f aca="false">MA3+1</f>
        <v>335</v>
      </c>
      <c r="MC3" s="0" t="n">
        <f aca="false">MB3+1</f>
        <v>336</v>
      </c>
      <c r="MD3" s="0" t="n">
        <f aca="false">MC3+1</f>
        <v>337</v>
      </c>
      <c r="ME3" s="0" t="n">
        <f aca="false">MD3+1</f>
        <v>338</v>
      </c>
      <c r="MF3" s="0" t="n">
        <f aca="false">ME3+1</f>
        <v>339</v>
      </c>
      <c r="MG3" s="0" t="n">
        <f aca="false">MF3+1</f>
        <v>340</v>
      </c>
      <c r="MH3" s="0" t="n">
        <f aca="false">MG3+1</f>
        <v>341</v>
      </c>
      <c r="MI3" s="0" t="n">
        <f aca="false">MH3+1</f>
        <v>342</v>
      </c>
      <c r="MJ3" s="0" t="n">
        <f aca="false">MI3+1</f>
        <v>343</v>
      </c>
      <c r="MK3" s="0" t="n">
        <f aca="false">MJ3+1</f>
        <v>344</v>
      </c>
      <c r="ML3" s="0" t="n">
        <f aca="false">MK3+1</f>
        <v>345</v>
      </c>
      <c r="MM3" s="0" t="n">
        <f aca="false">ML3+1</f>
        <v>346</v>
      </c>
      <c r="MN3" s="0" t="n">
        <f aca="false">MM3+1</f>
        <v>347</v>
      </c>
      <c r="MO3" s="0" t="n">
        <f aca="false">MN3+1</f>
        <v>348</v>
      </c>
      <c r="MP3" s="0" t="n">
        <f aca="false">MO3+1</f>
        <v>349</v>
      </c>
      <c r="MQ3" s="0" t="n">
        <f aca="false">MP3+1</f>
        <v>350</v>
      </c>
      <c r="MR3" s="0" t="n">
        <f aca="false">MQ3+1</f>
        <v>351</v>
      </c>
      <c r="MS3" s="0" t="n">
        <f aca="false">MR3+1</f>
        <v>352</v>
      </c>
      <c r="MT3" s="0" t="n">
        <f aca="false">MS3+1</f>
        <v>353</v>
      </c>
      <c r="MU3" s="0" t="n">
        <f aca="false">MT3+1</f>
        <v>354</v>
      </c>
      <c r="MV3" s="0" t="n">
        <f aca="false">MU3+1</f>
        <v>355</v>
      </c>
      <c r="MW3" s="0" t="n">
        <f aca="false">MV3+1</f>
        <v>356</v>
      </c>
      <c r="MX3" s="0" t="n">
        <f aca="false">MW3+1</f>
        <v>357</v>
      </c>
      <c r="MY3" s="0" t="n">
        <f aca="false">MX3+1</f>
        <v>358</v>
      </c>
      <c r="MZ3" s="0" t="n">
        <f aca="false">MY3+1</f>
        <v>359</v>
      </c>
      <c r="NA3" s="0" t="n">
        <f aca="false">MZ3+1</f>
        <v>360</v>
      </c>
      <c r="NB3" s="0" t="n">
        <f aca="false">NA3+1</f>
        <v>361</v>
      </c>
      <c r="NC3" s="0" t="n">
        <f aca="false">NB3+1</f>
        <v>362</v>
      </c>
      <c r="ND3" s="0" t="n">
        <f aca="false">NC3+1</f>
        <v>363</v>
      </c>
      <c r="NE3" s="0" t="n">
        <f aca="false">ND3+1</f>
        <v>364</v>
      </c>
      <c r="NF3" s="0" t="n">
        <f aca="false">NE3+1</f>
        <v>365</v>
      </c>
      <c r="NG3" s="0" t="n">
        <f aca="false">NF3+1</f>
        <v>366</v>
      </c>
      <c r="NH3" s="0" t="n">
        <f aca="false">NG3+1</f>
        <v>367</v>
      </c>
      <c r="NI3" s="0" t="n">
        <f aca="false">NH3+1</f>
        <v>368</v>
      </c>
      <c r="NJ3" s="0" t="n">
        <f aca="false">NI3+1</f>
        <v>369</v>
      </c>
      <c r="NK3" s="0" t="n">
        <f aca="false">NJ3+1</f>
        <v>370</v>
      </c>
      <c r="NL3" s="0" t="n">
        <f aca="false">NK3+1</f>
        <v>371</v>
      </c>
      <c r="NM3" s="0" t="n">
        <f aca="false">NL3+1</f>
        <v>372</v>
      </c>
      <c r="NN3" s="0" t="n">
        <f aca="false">NM3+1</f>
        <v>373</v>
      </c>
      <c r="NO3" s="0" t="n">
        <f aca="false">NN3+1</f>
        <v>374</v>
      </c>
      <c r="NP3" s="0" t="n">
        <f aca="false">NO3+1</f>
        <v>375</v>
      </c>
      <c r="NQ3" s="0" t="n">
        <f aca="false">NP3+1</f>
        <v>376</v>
      </c>
      <c r="NR3" s="0" t="n">
        <f aca="false">NQ3+1</f>
        <v>377</v>
      </c>
      <c r="NS3" s="0" t="n">
        <f aca="false">NR3+1</f>
        <v>378</v>
      </c>
      <c r="NT3" s="0" t="n">
        <f aca="false">NS3+1</f>
        <v>379</v>
      </c>
      <c r="NU3" s="0" t="n">
        <f aca="false">NT3+1</f>
        <v>380</v>
      </c>
      <c r="NV3" s="0" t="n">
        <f aca="false">NU3+1</f>
        <v>381</v>
      </c>
      <c r="NW3" s="0" t="n">
        <f aca="false">NV3+1</f>
        <v>382</v>
      </c>
      <c r="NX3" s="0" t="n">
        <f aca="false">NW3+1</f>
        <v>383</v>
      </c>
      <c r="NY3" s="0" t="n">
        <f aca="false">NX3+1</f>
        <v>384</v>
      </c>
      <c r="NZ3" s="0" t="n">
        <f aca="false">NY3+1</f>
        <v>385</v>
      </c>
      <c r="OA3" s="0" t="n">
        <f aca="false">NZ3+1</f>
        <v>386</v>
      </c>
      <c r="OB3" s="0" t="n">
        <f aca="false">OA3+1</f>
        <v>387</v>
      </c>
      <c r="OC3" s="0" t="n">
        <f aca="false">OB3+1</f>
        <v>388</v>
      </c>
      <c r="OD3" s="0" t="n">
        <f aca="false">OC3+1</f>
        <v>389</v>
      </c>
      <c r="OE3" s="0" t="n">
        <f aca="false">OD3+1</f>
        <v>390</v>
      </c>
      <c r="OF3" s="0" t="n">
        <f aca="false">OE3+1</f>
        <v>391</v>
      </c>
      <c r="OG3" s="0" t="n">
        <f aca="false">OF3+1</f>
        <v>392</v>
      </c>
      <c r="OH3" s="0" t="n">
        <f aca="false">OG3+1</f>
        <v>393</v>
      </c>
      <c r="OI3" s="0" t="n">
        <f aca="false">OH3+1</f>
        <v>394</v>
      </c>
      <c r="OJ3" s="0" t="n">
        <f aca="false">OI3+1</f>
        <v>395</v>
      </c>
      <c r="OK3" s="0" t="n">
        <f aca="false">OJ3+1</f>
        <v>396</v>
      </c>
      <c r="OL3" s="0" t="n">
        <f aca="false">OK3+1</f>
        <v>397</v>
      </c>
      <c r="OM3" s="0" t="n">
        <f aca="false">OL3+1</f>
        <v>398</v>
      </c>
      <c r="ON3" s="0" t="n">
        <f aca="false">OM3+1</f>
        <v>399</v>
      </c>
      <c r="OO3" s="0" t="n">
        <f aca="false">ON3+1</f>
        <v>400</v>
      </c>
      <c r="OP3" s="0" t="n">
        <f aca="false">OO3+1</f>
        <v>401</v>
      </c>
      <c r="OQ3" s="0" t="n">
        <f aca="false">OP3+1</f>
        <v>402</v>
      </c>
      <c r="OR3" s="0" t="n">
        <f aca="false">OQ3+1</f>
        <v>403</v>
      </c>
      <c r="OS3" s="0" t="n">
        <f aca="false">OR3+1</f>
        <v>404</v>
      </c>
      <c r="OT3" s="0" t="n">
        <f aca="false">OS3+1</f>
        <v>405</v>
      </c>
      <c r="OU3" s="0" t="n">
        <f aca="false">OT3+1</f>
        <v>406</v>
      </c>
      <c r="OV3" s="0" t="n">
        <f aca="false">OU3+1</f>
        <v>407</v>
      </c>
      <c r="OW3" s="0" t="n">
        <f aca="false">OV3+1</f>
        <v>408</v>
      </c>
      <c r="OX3" s="0" t="n">
        <f aca="false">OW3+1</f>
        <v>409</v>
      </c>
      <c r="OY3" s="0" t="n">
        <f aca="false">OX3+1</f>
        <v>410</v>
      </c>
      <c r="OZ3" s="0" t="n">
        <f aca="false">OY3+1</f>
        <v>411</v>
      </c>
      <c r="PA3" s="0" t="n">
        <f aca="false">OZ3+1</f>
        <v>412</v>
      </c>
      <c r="PB3" s="0" t="n">
        <f aca="false">PA3+1</f>
        <v>413</v>
      </c>
      <c r="PC3" s="0" t="n">
        <f aca="false">PB3+1</f>
        <v>414</v>
      </c>
      <c r="PD3" s="0" t="n">
        <f aca="false">PC3+1</f>
        <v>415</v>
      </c>
      <c r="PE3" s="0" t="n">
        <f aca="false">PD3+1</f>
        <v>416</v>
      </c>
      <c r="PF3" s="0" t="n">
        <f aca="false">PE3+1</f>
        <v>417</v>
      </c>
      <c r="PG3" s="0" t="n">
        <f aca="false">PF3+1</f>
        <v>418</v>
      </c>
      <c r="PH3" s="0" t="n">
        <f aca="false">PG3+1</f>
        <v>419</v>
      </c>
      <c r="PI3" s="0" t="n">
        <f aca="false">PH3+1</f>
        <v>420</v>
      </c>
      <c r="PJ3" s="0" t="n">
        <f aca="false">PI3+1</f>
        <v>421</v>
      </c>
      <c r="PK3" s="0" t="n">
        <f aca="false">PJ3+1</f>
        <v>422</v>
      </c>
      <c r="PL3" s="0" t="n">
        <f aca="false">PK3+1</f>
        <v>423</v>
      </c>
      <c r="PM3" s="0" t="n">
        <f aca="false">PL3+1</f>
        <v>424</v>
      </c>
      <c r="PN3" s="0" t="n">
        <f aca="false">PM3+1</f>
        <v>425</v>
      </c>
      <c r="PO3" s="0" t="n">
        <f aca="false">PN3+1</f>
        <v>426</v>
      </c>
      <c r="PP3" s="0" t="n">
        <f aca="false">PO3+1</f>
        <v>427</v>
      </c>
      <c r="PQ3" s="0" t="n">
        <f aca="false">PP3+1</f>
        <v>428</v>
      </c>
      <c r="PR3" s="0" t="n">
        <f aca="false">PQ3+1</f>
        <v>429</v>
      </c>
      <c r="PS3" s="0" t="n">
        <f aca="false">PR3+1</f>
        <v>430</v>
      </c>
      <c r="PT3" s="0" t="n">
        <f aca="false">PS3+1</f>
        <v>431</v>
      </c>
      <c r="PU3" s="0" t="n">
        <f aca="false">PT3+1</f>
        <v>432</v>
      </c>
      <c r="PV3" s="0" t="n">
        <f aca="false">PU3+1</f>
        <v>433</v>
      </c>
      <c r="PW3" s="0" t="n">
        <f aca="false">PV3+1</f>
        <v>434</v>
      </c>
      <c r="PX3" s="0" t="n">
        <f aca="false">PW3+1</f>
        <v>435</v>
      </c>
      <c r="PY3" s="0" t="n">
        <f aca="false">PX3+1</f>
        <v>436</v>
      </c>
      <c r="PZ3" s="0" t="n">
        <f aca="false">PY3+1</f>
        <v>437</v>
      </c>
      <c r="QA3" s="0" t="n">
        <f aca="false">PZ3+1</f>
        <v>438</v>
      </c>
      <c r="QB3" s="0" t="n">
        <f aca="false">QA3+1</f>
        <v>439</v>
      </c>
      <c r="QC3" s="0" t="n">
        <f aca="false">QB3+1</f>
        <v>440</v>
      </c>
      <c r="QD3" s="0" t="n">
        <f aca="false">QC3+1</f>
        <v>441</v>
      </c>
      <c r="QE3" s="0" t="n">
        <f aca="false">QD3+1</f>
        <v>442</v>
      </c>
      <c r="QF3" s="0" t="n">
        <f aca="false">QE3+1</f>
        <v>443</v>
      </c>
      <c r="QG3" s="0" t="n">
        <f aca="false">QF3+1</f>
        <v>444</v>
      </c>
      <c r="QH3" s="0" t="n">
        <f aca="false">QG3+1</f>
        <v>445</v>
      </c>
      <c r="QI3" s="0" t="n">
        <f aca="false">QH3+1</f>
        <v>446</v>
      </c>
      <c r="QJ3" s="0" t="n">
        <f aca="false">QI3+1</f>
        <v>447</v>
      </c>
      <c r="QK3" s="0" t="n">
        <f aca="false">QJ3+1</f>
        <v>448</v>
      </c>
      <c r="QL3" s="0" t="n">
        <f aca="false">QK3+1</f>
        <v>449</v>
      </c>
      <c r="QM3" s="0" t="n">
        <f aca="false">QL3+1</f>
        <v>450</v>
      </c>
      <c r="QN3" s="0" t="n">
        <f aca="false">QM3+1</f>
        <v>451</v>
      </c>
      <c r="QO3" s="0" t="n">
        <f aca="false">QN3+1</f>
        <v>452</v>
      </c>
      <c r="QP3" s="0" t="n">
        <f aca="false">QO3+1</f>
        <v>453</v>
      </c>
      <c r="QQ3" s="0" t="n">
        <f aca="false">QP3+1</f>
        <v>454</v>
      </c>
      <c r="QR3" s="0" t="n">
        <f aca="false">QQ3+1</f>
        <v>455</v>
      </c>
      <c r="QS3" s="0" t="n">
        <f aca="false">QR3+1</f>
        <v>456</v>
      </c>
      <c r="QT3" s="0" t="n">
        <f aca="false">QS3+1</f>
        <v>457</v>
      </c>
      <c r="QU3" s="0" t="n">
        <f aca="false">QT3+1</f>
        <v>458</v>
      </c>
      <c r="QV3" s="0" t="n">
        <f aca="false">QU3+1</f>
        <v>459</v>
      </c>
      <c r="QW3" s="0" t="n">
        <f aca="false">QV3+1</f>
        <v>460</v>
      </c>
      <c r="QX3" s="0" t="n">
        <f aca="false">QW3+1</f>
        <v>461</v>
      </c>
      <c r="QY3" s="0" t="n">
        <f aca="false">QX3+1</f>
        <v>462</v>
      </c>
      <c r="QZ3" s="0" t="n">
        <f aca="false">QY3+1</f>
        <v>463</v>
      </c>
      <c r="RA3" s="0" t="n">
        <f aca="false">QZ3+1</f>
        <v>464</v>
      </c>
      <c r="RB3" s="0" t="n">
        <f aca="false">RA3+1</f>
        <v>465</v>
      </c>
      <c r="RC3" s="0" t="n">
        <f aca="false">RB3+1</f>
        <v>466</v>
      </c>
      <c r="RD3" s="0" t="n">
        <f aca="false">RC3+1</f>
        <v>467</v>
      </c>
      <c r="RE3" s="0" t="n">
        <f aca="false">RD3+1</f>
        <v>468</v>
      </c>
      <c r="RF3" s="0" t="n">
        <f aca="false">RE3+1</f>
        <v>469</v>
      </c>
      <c r="RG3" s="0" t="n">
        <f aca="false">RF3+1</f>
        <v>470</v>
      </c>
      <c r="RH3" s="0" t="n">
        <f aca="false">RG3+1</f>
        <v>471</v>
      </c>
      <c r="RI3" s="0" t="n">
        <f aca="false">RH3+1</f>
        <v>472</v>
      </c>
      <c r="RJ3" s="0" t="n">
        <f aca="false">RI3+1</f>
        <v>473</v>
      </c>
      <c r="RK3" s="0" t="n">
        <f aca="false">RJ3+1</f>
        <v>474</v>
      </c>
      <c r="RL3" s="0" t="n">
        <f aca="false">RK3+1</f>
        <v>475</v>
      </c>
      <c r="RM3" s="0" t="n">
        <f aca="false">RL3+1</f>
        <v>476</v>
      </c>
      <c r="RN3" s="0" t="n">
        <f aca="false">RM3+1</f>
        <v>477</v>
      </c>
      <c r="RO3" s="0" t="n">
        <f aca="false">RN3+1</f>
        <v>478</v>
      </c>
      <c r="RP3" s="0" t="n">
        <f aca="false">RO3+1</f>
        <v>479</v>
      </c>
      <c r="RQ3" s="0" t="n">
        <f aca="false">RP3+1</f>
        <v>480</v>
      </c>
      <c r="RR3" s="0" t="n">
        <f aca="false">RQ3+1</f>
        <v>481</v>
      </c>
      <c r="RS3" s="0" t="n">
        <f aca="false">RR3+1</f>
        <v>482</v>
      </c>
      <c r="RT3" s="0" t="n">
        <f aca="false">RS3+1</f>
        <v>483</v>
      </c>
      <c r="RU3" s="0" t="n">
        <f aca="false">RT3+1</f>
        <v>484</v>
      </c>
      <c r="RV3" s="0" t="n">
        <f aca="false">RU3+1</f>
        <v>485</v>
      </c>
      <c r="RW3" s="0" t="n">
        <f aca="false">RV3+1</f>
        <v>486</v>
      </c>
      <c r="RX3" s="0" t="n">
        <f aca="false">RW3+1</f>
        <v>487</v>
      </c>
      <c r="RY3" s="0" t="n">
        <f aca="false">RX3+1</f>
        <v>488</v>
      </c>
      <c r="RZ3" s="0" t="n">
        <f aca="false">RY3+1</f>
        <v>489</v>
      </c>
      <c r="SA3" s="0" t="n">
        <f aca="false">RZ3+1</f>
        <v>490</v>
      </c>
      <c r="SB3" s="0" t="n">
        <f aca="false">SA3+1</f>
        <v>491</v>
      </c>
      <c r="SC3" s="0" t="n">
        <f aca="false">SB3+1</f>
        <v>492</v>
      </c>
      <c r="SD3" s="0" t="n">
        <f aca="false">SC3+1</f>
        <v>493</v>
      </c>
      <c r="SE3" s="0" t="n">
        <f aca="false">SD3+1</f>
        <v>494</v>
      </c>
      <c r="SF3" s="0" t="n">
        <f aca="false">SE3+1</f>
        <v>495</v>
      </c>
      <c r="SG3" s="0" t="n">
        <f aca="false">SF3+1</f>
        <v>496</v>
      </c>
      <c r="SH3" s="0" t="n">
        <f aca="false">SG3+1</f>
        <v>497</v>
      </c>
      <c r="SI3" s="0" t="n">
        <f aca="false">SH3+1</f>
        <v>498</v>
      </c>
      <c r="SJ3" s="0" t="n">
        <f aca="false">SI3+1</f>
        <v>499</v>
      </c>
      <c r="SK3" s="0" t="n">
        <f aca="false">SJ3+1</f>
        <v>500</v>
      </c>
      <c r="SL3" s="0" t="n">
        <f aca="false">SK3+1</f>
        <v>501</v>
      </c>
      <c r="SM3" s="0" t="n">
        <f aca="false">SL3+1</f>
        <v>502</v>
      </c>
      <c r="SN3" s="0" t="n">
        <f aca="false">SM3+1</f>
        <v>503</v>
      </c>
      <c r="SO3" s="0" t="n">
        <f aca="false">SN3+1</f>
        <v>504</v>
      </c>
      <c r="SP3" s="0" t="n">
        <f aca="false">SO3+1</f>
        <v>505</v>
      </c>
      <c r="SQ3" s="0" t="n">
        <f aca="false">SP3+1</f>
        <v>506</v>
      </c>
      <c r="SR3" s="0" t="n">
        <f aca="false">SQ3+1</f>
        <v>507</v>
      </c>
      <c r="SS3" s="0" t="n">
        <f aca="false">SR3+1</f>
        <v>508</v>
      </c>
      <c r="ST3" s="0" t="n">
        <f aca="false">SS3+1</f>
        <v>509</v>
      </c>
      <c r="SU3" s="0" t="n">
        <f aca="false">ST3+1</f>
        <v>510</v>
      </c>
      <c r="SV3" s="0" t="n">
        <f aca="false">SU3+1</f>
        <v>511</v>
      </c>
      <c r="SW3" s="0" t="n">
        <f aca="false">SV3+1</f>
        <v>512</v>
      </c>
      <c r="SX3" s="0" t="n">
        <f aca="false">SW3+1</f>
        <v>513</v>
      </c>
      <c r="SY3" s="0" t="n">
        <f aca="false">SX3+1</f>
        <v>514</v>
      </c>
      <c r="SZ3" s="0" t="n">
        <f aca="false">SY3+1</f>
        <v>515</v>
      </c>
      <c r="TA3" s="0" t="n">
        <f aca="false">SZ3+1</f>
        <v>516</v>
      </c>
      <c r="TB3" s="0" t="n">
        <f aca="false">TA3+1</f>
        <v>517</v>
      </c>
      <c r="TC3" s="0" t="n">
        <f aca="false">TB3+1</f>
        <v>518</v>
      </c>
      <c r="TD3" s="0" t="n">
        <f aca="false">TC3+1</f>
        <v>519</v>
      </c>
      <c r="TE3" s="0" t="n">
        <f aca="false">TD3+1</f>
        <v>520</v>
      </c>
      <c r="TF3" s="0" t="n">
        <f aca="false">TE3+1</f>
        <v>521</v>
      </c>
      <c r="TG3" s="0" t="n">
        <f aca="false">TF3+1</f>
        <v>522</v>
      </c>
      <c r="TH3" s="0" t="n">
        <f aca="false">TG3+1</f>
        <v>523</v>
      </c>
      <c r="TI3" s="0" t="n">
        <f aca="false">TH3+1</f>
        <v>524</v>
      </c>
      <c r="TJ3" s="0" t="n">
        <f aca="false">TI3+1</f>
        <v>525</v>
      </c>
      <c r="TK3" s="0" t="n">
        <f aca="false">TJ3+1</f>
        <v>526</v>
      </c>
      <c r="TL3" s="0" t="n">
        <f aca="false">TK3+1</f>
        <v>527</v>
      </c>
      <c r="TM3" s="0" t="n">
        <f aca="false">TL3+1</f>
        <v>528</v>
      </c>
      <c r="TN3" s="0" t="n">
        <f aca="false">TM3+1</f>
        <v>529</v>
      </c>
      <c r="TO3" s="0" t="n">
        <f aca="false">TN3+1</f>
        <v>530</v>
      </c>
      <c r="TP3" s="0" t="n">
        <f aca="false">TO3+1</f>
        <v>531</v>
      </c>
      <c r="TQ3" s="0" t="n">
        <f aca="false">TP3+1</f>
        <v>532</v>
      </c>
      <c r="TR3" s="0" t="n">
        <f aca="false">TQ3+1</f>
        <v>533</v>
      </c>
      <c r="TS3" s="0" t="n">
        <f aca="false">TR3+1</f>
        <v>534</v>
      </c>
      <c r="TT3" s="0" t="n">
        <f aca="false">TS3+1</f>
        <v>535</v>
      </c>
      <c r="TU3" s="0" t="n">
        <f aca="false">TT3+1</f>
        <v>536</v>
      </c>
      <c r="TV3" s="0" t="n">
        <f aca="false">TU3+1</f>
        <v>537</v>
      </c>
      <c r="TW3" s="0" t="n">
        <f aca="false">TV3+1</f>
        <v>538</v>
      </c>
      <c r="TX3" s="0" t="n">
        <f aca="false">TW3+1</f>
        <v>539</v>
      </c>
      <c r="TY3" s="0" t="n">
        <f aca="false">TX3+1</f>
        <v>540</v>
      </c>
      <c r="TZ3" s="0" t="n">
        <f aca="false">TY3+1</f>
        <v>541</v>
      </c>
      <c r="UA3" s="0" t="n">
        <f aca="false">TZ3+1</f>
        <v>542</v>
      </c>
      <c r="UB3" s="0" t="n">
        <f aca="false">UA3+1</f>
        <v>543</v>
      </c>
      <c r="UC3" s="0" t="n">
        <f aca="false">UB3+1</f>
        <v>544</v>
      </c>
      <c r="UD3" s="0" t="n">
        <f aca="false">UC3+1</f>
        <v>545</v>
      </c>
      <c r="UE3" s="0" t="n">
        <f aca="false">UD3+1</f>
        <v>546</v>
      </c>
      <c r="UF3" s="0" t="n">
        <f aca="false">UE3+1</f>
        <v>547</v>
      </c>
      <c r="UG3" s="0" t="n">
        <f aca="false">UF3+1</f>
        <v>548</v>
      </c>
      <c r="UH3" s="0" t="n">
        <f aca="false">UG3+1</f>
        <v>549</v>
      </c>
      <c r="UI3" s="0" t="n">
        <f aca="false">UH3+1</f>
        <v>550</v>
      </c>
      <c r="UJ3" s="0" t="n">
        <f aca="false">UI3+1</f>
        <v>551</v>
      </c>
      <c r="UK3" s="0" t="n">
        <f aca="false">UJ3+1</f>
        <v>552</v>
      </c>
      <c r="UL3" s="0" t="n">
        <f aca="false">UK3+1</f>
        <v>553</v>
      </c>
      <c r="UM3" s="0" t="n">
        <f aca="false">UL3+1</f>
        <v>554</v>
      </c>
      <c r="UN3" s="0" t="n">
        <f aca="false">UM3+1</f>
        <v>555</v>
      </c>
      <c r="UO3" s="0" t="n">
        <f aca="false">UN3+1</f>
        <v>556</v>
      </c>
      <c r="UP3" s="0" t="n">
        <f aca="false">UO3+1</f>
        <v>557</v>
      </c>
      <c r="UQ3" s="0" t="n">
        <f aca="false">UP3+1</f>
        <v>558</v>
      </c>
      <c r="UR3" s="0" t="n">
        <f aca="false">UQ3+1</f>
        <v>559</v>
      </c>
      <c r="US3" s="0" t="n">
        <f aca="false">UR3+1</f>
        <v>560</v>
      </c>
      <c r="UT3" s="0" t="n">
        <f aca="false">US3+1</f>
        <v>561</v>
      </c>
      <c r="UU3" s="0" t="n">
        <f aca="false">UT3+1</f>
        <v>562</v>
      </c>
      <c r="UV3" s="0" t="n">
        <f aca="false">UU3+1</f>
        <v>563</v>
      </c>
      <c r="UW3" s="0" t="n">
        <f aca="false">UV3+1</f>
        <v>564</v>
      </c>
      <c r="UX3" s="0" t="n">
        <f aca="false">UW3+1</f>
        <v>565</v>
      </c>
      <c r="UY3" s="0" t="n">
        <f aca="false">UX3+1</f>
        <v>566</v>
      </c>
      <c r="UZ3" s="0" t="n">
        <f aca="false">UY3+1</f>
        <v>567</v>
      </c>
      <c r="VA3" s="0" t="n">
        <f aca="false">UZ3+1</f>
        <v>568</v>
      </c>
      <c r="VB3" s="0" t="n">
        <f aca="false">VA3+1</f>
        <v>569</v>
      </c>
      <c r="VC3" s="0" t="n">
        <f aca="false">VB3+1</f>
        <v>570</v>
      </c>
      <c r="VD3" s="0" t="n">
        <f aca="false">VC3+1</f>
        <v>571</v>
      </c>
      <c r="VE3" s="0" t="n">
        <f aca="false">VD3+1</f>
        <v>572</v>
      </c>
      <c r="VF3" s="0" t="n">
        <f aca="false">VE3+1</f>
        <v>573</v>
      </c>
      <c r="VG3" s="0" t="n">
        <f aca="false">VF3+1</f>
        <v>574</v>
      </c>
      <c r="VH3" s="0" t="n">
        <f aca="false">VG3+1</f>
        <v>575</v>
      </c>
      <c r="VI3" s="0" t="n">
        <f aca="false">VH3+1</f>
        <v>576</v>
      </c>
      <c r="VJ3" s="0" t="n">
        <f aca="false">VI3+1</f>
        <v>577</v>
      </c>
      <c r="VK3" s="0" t="n">
        <f aca="false">VJ3+1</f>
        <v>578</v>
      </c>
      <c r="VL3" s="0" t="n">
        <f aca="false">VK3+1</f>
        <v>579</v>
      </c>
      <c r="VM3" s="0" t="n">
        <f aca="false">VL3+1</f>
        <v>580</v>
      </c>
      <c r="VN3" s="0" t="n">
        <f aca="false">VM3+1</f>
        <v>581</v>
      </c>
      <c r="VO3" s="0" t="n">
        <f aca="false">VN3+1</f>
        <v>582</v>
      </c>
      <c r="VP3" s="0" t="n">
        <f aca="false">VO3+1</f>
        <v>583</v>
      </c>
      <c r="VQ3" s="0" t="n">
        <f aca="false">VP3+1</f>
        <v>584</v>
      </c>
      <c r="VR3" s="0" t="n">
        <f aca="false">VQ3+1</f>
        <v>585</v>
      </c>
      <c r="VS3" s="0" t="n">
        <f aca="false">VR3+1</f>
        <v>586</v>
      </c>
      <c r="VT3" s="0" t="n">
        <f aca="false">VS3+1</f>
        <v>587</v>
      </c>
      <c r="VU3" s="0" t="n">
        <f aca="false">VT3+1</f>
        <v>588</v>
      </c>
      <c r="VV3" s="0" t="n">
        <f aca="false">VU3+1</f>
        <v>589</v>
      </c>
      <c r="VW3" s="0" t="n">
        <f aca="false">VV3+1</f>
        <v>590</v>
      </c>
      <c r="VX3" s="0" t="n">
        <f aca="false">VW3+1</f>
        <v>591</v>
      </c>
      <c r="VY3" s="0" t="n">
        <f aca="false">VX3+1</f>
        <v>592</v>
      </c>
      <c r="VZ3" s="0" t="n">
        <f aca="false">VY3+1</f>
        <v>593</v>
      </c>
      <c r="WA3" s="0" t="n">
        <f aca="false">VZ3+1</f>
        <v>594</v>
      </c>
      <c r="WB3" s="0" t="n">
        <f aca="false">WA3+1</f>
        <v>595</v>
      </c>
      <c r="WC3" s="0" t="n">
        <f aca="false">WB3+1</f>
        <v>596</v>
      </c>
      <c r="WD3" s="0" t="n">
        <f aca="false">WC3+1</f>
        <v>597</v>
      </c>
      <c r="WE3" s="0" t="n">
        <f aca="false">WD3+1</f>
        <v>598</v>
      </c>
      <c r="WF3" s="0" t="n">
        <f aca="false">WE3+1</f>
        <v>599</v>
      </c>
      <c r="WG3" s="0" t="n">
        <f aca="false">WF3+1</f>
        <v>600</v>
      </c>
      <c r="WH3" s="0" t="n">
        <f aca="false">WG3+1</f>
        <v>601</v>
      </c>
      <c r="WI3" s="0" t="n">
        <f aca="false">WH3+1</f>
        <v>602</v>
      </c>
      <c r="WJ3" s="0" t="n">
        <f aca="false">WI3+1</f>
        <v>603</v>
      </c>
      <c r="WK3" s="0" t="n">
        <f aca="false">WJ3+1</f>
        <v>604</v>
      </c>
      <c r="WL3" s="0" t="n">
        <f aca="false">WK3+1</f>
        <v>605</v>
      </c>
      <c r="WM3" s="0" t="n">
        <f aca="false">WL3+1</f>
        <v>606</v>
      </c>
      <c r="WN3" s="0" t="n">
        <f aca="false">WM3+1</f>
        <v>607</v>
      </c>
      <c r="WO3" s="0" t="n">
        <f aca="false">WN3+1</f>
        <v>608</v>
      </c>
      <c r="WP3" s="0" t="n">
        <f aca="false">WO3+1</f>
        <v>609</v>
      </c>
      <c r="WQ3" s="0" t="n">
        <f aca="false">WP3+1</f>
        <v>610</v>
      </c>
      <c r="WR3" s="0" t="n">
        <f aca="false">WQ3+1</f>
        <v>611</v>
      </c>
      <c r="WS3" s="0" t="n">
        <f aca="false">WR3+1</f>
        <v>612</v>
      </c>
      <c r="WT3" s="0" t="n">
        <f aca="false">WS3+1</f>
        <v>613</v>
      </c>
      <c r="WU3" s="0" t="n">
        <f aca="false">WT3+1</f>
        <v>614</v>
      </c>
      <c r="WV3" s="0" t="n">
        <f aca="false">WU3+1</f>
        <v>615</v>
      </c>
      <c r="WW3" s="0" t="n">
        <f aca="false">WV3+1</f>
        <v>616</v>
      </c>
      <c r="WX3" s="0" t="n">
        <f aca="false">WW3+1</f>
        <v>617</v>
      </c>
      <c r="WY3" s="0" t="n">
        <f aca="false">WX3+1</f>
        <v>618</v>
      </c>
      <c r="WZ3" s="0" t="n">
        <f aca="false">WY3+1</f>
        <v>619</v>
      </c>
      <c r="XA3" s="0" t="n">
        <f aca="false">WZ3+1</f>
        <v>620</v>
      </c>
      <c r="XB3" s="0" t="n">
        <f aca="false">XA3+1</f>
        <v>621</v>
      </c>
      <c r="XC3" s="0" t="n">
        <f aca="false">XB3+1</f>
        <v>622</v>
      </c>
      <c r="XD3" s="0" t="n">
        <f aca="false">XC3+1</f>
        <v>623</v>
      </c>
      <c r="XE3" s="0" t="n">
        <f aca="false">XD3+1</f>
        <v>624</v>
      </c>
      <c r="XF3" s="0" t="n">
        <f aca="false">XE3+1</f>
        <v>625</v>
      </c>
      <c r="XG3" s="0" t="n">
        <f aca="false">XF3+1</f>
        <v>626</v>
      </c>
      <c r="XH3" s="0" t="n">
        <f aca="false">XG3+1</f>
        <v>627</v>
      </c>
      <c r="XI3" s="0" t="n">
        <f aca="false">XH3+1</f>
        <v>628</v>
      </c>
      <c r="XJ3" s="0" t="n">
        <f aca="false">XI3+1</f>
        <v>629</v>
      </c>
      <c r="XK3" s="0" t="n">
        <f aca="false">XJ3+1</f>
        <v>630</v>
      </c>
      <c r="XL3" s="0" t="n">
        <f aca="false">XK3+1</f>
        <v>631</v>
      </c>
      <c r="XM3" s="0" t="n">
        <f aca="false">XL3+1</f>
        <v>632</v>
      </c>
      <c r="XN3" s="0" t="n">
        <f aca="false">XM3+1</f>
        <v>633</v>
      </c>
      <c r="XO3" s="0" t="n">
        <f aca="false">XN3+1</f>
        <v>634</v>
      </c>
      <c r="XP3" s="0" t="n">
        <f aca="false">XO3+1</f>
        <v>635</v>
      </c>
      <c r="XQ3" s="0" t="n">
        <f aca="false">XP3+1</f>
        <v>636</v>
      </c>
      <c r="XR3" s="0" t="n">
        <f aca="false">XQ3+1</f>
        <v>637</v>
      </c>
      <c r="XS3" s="0" t="n">
        <f aca="false">XR3+1</f>
        <v>638</v>
      </c>
      <c r="XT3" s="0" t="n">
        <f aca="false">XS3+1</f>
        <v>639</v>
      </c>
      <c r="XU3" s="0" t="n">
        <f aca="false">XT3+1</f>
        <v>640</v>
      </c>
      <c r="XV3" s="0" t="n">
        <f aca="false">XU3+1</f>
        <v>641</v>
      </c>
      <c r="XW3" s="0" t="n">
        <f aca="false">XV3+1</f>
        <v>642</v>
      </c>
      <c r="XX3" s="0" t="n">
        <f aca="false">XW3+1</f>
        <v>643</v>
      </c>
      <c r="XY3" s="0" t="n">
        <f aca="false">XX3+1</f>
        <v>644</v>
      </c>
      <c r="XZ3" s="0" t="n">
        <f aca="false">XY3+1</f>
        <v>645</v>
      </c>
      <c r="YA3" s="0" t="n">
        <f aca="false">XZ3+1</f>
        <v>646</v>
      </c>
      <c r="YB3" s="0" t="n">
        <f aca="false">YA3+1</f>
        <v>647</v>
      </c>
      <c r="YC3" s="0" t="n">
        <f aca="false">YB3+1</f>
        <v>648</v>
      </c>
      <c r="YD3" s="0" t="n">
        <f aca="false">YC3+1</f>
        <v>649</v>
      </c>
      <c r="YE3" s="0" t="n">
        <f aca="false">YD3+1</f>
        <v>650</v>
      </c>
      <c r="YF3" s="0" t="n">
        <f aca="false">YE3+1</f>
        <v>651</v>
      </c>
      <c r="YG3" s="0" t="n">
        <f aca="false">YF3+1</f>
        <v>652</v>
      </c>
      <c r="YH3" s="0" t="n">
        <f aca="false">YG3+1</f>
        <v>653</v>
      </c>
      <c r="YI3" s="0" t="n">
        <f aca="false">YH3+1</f>
        <v>654</v>
      </c>
      <c r="YJ3" s="0" t="n">
        <f aca="false">YI3+1</f>
        <v>655</v>
      </c>
      <c r="YK3" s="0" t="n">
        <f aca="false">YJ3+1</f>
        <v>656</v>
      </c>
      <c r="YL3" s="0" t="n">
        <f aca="false">YK3+1</f>
        <v>657</v>
      </c>
      <c r="YM3" s="0" t="n">
        <f aca="false">YL3+1</f>
        <v>658</v>
      </c>
      <c r="YN3" s="0" t="n">
        <f aca="false">YM3+1</f>
        <v>659</v>
      </c>
      <c r="YO3" s="0" t="n">
        <f aca="false">YN3+1</f>
        <v>660</v>
      </c>
      <c r="YP3" s="0" t="n">
        <f aca="false">YO3+1</f>
        <v>661</v>
      </c>
      <c r="YQ3" s="0" t="n">
        <f aca="false">YP3+1</f>
        <v>662</v>
      </c>
      <c r="YR3" s="0" t="n">
        <f aca="false">YQ3+1</f>
        <v>663</v>
      </c>
      <c r="YS3" s="0" t="n">
        <f aca="false">YR3+1</f>
        <v>664</v>
      </c>
      <c r="YT3" s="0" t="n">
        <f aca="false">YS3+1</f>
        <v>665</v>
      </c>
      <c r="YU3" s="0" t="n">
        <f aca="false">YT3+1</f>
        <v>666</v>
      </c>
      <c r="YV3" s="0" t="n">
        <f aca="false">YU3+1</f>
        <v>667</v>
      </c>
      <c r="YW3" s="0" t="n">
        <f aca="false">YV3+1</f>
        <v>668</v>
      </c>
      <c r="YX3" s="0" t="n">
        <f aca="false">YW3+1</f>
        <v>669</v>
      </c>
      <c r="YY3" s="0" t="n">
        <f aca="false">YX3+1</f>
        <v>670</v>
      </c>
      <c r="YZ3" s="0" t="n">
        <f aca="false">YY3+1</f>
        <v>671</v>
      </c>
      <c r="ZA3" s="0" t="n">
        <f aca="false">YZ3+1</f>
        <v>672</v>
      </c>
      <c r="ZB3" s="0" t="n">
        <f aca="false">ZA3+1</f>
        <v>673</v>
      </c>
      <c r="ZC3" s="0" t="n">
        <f aca="false">ZB3+1</f>
        <v>674</v>
      </c>
      <c r="ZD3" s="0" t="n">
        <f aca="false">ZC3+1</f>
        <v>675</v>
      </c>
      <c r="ZE3" s="0" t="n">
        <f aca="false">ZD3+1</f>
        <v>676</v>
      </c>
      <c r="ZF3" s="0" t="n">
        <f aca="false">ZE3+1</f>
        <v>677</v>
      </c>
      <c r="ZG3" s="0" t="n">
        <f aca="false">ZF3+1</f>
        <v>678</v>
      </c>
      <c r="ZH3" s="0" t="n">
        <f aca="false">ZG3+1</f>
        <v>679</v>
      </c>
      <c r="ZI3" s="0" t="n">
        <f aca="false">ZH3+1</f>
        <v>680</v>
      </c>
      <c r="ZJ3" s="0" t="n">
        <f aca="false">ZI3+1</f>
        <v>681</v>
      </c>
      <c r="ZK3" s="0" t="n">
        <f aca="false">ZJ3+1</f>
        <v>682</v>
      </c>
      <c r="ZL3" s="0" t="n">
        <f aca="false">ZK3+1</f>
        <v>683</v>
      </c>
      <c r="ZM3" s="0" t="n">
        <f aca="false">ZL3+1</f>
        <v>684</v>
      </c>
      <c r="ZN3" s="0" t="n">
        <f aca="false">ZM3+1</f>
        <v>685</v>
      </c>
      <c r="ZO3" s="0" t="n">
        <f aca="false">ZN3+1</f>
        <v>686</v>
      </c>
      <c r="ZP3" s="0" t="n">
        <f aca="false">ZO3+1</f>
        <v>687</v>
      </c>
      <c r="ZQ3" s="0" t="n">
        <f aca="false">ZP3+1</f>
        <v>688</v>
      </c>
      <c r="ZR3" s="0" t="n">
        <f aca="false">ZQ3+1</f>
        <v>689</v>
      </c>
      <c r="ZS3" s="0" t="n">
        <f aca="false">ZR3+1</f>
        <v>690</v>
      </c>
      <c r="ZT3" s="0" t="n">
        <f aca="false">ZS3+1</f>
        <v>691</v>
      </c>
      <c r="ZU3" s="0" t="n">
        <f aca="false">ZT3+1</f>
        <v>692</v>
      </c>
      <c r="ZV3" s="0" t="n">
        <f aca="false">ZU3+1</f>
        <v>693</v>
      </c>
      <c r="ZW3" s="0" t="n">
        <f aca="false">ZV3+1</f>
        <v>694</v>
      </c>
      <c r="ZX3" s="0" t="n">
        <f aca="false">ZW3+1</f>
        <v>695</v>
      </c>
      <c r="ZY3" s="0" t="n">
        <f aca="false">ZX3+1</f>
        <v>696</v>
      </c>
      <c r="ZZ3" s="0" t="n">
        <f aca="false">ZY3+1</f>
        <v>697</v>
      </c>
      <c r="AAA3" s="0" t="n">
        <f aca="false">ZZ3+1</f>
        <v>698</v>
      </c>
      <c r="AAB3" s="0" t="n">
        <f aca="false">AAA3+1</f>
        <v>699</v>
      </c>
      <c r="AAC3" s="0" t="n">
        <f aca="false">AAB3+1</f>
        <v>700</v>
      </c>
      <c r="AAD3" s="0" t="n">
        <f aca="false">AAC3+1</f>
        <v>701</v>
      </c>
      <c r="AAE3" s="0" t="n">
        <f aca="false">AAD3+1</f>
        <v>702</v>
      </c>
      <c r="AAF3" s="0" t="n">
        <f aca="false">AAE3+1</f>
        <v>703</v>
      </c>
      <c r="AAG3" s="0" t="n">
        <f aca="false">AAF3+1</f>
        <v>704</v>
      </c>
      <c r="AAH3" s="0" t="n">
        <f aca="false">AAG3+1</f>
        <v>705</v>
      </c>
      <c r="AAI3" s="0" t="n">
        <f aca="false">AAH3+1</f>
        <v>706</v>
      </c>
      <c r="AAJ3" s="0" t="n">
        <f aca="false">AAI3+1</f>
        <v>707</v>
      </c>
      <c r="AAK3" s="0" t="n">
        <f aca="false">AAJ3+1</f>
        <v>708</v>
      </c>
      <c r="AAL3" s="0" t="n">
        <f aca="false">AAK3+1</f>
        <v>709</v>
      </c>
      <c r="AAM3" s="0" t="n">
        <f aca="false">AAL3+1</f>
        <v>710</v>
      </c>
      <c r="AAN3" s="0" t="n">
        <f aca="false">AAM3+1</f>
        <v>711</v>
      </c>
      <c r="AAO3" s="0" t="n">
        <f aca="false">AAN3+1</f>
        <v>712</v>
      </c>
      <c r="AAP3" s="0" t="n">
        <f aca="false">AAO3+1</f>
        <v>713</v>
      </c>
      <c r="AAQ3" s="0" t="n">
        <f aca="false">AAP3+1</f>
        <v>714</v>
      </c>
      <c r="AAR3" s="0" t="n">
        <f aca="false">AAQ3+1</f>
        <v>715</v>
      </c>
      <c r="AAS3" s="0" t="n">
        <f aca="false">AAR3+1</f>
        <v>716</v>
      </c>
    </row>
    <row r="4" customFormat="false" ht="12.8" hidden="false" customHeight="false" outlineLevel="0" collapsed="false">
      <c r="D4" s="0" t="s">
        <v>127</v>
      </c>
      <c r="E4" s="0" t="n">
        <v>2025</v>
      </c>
      <c r="F4" s="0" t="n">
        <v>2026</v>
      </c>
      <c r="G4" s="0" t="n">
        <v>2027</v>
      </c>
    </row>
    <row r="5" customFormat="false" ht="12.8" hidden="false" customHeight="false" outlineLevel="0" collapsed="false">
      <c r="C5" s="0" t="s">
        <v>128</v>
      </c>
      <c r="D5" s="3" t="n">
        <v>100000</v>
      </c>
    </row>
    <row r="6" customFormat="false" ht="12.8" hidden="false" customHeight="false" outlineLevel="0" collapsed="false">
      <c r="C6" s="0" t="s">
        <v>129</v>
      </c>
      <c r="E6" s="3" t="n">
        <f aca="false">'CPC 2025 R'!C7</f>
        <v>582858.981106035</v>
      </c>
      <c r="F6" s="3" t="n">
        <f aca="false">'CPC 2025 R'!D7</f>
        <v>8827415.7443916</v>
      </c>
      <c r="G6" s="3" t="n">
        <f aca="false">'CPC 2025 R'!E7</f>
        <v>30769829.6474711</v>
      </c>
      <c r="H6" s="3" t="n">
        <f aca="false">G6*1.25</f>
        <v>38462287.0593388</v>
      </c>
      <c r="I6" s="3" t="n">
        <f aca="false">H6*1.25</f>
        <v>48077858.8241735</v>
      </c>
      <c r="J6" s="3" t="n">
        <f aca="false">I6*1.25</f>
        <v>60097323.5302169</v>
      </c>
    </row>
    <row r="7" customFormat="false" ht="12.8" hidden="false" customHeight="false" outlineLevel="0" collapsed="false">
      <c r="C7" s="0" t="s">
        <v>130</v>
      </c>
      <c r="E7" s="0" t="n">
        <f aca="false">E8-E6</f>
        <v>3259.19999999995</v>
      </c>
      <c r="F7" s="0" t="n">
        <f aca="false">F8-F6</f>
        <v>6518.40000000037</v>
      </c>
      <c r="G7" s="0" t="n">
        <f aca="false">G8-G6</f>
        <v>13036.8000000007</v>
      </c>
    </row>
    <row r="8" customFormat="false" ht="12.8" hidden="false" customHeight="false" outlineLevel="0" collapsed="false">
      <c r="C8" s="0" t="s">
        <v>123</v>
      </c>
      <c r="E8" s="3" t="n">
        <f aca="false">'Plan de financement'!D7</f>
        <v>586118.181106035</v>
      </c>
      <c r="F8" s="3" t="n">
        <f aca="false">'Plan de financement'!E7</f>
        <v>8833934.1443916</v>
      </c>
      <c r="G8" s="3" t="n">
        <f aca="false">'Plan de financement'!F7</f>
        <v>30782866.4474711</v>
      </c>
    </row>
    <row r="9" customFormat="false" ht="12.8" hidden="false" customHeight="false" outlineLevel="0" collapsed="false">
      <c r="C9" s="0" t="s">
        <v>131</v>
      </c>
      <c r="D9" s="3" t="n">
        <f aca="false">-D5</f>
        <v>-100000</v>
      </c>
      <c r="E9" s="3" t="n">
        <f aca="false">'Plan de financement'!D9</f>
        <v>669822.181106035</v>
      </c>
      <c r="F9" s="3" t="n">
        <f aca="false">'Plan de financement'!E9</f>
        <v>8822638.1443916</v>
      </c>
      <c r="G9" s="3" t="n">
        <f aca="false">'Plan de financement'!F9</f>
        <v>30760274.4474711</v>
      </c>
      <c r="H9" s="3" t="n">
        <f aca="false">G9*1.25</f>
        <v>38450343.0593388</v>
      </c>
      <c r="I9" s="3" t="n">
        <f aca="false">H9*1.25</f>
        <v>48062928.8241735</v>
      </c>
      <c r="J9" s="3" t="n">
        <f aca="false">I9*1.25</f>
        <v>60078661.0302169</v>
      </c>
      <c r="K9" s="3" t="n">
        <f aca="false">J9*1.05</f>
        <v>63082594.0817278</v>
      </c>
      <c r="L9" s="3" t="n">
        <f aca="false">K9*1.05</f>
        <v>66236723.7858141</v>
      </c>
      <c r="M9" s="3" t="n">
        <f aca="false">L9*1.05</f>
        <v>69548559.9751049</v>
      </c>
      <c r="N9" s="3" t="n">
        <f aca="false">M9*1.05</f>
        <v>73025987.9738601</v>
      </c>
      <c r="O9" s="3" t="n">
        <f aca="false">N9*1.05</f>
        <v>76677287.3725531</v>
      </c>
      <c r="P9" s="3" t="n">
        <f aca="false">O9*1.05</f>
        <v>80511151.7411808</v>
      </c>
      <c r="Q9" s="3" t="n">
        <f aca="false">P9*1.02</f>
        <v>82121374.7760044</v>
      </c>
      <c r="R9" s="3" t="n">
        <f aca="false">Q9*1.02</f>
        <v>83763802.2715245</v>
      </c>
      <c r="S9" s="3" t="n">
        <f aca="false">R9*1.02</f>
        <v>85439078.316955</v>
      </c>
      <c r="T9" s="3" t="n">
        <f aca="false">S9*1.02</f>
        <v>87147859.8832941</v>
      </c>
      <c r="U9" s="3" t="n">
        <f aca="false">T9*1.02</f>
        <v>88890817.08096</v>
      </c>
      <c r="V9" s="3" t="n">
        <f aca="false">U9*1.02</f>
        <v>90668633.4225791</v>
      </c>
      <c r="W9" s="3" t="n">
        <f aca="false">V9*1.02</f>
        <v>92482006.0910307</v>
      </c>
      <c r="X9" s="3" t="n">
        <f aca="false">W9*1.02</f>
        <v>94331646.2128513</v>
      </c>
      <c r="Y9" s="3" t="n">
        <f aca="false">X9*1.02</f>
        <v>96218279.1371084</v>
      </c>
      <c r="Z9" s="3" t="n">
        <f aca="false">Y9*1.02</f>
        <v>98142644.7198505</v>
      </c>
      <c r="AA9" s="3" t="n">
        <f aca="false">Z9*1.02</f>
        <v>100105497.614248</v>
      </c>
      <c r="AB9" s="3" t="n">
        <f aca="false">AA9*1.02</f>
        <v>102107607.566532</v>
      </c>
      <c r="AC9" s="3" t="n">
        <f aca="false">AB9*1.02</f>
        <v>104149759.717863</v>
      </c>
      <c r="AD9" s="3" t="n">
        <f aca="false">AC9*1.02</f>
        <v>106232754.91222</v>
      </c>
      <c r="AE9" s="3" t="n">
        <f aca="false">AD9*1.02</f>
        <v>108357410.010465</v>
      </c>
      <c r="AF9" s="3" t="n">
        <f aca="false">AE9*1.02</f>
        <v>110524558.210674</v>
      </c>
      <c r="AG9" s="3" t="n">
        <f aca="false">AF9*1.02</f>
        <v>112735049.374888</v>
      </c>
      <c r="AH9" s="3" t="n">
        <f aca="false">AG9*1.02</f>
        <v>114989750.362385</v>
      </c>
      <c r="AI9" s="3" t="n">
        <f aca="false">AH9*1.02</f>
        <v>117289545.369633</v>
      </c>
      <c r="AJ9" s="3" t="n">
        <f aca="false">AI9*1.02</f>
        <v>119635336.277026</v>
      </c>
      <c r="AK9" s="3" t="n">
        <f aca="false">AJ9*1.02</f>
        <v>122028043.002566</v>
      </c>
      <c r="AL9" s="3" t="n">
        <f aca="false">AK9*1.02</f>
        <v>124468603.862618</v>
      </c>
      <c r="AM9" s="3" t="n">
        <f aca="false">AL9*1.02</f>
        <v>126957975.93987</v>
      </c>
      <c r="AN9" s="3" t="n">
        <f aca="false">AM9*1.02</f>
        <v>129497135.458667</v>
      </c>
      <c r="AO9" s="3" t="n">
        <f aca="false">AN9*1.02</f>
        <v>132087078.167841</v>
      </c>
      <c r="AP9" s="3" t="n">
        <f aca="false">AO9*1.02</f>
        <v>134728819.731197</v>
      </c>
      <c r="AQ9" s="3" t="n">
        <f aca="false">AP9*1.02</f>
        <v>137423396.125821</v>
      </c>
      <c r="AR9" s="3" t="n">
        <f aca="false">AQ9*1.02</f>
        <v>140171864.048338</v>
      </c>
      <c r="AS9" s="3" t="n">
        <f aca="false">AR9*1.02</f>
        <v>142975301.329305</v>
      </c>
      <c r="AT9" s="3" t="n">
        <f aca="false">AS9*1.02</f>
        <v>145834807.355891</v>
      </c>
      <c r="AU9" s="3" t="n">
        <f aca="false">AT9*1.02</f>
        <v>148751503.503009</v>
      </c>
      <c r="AV9" s="3" t="n">
        <f aca="false">AU9*1.02</f>
        <v>151726533.573069</v>
      </c>
      <c r="AW9" s="3" t="n">
        <f aca="false">AV9*1.02</f>
        <v>154761064.24453</v>
      </c>
      <c r="AX9" s="3" t="n">
        <f aca="false">AW9*1.02</f>
        <v>157856285.529421</v>
      </c>
      <c r="AY9" s="3" t="n">
        <f aca="false">AX9*1.02</f>
        <v>161013411.240009</v>
      </c>
      <c r="AZ9" s="3" t="n">
        <f aca="false">AY9*1.02</f>
        <v>164233679.464809</v>
      </c>
      <c r="BA9" s="3" t="n">
        <f aca="false">AZ9*1.02</f>
        <v>167518353.054106</v>
      </c>
      <c r="BB9" s="3" t="n">
        <f aca="false">BA9*1.02</f>
        <v>170868720.115188</v>
      </c>
      <c r="BC9" s="3" t="n">
        <f aca="false">BB9*1.02</f>
        <v>174286094.517491</v>
      </c>
      <c r="BD9" s="3" t="n">
        <f aca="false">BC9*1.02</f>
        <v>177771816.407841</v>
      </c>
      <c r="BE9" s="3" t="n">
        <f aca="false">BD9*1.02</f>
        <v>181327252.735998</v>
      </c>
      <c r="BF9" s="3" t="n">
        <f aca="false">BE9*1.02</f>
        <v>184953797.790718</v>
      </c>
      <c r="BG9" s="3" t="n">
        <f aca="false">BF9*1.02</f>
        <v>188652873.746532</v>
      </c>
      <c r="BH9" s="3" t="n">
        <f aca="false">BG9*1.02</f>
        <v>192425931.221463</v>
      </c>
      <c r="BI9" s="3" t="n">
        <f aca="false">BH9*1.02</f>
        <v>196274449.845892</v>
      </c>
      <c r="BJ9" s="3" t="n">
        <f aca="false">BI9*1.02</f>
        <v>200199938.84281</v>
      </c>
      <c r="BK9" s="3" t="n">
        <f aca="false">BJ9*1.02</f>
        <v>204203937.619666</v>
      </c>
      <c r="BL9" s="3" t="n">
        <f aca="false">BK9*1.02</f>
        <v>208288016.37206</v>
      </c>
      <c r="BM9" s="3" t="n">
        <f aca="false">BL9*1.02</f>
        <v>212453776.699501</v>
      </c>
      <c r="BN9" s="3" t="n">
        <f aca="false">BM9*1.02</f>
        <v>216702852.233491</v>
      </c>
      <c r="BO9" s="3" t="n">
        <f aca="false">BN9*1.02</f>
        <v>221036909.278161</v>
      </c>
      <c r="BP9" s="3" t="n">
        <f aca="false">BO9*1.02</f>
        <v>225457647.463724</v>
      </c>
      <c r="BQ9" s="3" t="n">
        <f aca="false">BP9*1.02</f>
        <v>229966800.412998</v>
      </c>
      <c r="BR9" s="3" t="n">
        <f aca="false">BQ9*1.02</f>
        <v>234566136.421258</v>
      </c>
      <c r="BS9" s="3" t="n">
        <f aca="false">BR9*1.02</f>
        <v>239257459.149684</v>
      </c>
      <c r="BT9" s="3" t="n">
        <f aca="false">BS9*1.02</f>
        <v>244042608.332677</v>
      </c>
      <c r="BU9" s="3" t="n">
        <f aca="false">BT9*1.02</f>
        <v>248923460.499331</v>
      </c>
      <c r="BV9" s="3" t="n">
        <f aca="false">BU9*1.02</f>
        <v>253901929.709317</v>
      </c>
      <c r="BW9" s="3" t="n">
        <f aca="false">BV9*1.02</f>
        <v>258979968.303504</v>
      </c>
      <c r="BX9" s="3" t="n">
        <f aca="false">BW9*1.02</f>
        <v>264159567.669574</v>
      </c>
      <c r="BY9" s="3" t="n">
        <f aca="false">BX9*1.02</f>
        <v>269442759.022965</v>
      </c>
      <c r="BZ9" s="3" t="n">
        <f aca="false">BY9*1.02</f>
        <v>274831614.203425</v>
      </c>
      <c r="CA9" s="3" t="n">
        <f aca="false">BZ9*1.02</f>
        <v>280328246.487493</v>
      </c>
      <c r="CB9" s="3" t="n">
        <f aca="false">CA9*1.02</f>
        <v>285934811.417243</v>
      </c>
      <c r="CC9" s="3" t="n">
        <f aca="false">CB9*1.02</f>
        <v>291653507.645588</v>
      </c>
      <c r="CD9" s="3" t="n">
        <f aca="false">CC9*1.02</f>
        <v>297486577.7985</v>
      </c>
      <c r="CE9" s="3" t="n">
        <f aca="false">CD9*1.02</f>
        <v>303436309.35447</v>
      </c>
      <c r="CF9" s="3" t="n">
        <f aca="false">CE9*1.02</f>
        <v>309505035.541559</v>
      </c>
      <c r="CG9" s="3" t="n">
        <f aca="false">CF9*1.02</f>
        <v>315695136.25239</v>
      </c>
      <c r="CH9" s="3" t="n">
        <f aca="false">CG9*1.02</f>
        <v>322009038.977438</v>
      </c>
      <c r="CI9" s="3" t="n">
        <f aca="false">CH9*1.02</f>
        <v>328449219.756987</v>
      </c>
      <c r="CJ9" s="3" t="n">
        <f aca="false">CI9*1.02</f>
        <v>335018204.152127</v>
      </c>
      <c r="CK9" s="3" t="n">
        <f aca="false">CJ9*1.02</f>
        <v>341718568.235169</v>
      </c>
      <c r="CL9" s="3" t="n">
        <f aca="false">CK9*1.02</f>
        <v>348552939.599873</v>
      </c>
      <c r="CM9" s="3" t="n">
        <f aca="false">CL9*1.02</f>
        <v>355523998.39187</v>
      </c>
      <c r="CN9" s="3" t="n">
        <f aca="false">CM9*1.02</f>
        <v>362634478.359707</v>
      </c>
      <c r="CO9" s="3" t="n">
        <f aca="false">CN9*1.02</f>
        <v>369887167.926902</v>
      </c>
      <c r="CP9" s="3" t="n">
        <f aca="false">CO9*1.02</f>
        <v>377284911.28544</v>
      </c>
      <c r="CQ9" s="3" t="n">
        <f aca="false">CP9*1.02</f>
        <v>384830609.511148</v>
      </c>
      <c r="CR9" s="3" t="n">
        <f aca="false">CQ9*1.02</f>
        <v>392527221.701371</v>
      </c>
      <c r="CS9" s="3" t="n">
        <f aca="false">CR9*1.02</f>
        <v>400377766.135399</v>
      </c>
      <c r="CT9" s="3" t="n">
        <f aca="false">CS9*1.02</f>
        <v>408385321.458107</v>
      </c>
      <c r="CU9" s="3" t="n">
        <f aca="false">CT9*1.02</f>
        <v>416553027.887269</v>
      </c>
      <c r="CV9" s="3" t="n">
        <f aca="false">CU9*1.02</f>
        <v>424884088.445014</v>
      </c>
      <c r="CW9" s="3" t="n">
        <f aca="false">CV9*1.02</f>
        <v>433381770.213915</v>
      </c>
      <c r="CX9" s="3" t="n">
        <f aca="false">CW9*1.02</f>
        <v>442049405.618193</v>
      </c>
      <c r="CY9" s="3" t="n">
        <f aca="false">CX9*1.02</f>
        <v>450890393.730557</v>
      </c>
      <c r="CZ9" s="3" t="n">
        <f aca="false">CY9*1.02</f>
        <v>459908201.605168</v>
      </c>
      <c r="DA9" s="3" t="n">
        <f aca="false">CZ9*1.02</f>
        <v>469106365.637271</v>
      </c>
      <c r="DB9" s="3" t="n">
        <f aca="false">DA9*1.02</f>
        <v>478488492.950017</v>
      </c>
      <c r="DC9" s="3" t="n">
        <f aca="false">DB9*1.02</f>
        <v>488058262.809017</v>
      </c>
      <c r="DD9" s="3" t="n">
        <f aca="false">DC9*1.02</f>
        <v>497819428.065197</v>
      </c>
      <c r="DE9" s="3" t="n">
        <f aca="false">DD9*1.02</f>
        <v>507775816.626501</v>
      </c>
      <c r="DF9" s="3" t="n">
        <f aca="false">DE9*1.02</f>
        <v>517931332.959031</v>
      </c>
      <c r="DG9" s="3" t="n">
        <f aca="false">DF9*1.02</f>
        <v>528289959.618212</v>
      </c>
      <c r="DH9" s="3" t="n">
        <f aca="false">DG9*1.02</f>
        <v>538855758.810576</v>
      </c>
      <c r="DI9" s="3" t="n">
        <f aca="false">DH9*1.02</f>
        <v>549632873.986788</v>
      </c>
      <c r="DJ9" s="3" t="n">
        <f aca="false">DI9*1.02</f>
        <v>560625531.466523</v>
      </c>
      <c r="DK9" s="3" t="n">
        <f aca="false">DJ9*1.02</f>
        <v>571838042.095854</v>
      </c>
      <c r="DL9" s="3" t="n">
        <f aca="false">DK9*1.02</f>
        <v>583274802.937771</v>
      </c>
      <c r="DM9" s="3" t="n">
        <f aca="false">DL9*1.02</f>
        <v>594940298.996526</v>
      </c>
      <c r="DN9" s="3" t="n">
        <f aca="false">DM9*1.02</f>
        <v>606839104.976457</v>
      </c>
      <c r="DO9" s="3" t="n">
        <f aca="false">DN9*1.02</f>
        <v>618975887.075986</v>
      </c>
      <c r="DP9" s="3" t="n">
        <f aca="false">DO9*1.02</f>
        <v>631355404.817506</v>
      </c>
      <c r="DQ9" s="3" t="n">
        <f aca="false">DP9*1.02</f>
        <v>643982512.913856</v>
      </c>
      <c r="DR9" s="3" t="n">
        <f aca="false">DQ9*1.02</f>
        <v>656862163.172133</v>
      </c>
      <c r="DS9" s="3" t="n">
        <f aca="false">DR9*1.02</f>
        <v>669999406.435576</v>
      </c>
      <c r="DT9" s="3" t="n">
        <f aca="false">DS9*1.02</f>
        <v>683399394.564287</v>
      </c>
      <c r="DU9" s="3" t="n">
        <f aca="false">DT9*1.02</f>
        <v>697067382.455573</v>
      </c>
      <c r="DV9" s="3" t="n">
        <f aca="false">DU9*1.02</f>
        <v>711008730.104684</v>
      </c>
      <c r="DW9" s="3" t="n">
        <f aca="false">DV9*1.02</f>
        <v>725228904.706778</v>
      </c>
      <c r="DX9" s="3" t="n">
        <f aca="false">DW9*1.02</f>
        <v>739733482.800914</v>
      </c>
      <c r="DY9" s="3" t="n">
        <f aca="false">DX9*1.02</f>
        <v>754528152.456932</v>
      </c>
      <c r="DZ9" s="3" t="n">
        <f aca="false">DY9*1.02</f>
        <v>769618715.506071</v>
      </c>
      <c r="EA9" s="3" t="n">
        <f aca="false">DZ9*1.02</f>
        <v>785011089.816192</v>
      </c>
      <c r="EB9" s="3" t="n">
        <f aca="false">EA9*1.02</f>
        <v>800711311.612516</v>
      </c>
      <c r="EC9" s="3" t="n">
        <f aca="false">EB9*1.02</f>
        <v>816725537.844766</v>
      </c>
      <c r="ED9" s="3" t="n">
        <f aca="false">EC9*1.02</f>
        <v>833060048.601662</v>
      </c>
      <c r="EE9" s="3" t="n">
        <f aca="false">ED9*1.02</f>
        <v>849721249.573695</v>
      </c>
      <c r="EF9" s="3" t="n">
        <f aca="false">EE9*1.02</f>
        <v>866715674.565169</v>
      </c>
      <c r="EG9" s="3" t="n">
        <f aca="false">EF9*1.02</f>
        <v>884049988.056472</v>
      </c>
      <c r="EH9" s="3" t="n">
        <f aca="false">EG9*1.02</f>
        <v>901730987.817602</v>
      </c>
      <c r="EI9" s="3" t="n">
        <f aca="false">EH9*1.02</f>
        <v>919765607.573954</v>
      </c>
      <c r="EJ9" s="3" t="n">
        <f aca="false">EI9*1.02</f>
        <v>938160919.725433</v>
      </c>
      <c r="EK9" s="3" t="n">
        <f aca="false">EJ9*1.02</f>
        <v>956924138.119942</v>
      </c>
      <c r="EL9" s="3" t="n">
        <f aca="false">EK9*1.02</f>
        <v>976062620.882341</v>
      </c>
      <c r="EM9" s="3" t="n">
        <f aca="false">EL9*1.02</f>
        <v>995583873.299987</v>
      </c>
      <c r="EN9" s="3" t="n">
        <f aca="false">EM9*1.02</f>
        <v>1015495550.76599</v>
      </c>
      <c r="EO9" s="3" t="n">
        <f aca="false">EN9*1.02</f>
        <v>1035805461.78131</v>
      </c>
      <c r="EP9" s="3" t="n">
        <f aca="false">EO9*1.02</f>
        <v>1056521571.01693</v>
      </c>
      <c r="EQ9" s="3" t="n">
        <f aca="false">EP9*1.02</f>
        <v>1077652002.43727</v>
      </c>
      <c r="ER9" s="3" t="n">
        <f aca="false">EQ9*1.02</f>
        <v>1099205042.48602</v>
      </c>
      <c r="ES9" s="3" t="n">
        <f aca="false">ER9*1.02</f>
        <v>1121189143.33574</v>
      </c>
      <c r="ET9" s="3" t="n">
        <f aca="false">ES9*1.02</f>
        <v>1143612926.20245</v>
      </c>
      <c r="EU9" s="3" t="n">
        <f aca="false">ET9*1.02</f>
        <v>1166485184.7265</v>
      </c>
      <c r="EV9" s="3" t="n">
        <f aca="false">EU9*1.02</f>
        <v>1189814888.42103</v>
      </c>
      <c r="EW9" s="3" t="n">
        <f aca="false">EV9*1.02</f>
        <v>1213611186.18945</v>
      </c>
      <c r="EX9" s="3" t="n">
        <f aca="false">EW9*1.02</f>
        <v>1237883409.91324</v>
      </c>
      <c r="EY9" s="3" t="n">
        <f aca="false">EX9*1.02</f>
        <v>1262641078.11151</v>
      </c>
      <c r="EZ9" s="3" t="n">
        <f aca="false">EY9*1.02</f>
        <v>1287893899.67374</v>
      </c>
      <c r="FA9" s="3" t="n">
        <f aca="false">EZ9*1.02</f>
        <v>1313651777.66721</v>
      </c>
      <c r="FB9" s="3" t="n">
        <f aca="false">FA9*1.02</f>
        <v>1339924813.22055</v>
      </c>
      <c r="FC9" s="3" t="n">
        <f aca="false">FB9*1.02</f>
        <v>1366723309.48497</v>
      </c>
      <c r="FD9" s="3" t="n">
        <f aca="false">FC9*1.02</f>
        <v>1394057775.67467</v>
      </c>
      <c r="FE9" s="3" t="n">
        <f aca="false">FD9*1.02</f>
        <v>1421938931.18816</v>
      </c>
      <c r="FF9" s="3" t="n">
        <f aca="false">FE9*1.02</f>
        <v>1450377709.81192</v>
      </c>
      <c r="FG9" s="3" t="n">
        <f aca="false">FF9*1.02</f>
        <v>1479385264.00816</v>
      </c>
      <c r="FH9" s="3" t="n">
        <f aca="false">FG9*1.02</f>
        <v>1508972969.28832</v>
      </c>
      <c r="FI9" s="3" t="n">
        <f aca="false">FH9*1.02</f>
        <v>1539152428.67409</v>
      </c>
      <c r="FJ9" s="3" t="n">
        <f aca="false">FI9*1.02</f>
        <v>1569935477.24757</v>
      </c>
      <c r="FK9" s="3" t="n">
        <f aca="false">FJ9*1.02</f>
        <v>1601334186.79252</v>
      </c>
      <c r="FL9" s="3" t="n">
        <f aca="false">FK9*1.02</f>
        <v>1633360870.52837</v>
      </c>
      <c r="FM9" s="3" t="n">
        <f aca="false">FL9*1.02</f>
        <v>1666028087.93894</v>
      </c>
      <c r="FN9" s="3" t="n">
        <f aca="false">FM9*1.02</f>
        <v>1699348649.69772</v>
      </c>
      <c r="FO9" s="3" t="n">
        <f aca="false">FN9*1.02</f>
        <v>1733335622.69167</v>
      </c>
      <c r="FP9" s="3" t="n">
        <f aca="false">FO9*1.02</f>
        <v>1768002335.14551</v>
      </c>
      <c r="FQ9" s="3" t="n">
        <f aca="false">FP9*1.02</f>
        <v>1803362381.84842</v>
      </c>
      <c r="FR9" s="3" t="n">
        <f aca="false">FQ9*1.02</f>
        <v>1839429629.48539</v>
      </c>
      <c r="FS9" s="3" t="n">
        <f aca="false">FR9*1.02</f>
        <v>1876218222.07509</v>
      </c>
      <c r="FT9" s="3" t="n">
        <f aca="false">FS9*1.02</f>
        <v>1913742586.5166</v>
      </c>
      <c r="FU9" s="3" t="n">
        <f aca="false">FT9*1.02</f>
        <v>1952017438.24693</v>
      </c>
      <c r="FV9" s="3" t="n">
        <f aca="false">FU9*1.02</f>
        <v>1991057787.01187</v>
      </c>
      <c r="FW9" s="3" t="n">
        <f aca="false">FV9*1.02</f>
        <v>2030878942.7521</v>
      </c>
      <c r="FX9" s="3" t="n">
        <f aca="false">FW9*1.02</f>
        <v>2071496521.60715</v>
      </c>
      <c r="FY9" s="3" t="n">
        <f aca="false">FX9*1.02</f>
        <v>2112926452.03929</v>
      </c>
      <c r="FZ9" s="3" t="n">
        <f aca="false">FY9*1.02</f>
        <v>2155184981.08008</v>
      </c>
      <c r="GA9" s="3" t="n">
        <f aca="false">FZ9*1.02</f>
        <v>2198288680.70168</v>
      </c>
      <c r="GB9" s="3" t="n">
        <f aca="false">GA9*1.02</f>
        <v>2242254454.31571</v>
      </c>
      <c r="GC9" s="3" t="n">
        <f aca="false">GB9*1.02</f>
        <v>2287099543.40203</v>
      </c>
      <c r="GD9" s="3" t="n">
        <f aca="false">GC9*1.02</f>
        <v>2332841534.27007</v>
      </c>
      <c r="GE9" s="3" t="n">
        <f aca="false">GD9*1.02</f>
        <v>2379498364.95547</v>
      </c>
      <c r="GF9" s="3" t="n">
        <f aca="false">GE9*1.02</f>
        <v>2427088332.25458</v>
      </c>
      <c r="GG9" s="3" t="n">
        <f aca="false">GF9*1.02</f>
        <v>2475630098.89967</v>
      </c>
      <c r="GH9" s="3" t="n">
        <f aca="false">GG9*1.02</f>
        <v>2525142700.87766</v>
      </c>
      <c r="GI9" s="3" t="n">
        <f aca="false">GH9*1.02</f>
        <v>2575645554.89521</v>
      </c>
      <c r="GJ9" s="3" t="n">
        <f aca="false">GI9*1.02</f>
        <v>2627158465.99312</v>
      </c>
      <c r="GK9" s="3" t="n">
        <f aca="false">GJ9*1.02</f>
        <v>2679701635.31298</v>
      </c>
      <c r="GL9" s="3" t="n">
        <f aca="false">GK9*1.02</f>
        <v>2733295668.01924</v>
      </c>
      <c r="GM9" s="3" t="n">
        <f aca="false">GL9*1.02</f>
        <v>2787961581.37963</v>
      </c>
      <c r="GN9" s="3" t="n">
        <f aca="false">GM9*1.02</f>
        <v>2843720813.00722</v>
      </c>
      <c r="GO9" s="3" t="n">
        <f aca="false">GN9*1.02</f>
        <v>2900595229.26736</v>
      </c>
      <c r="GP9" s="3" t="n">
        <f aca="false">GO9*1.02</f>
        <v>2958607133.85271</v>
      </c>
      <c r="GQ9" s="3" t="n">
        <f aca="false">GP9*1.02</f>
        <v>3017779276.52976</v>
      </c>
      <c r="GR9" s="3" t="n">
        <f aca="false">GQ9*1.02</f>
        <v>3078134862.06036</v>
      </c>
      <c r="GS9" s="3" t="n">
        <f aca="false">GR9*1.02</f>
        <v>3139697559.30157</v>
      </c>
      <c r="GT9" s="3" t="n">
        <f aca="false">GS9*1.02</f>
        <v>3202491510.4876</v>
      </c>
      <c r="GU9" s="3" t="n">
        <f aca="false">GT9*1.02</f>
        <v>3266541340.69735</v>
      </c>
      <c r="GV9" s="3" t="n">
        <f aca="false">GU9*1.02</f>
        <v>3331872167.5113</v>
      </c>
      <c r="GW9" s="3" t="n">
        <f aca="false">GV9*1.02</f>
        <v>3398509610.86152</v>
      </c>
      <c r="GX9" s="3" t="n">
        <f aca="false">GW9*1.02</f>
        <v>3466479803.07875</v>
      </c>
      <c r="GY9" s="3" t="n">
        <f aca="false">GX9*1.02</f>
        <v>3535809399.14033</v>
      </c>
      <c r="GZ9" s="3" t="n">
        <f aca="false">GY9*1.02</f>
        <v>3606525587.12314</v>
      </c>
      <c r="HA9" s="3" t="n">
        <f aca="false">GZ9*1.02</f>
        <v>3678656098.8656</v>
      </c>
      <c r="HB9" s="3" t="n">
        <f aca="false">HA9*1.02</f>
        <v>3752229220.84291</v>
      </c>
      <c r="HC9" s="3" t="n">
        <f aca="false">HB9*1.02</f>
        <v>3827273805.25977</v>
      </c>
      <c r="HD9" s="3" t="n">
        <f aca="false">HC9*1.02</f>
        <v>3903819281.36496</v>
      </c>
      <c r="HE9" s="3" t="n">
        <f aca="false">HD9*1.02</f>
        <v>3981895666.99226</v>
      </c>
      <c r="HF9" s="3" t="n">
        <f aca="false">HE9*1.02</f>
        <v>4061533580.33211</v>
      </c>
      <c r="HG9" s="3" t="n">
        <f aca="false">HF9*1.02</f>
        <v>4142764251.93875</v>
      </c>
      <c r="HH9" s="3" t="n">
        <f aca="false">HG9*1.02</f>
        <v>4225619536.97753</v>
      </c>
      <c r="HI9" s="3" t="n">
        <f aca="false">HH9*1.02</f>
        <v>4310131927.71708</v>
      </c>
      <c r="HJ9" s="3" t="n">
        <f aca="false">HI9*1.02</f>
        <v>4396334566.27142</v>
      </c>
      <c r="HK9" s="3" t="n">
        <f aca="false">HJ9*1.02</f>
        <v>4484261257.59685</v>
      </c>
      <c r="HL9" s="3" t="n">
        <f aca="false">HK9*1.02</f>
        <v>4573946482.74878</v>
      </c>
      <c r="HM9" s="3" t="n">
        <f aca="false">HL9*1.02</f>
        <v>4665425412.40376</v>
      </c>
      <c r="HN9" s="3" t="n">
        <f aca="false">HM9*1.02</f>
        <v>4758733920.65183</v>
      </c>
      <c r="HO9" s="3" t="n">
        <f aca="false">HN9*1.02</f>
        <v>4853908599.06487</v>
      </c>
      <c r="HP9" s="3" t="n">
        <f aca="false">HO9*1.02</f>
        <v>4950986771.04617</v>
      </c>
      <c r="HQ9" s="3" t="n">
        <f aca="false">HP9*1.02</f>
        <v>5050006506.46709</v>
      </c>
      <c r="HR9" s="3" t="n">
        <f aca="false">HQ9*1.02</f>
        <v>5151006636.59643</v>
      </c>
      <c r="HS9" s="3" t="n">
        <f aca="false">HR9*1.02</f>
        <v>5254026769.32836</v>
      </c>
      <c r="HT9" s="3" t="n">
        <f aca="false">HS9*1.02</f>
        <v>5359107304.71493</v>
      </c>
      <c r="HU9" s="3" t="n">
        <f aca="false">HT9*1.02</f>
        <v>5466289450.80923</v>
      </c>
      <c r="HV9" s="3" t="n">
        <f aca="false">HU9*1.02</f>
        <v>5575615239.82541</v>
      </c>
      <c r="HW9" s="3" t="n">
        <f aca="false">HV9*1.02</f>
        <v>5687127544.62192</v>
      </c>
      <c r="HX9" s="3" t="n">
        <f aca="false">HW9*1.02</f>
        <v>5800870095.51436</v>
      </c>
      <c r="HY9" s="3" t="n">
        <f aca="false">HX9*1.02</f>
        <v>5916887497.42465</v>
      </c>
      <c r="HZ9" s="3" t="n">
        <f aca="false">HY9*1.02</f>
        <v>6035225247.37314</v>
      </c>
      <c r="IA9" s="3" t="n">
        <f aca="false">HZ9*1.02</f>
        <v>6155929752.3206</v>
      </c>
      <c r="IB9" s="3" t="n">
        <f aca="false">IA9*1.02</f>
        <v>6279048347.36701</v>
      </c>
      <c r="IC9" s="3" t="n">
        <f aca="false">IB9*1.02</f>
        <v>6404629314.31436</v>
      </c>
      <c r="ID9" s="3" t="n">
        <f aca="false">IC9*1.02</f>
        <v>6532721900.60064</v>
      </c>
      <c r="IE9" s="3" t="n">
        <f aca="false">ID9*1.02</f>
        <v>6663376338.61266</v>
      </c>
      <c r="IF9" s="3" t="n">
        <f aca="false">IE9*1.02</f>
        <v>6796643865.38491</v>
      </c>
      <c r="IG9" s="3" t="n">
        <f aca="false">IF9*1.02</f>
        <v>6932576742.69261</v>
      </c>
      <c r="IH9" s="3" t="n">
        <f aca="false">IG9*1.02</f>
        <v>7071228277.54646</v>
      </c>
      <c r="II9" s="3" t="n">
        <f aca="false">IH9*1.02</f>
        <v>7212652843.09739</v>
      </c>
      <c r="IJ9" s="3" t="n">
        <f aca="false">II9*1.02</f>
        <v>7356905899.95934</v>
      </c>
      <c r="IK9" s="3" t="n">
        <f aca="false">IJ9*1.02</f>
        <v>7504044017.95852</v>
      </c>
      <c r="IL9" s="3" t="n">
        <f aca="false">IK9*1.02</f>
        <v>7654124898.31769</v>
      </c>
      <c r="IM9" s="3" t="n">
        <f aca="false">IL9*1.02</f>
        <v>7807207396.28405</v>
      </c>
      <c r="IN9" s="3" t="n">
        <f aca="false">IM9*1.02</f>
        <v>7963351544.20973</v>
      </c>
      <c r="IO9" s="3" t="n">
        <f aca="false">IN9*1.02</f>
        <v>8122618575.09392</v>
      </c>
      <c r="IP9" s="3" t="n">
        <f aca="false">IO9*1.02</f>
        <v>8285070946.5958</v>
      </c>
      <c r="IQ9" s="3" t="n">
        <f aca="false">IP9*1.02</f>
        <v>8450772365.52772</v>
      </c>
      <c r="IR9" s="3" t="n">
        <f aca="false">IQ9*1.02</f>
        <v>8619787812.83827</v>
      </c>
      <c r="IS9" s="3" t="n">
        <f aca="false">IR9*1.02</f>
        <v>8792183569.09504</v>
      </c>
      <c r="IT9" s="3" t="n">
        <f aca="false">IS9*1.02</f>
        <v>8968027240.47694</v>
      </c>
      <c r="IU9" s="3" t="n">
        <f aca="false">IT9*1.02</f>
        <v>9147387785.28648</v>
      </c>
      <c r="IV9" s="3" t="n">
        <f aca="false">IU9*1.02</f>
        <v>9330335540.99221</v>
      </c>
      <c r="IW9" s="3" t="n">
        <f aca="false">IV9*1.02</f>
        <v>9516942251.81206</v>
      </c>
      <c r="IX9" s="3" t="n">
        <f aca="false">IW9*1.02</f>
        <v>9707281096.8483</v>
      </c>
      <c r="IY9" s="3" t="n">
        <f aca="false">IX9*1.02</f>
        <v>9901426718.78526</v>
      </c>
      <c r="IZ9" s="3" t="n">
        <f aca="false">IY9*1.02</f>
        <v>10099455253.161</v>
      </c>
      <c r="JA9" s="3" t="n">
        <f aca="false">IZ9*1.02</f>
        <v>10301444358.2242</v>
      </c>
      <c r="JB9" s="3" t="n">
        <f aca="false">JA9*1.02</f>
        <v>10507473245.3887</v>
      </c>
      <c r="JC9" s="3" t="n">
        <f aca="false">JB9*1.02</f>
        <v>10717622710.2964</v>
      </c>
      <c r="JD9" s="3" t="n">
        <f aca="false">JC9*1.02</f>
        <v>10931975164.5024</v>
      </c>
      <c r="JE9" s="3" t="n">
        <f aca="false">JD9*1.02</f>
        <v>11150614667.7924</v>
      </c>
      <c r="JF9" s="3" t="n">
        <f aca="false">JE9*1.02</f>
        <v>11373626961.1483</v>
      </c>
      <c r="JG9" s="3" t="n">
        <f aca="false">JF9*1.02</f>
        <v>11601099500.3712</v>
      </c>
      <c r="JH9" s="3" t="n">
        <f aca="false">JG9*1.02</f>
        <v>11833121490.3787</v>
      </c>
      <c r="JI9" s="3" t="n">
        <f aca="false">JH9*1.02</f>
        <v>12069783920.1862</v>
      </c>
      <c r="JJ9" s="3" t="n">
        <f aca="false">JI9*1.02</f>
        <v>12311179598.59</v>
      </c>
      <c r="JK9" s="3" t="n">
        <f aca="false">JJ9*1.02</f>
        <v>12557403190.5618</v>
      </c>
      <c r="JL9" s="3" t="n">
        <f aca="false">JK9*1.02</f>
        <v>12808551254.373</v>
      </c>
      <c r="JM9" s="3" t="n">
        <f aca="false">JL9*1.02</f>
        <v>13064722279.4605</v>
      </c>
      <c r="JN9" s="3" t="n">
        <f aca="false">JM9*1.02</f>
        <v>13326016725.0497</v>
      </c>
      <c r="JO9" s="3" t="n">
        <f aca="false">JN9*1.02</f>
        <v>13592537059.5507</v>
      </c>
      <c r="JP9" s="3" t="n">
        <f aca="false">JO9*1.02</f>
        <v>13864387800.7417</v>
      </c>
      <c r="JQ9" s="3" t="n">
        <f aca="false">JP9*1.02</f>
        <v>14141675556.7565</v>
      </c>
      <c r="JR9" s="3" t="n">
        <f aca="false">JQ9*1.02</f>
        <v>14424509067.8916</v>
      </c>
      <c r="JS9" s="3" t="n">
        <f aca="false">JR9*1.02</f>
        <v>14712999249.2495</v>
      </c>
      <c r="JT9" s="3" t="n">
        <f aca="false">JS9*1.02</f>
        <v>15007259234.2345</v>
      </c>
      <c r="JU9" s="3" t="n">
        <f aca="false">JT9*1.02</f>
        <v>15307404418.9191</v>
      </c>
      <c r="JV9" s="3" t="n">
        <f aca="false">JU9*1.02</f>
        <v>15613552507.2975</v>
      </c>
      <c r="JW9" s="3" t="n">
        <f aca="false">JV9*1.02</f>
        <v>15925823557.4435</v>
      </c>
      <c r="JX9" s="3" t="n">
        <f aca="false">JW9*1.02</f>
        <v>16244340028.5924</v>
      </c>
      <c r="JY9" s="3" t="n">
        <f aca="false">JX9*1.02</f>
        <v>16569226829.1642</v>
      </c>
      <c r="JZ9" s="3" t="n">
        <f aca="false">JY9*1.02</f>
        <v>16900611365.7475</v>
      </c>
      <c r="KA9" s="3" t="n">
        <f aca="false">JZ9*1.02</f>
        <v>17238623593.0624</v>
      </c>
      <c r="KB9" s="3" t="n">
        <f aca="false">KA9*1.02</f>
        <v>17583396064.9237</v>
      </c>
      <c r="KC9" s="3" t="n">
        <f aca="false">KB9*1.02</f>
        <v>17935063986.2222</v>
      </c>
      <c r="KD9" s="3" t="n">
        <f aca="false">KC9*1.02</f>
        <v>18293765265.9466</v>
      </c>
      <c r="KE9" s="3" t="n">
        <f aca="false">KD9*1.02</f>
        <v>18659640571.2655</v>
      </c>
      <c r="KF9" s="3" t="n">
        <f aca="false">KE9*1.02</f>
        <v>19032833382.6908</v>
      </c>
      <c r="KG9" s="3" t="n">
        <f aca="false">KF9*1.02</f>
        <v>19413490050.3447</v>
      </c>
      <c r="KH9" s="3" t="n">
        <f aca="false">KG9*1.02</f>
        <v>19801759851.3515</v>
      </c>
      <c r="KI9" s="3" t="n">
        <f aca="false">KH9*1.02</f>
        <v>20197795048.3786</v>
      </c>
      <c r="KJ9" s="3" t="n">
        <f aca="false">KI9*1.02</f>
        <v>20601750949.3461</v>
      </c>
      <c r="KK9" s="3" t="n">
        <f aca="false">KJ9*1.02</f>
        <v>21013785968.3331</v>
      </c>
      <c r="KL9" s="3" t="n">
        <f aca="false">KK9*1.02</f>
        <v>21434061687.6997</v>
      </c>
      <c r="KM9" s="3" t="n">
        <f aca="false">KL9*1.02</f>
        <v>21862742921.4537</v>
      </c>
      <c r="KN9" s="3" t="n">
        <f aca="false">KM9*1.02</f>
        <v>22299997779.8828</v>
      </c>
      <c r="KO9" s="3" t="n">
        <f aca="false">KN9*1.02</f>
        <v>22745997735.4805</v>
      </c>
      <c r="KP9" s="3" t="n">
        <f aca="false">KO9*1.02</f>
        <v>23200917690.1901</v>
      </c>
      <c r="KQ9" s="3" t="n">
        <f aca="false">KP9*1.02</f>
        <v>23664936043.9939</v>
      </c>
      <c r="KR9" s="3" t="n">
        <f aca="false">KQ9*1.02</f>
        <v>24138234764.8737</v>
      </c>
      <c r="KS9" s="3" t="n">
        <f aca="false">KR9*1.02</f>
        <v>24620999460.1712</v>
      </c>
      <c r="KT9" s="3" t="n">
        <f aca="false">KS9*1.02</f>
        <v>25113419449.3746</v>
      </c>
      <c r="KU9" s="3" t="n">
        <f aca="false">KT9*1.02</f>
        <v>25615687838.3621</v>
      </c>
      <c r="KV9" s="3" t="n">
        <f aca="false">KU9*1.02</f>
        <v>26128001595.1294</v>
      </c>
      <c r="KW9" s="3" t="n">
        <f aca="false">KV9*1.02</f>
        <v>26650561627.032</v>
      </c>
      <c r="KX9" s="3" t="n">
        <f aca="false">KW9*1.02</f>
        <v>27183572859.5726</v>
      </c>
      <c r="KY9" s="3" t="n">
        <f aca="false">KX9*1.02</f>
        <v>27727244316.7641</v>
      </c>
      <c r="KZ9" s="3" t="n">
        <f aca="false">KY9*1.02</f>
        <v>28281789203.0993</v>
      </c>
      <c r="LA9" s="3" t="n">
        <f aca="false">KZ9*1.02</f>
        <v>28847424987.1613</v>
      </c>
      <c r="LB9" s="3" t="n">
        <f aca="false">LA9*1.02</f>
        <v>29424373486.9046</v>
      </c>
      <c r="LC9" s="3" t="n">
        <f aca="false">LB9*1.02</f>
        <v>30012860956.6427</v>
      </c>
      <c r="LD9" s="3" t="n">
        <f aca="false">LC9*1.02</f>
        <v>30613118175.7755</v>
      </c>
      <c r="LE9" s="3" t="n">
        <f aca="false">LD9*1.02</f>
        <v>31225380539.291</v>
      </c>
      <c r="LF9" s="3" t="n">
        <f aca="false">LE9*1.02</f>
        <v>31849888150.0768</v>
      </c>
      <c r="LG9" s="3" t="n">
        <f aca="false">LF9*1.02</f>
        <v>32486885913.0784</v>
      </c>
      <c r="LH9" s="3" t="n">
        <f aca="false">LG9*1.02</f>
        <v>33136623631.3399</v>
      </c>
      <c r="LI9" s="3" t="n">
        <f aca="false">LH9*1.02</f>
        <v>33799356103.9667</v>
      </c>
      <c r="LJ9" s="3" t="n">
        <f aca="false">LI9*1.02</f>
        <v>34475343226.0461</v>
      </c>
      <c r="LK9" s="3" t="n">
        <f aca="false">LJ9*1.02</f>
        <v>35164850090.567</v>
      </c>
      <c r="LL9" s="3" t="n">
        <f aca="false">LK9*1.02</f>
        <v>35868147092.3783</v>
      </c>
      <c r="LM9" s="3" t="n">
        <f aca="false">LL9*1.02</f>
        <v>36585510034.2259</v>
      </c>
      <c r="LN9" s="3" t="n">
        <f aca="false">LM9*1.02</f>
        <v>37317220234.9104</v>
      </c>
      <c r="LO9" s="3" t="n">
        <f aca="false">LN9*1.02</f>
        <v>38063564639.6086</v>
      </c>
      <c r="LP9" s="3" t="n">
        <f aca="false">LO9*1.02</f>
        <v>38824835932.4008</v>
      </c>
      <c r="LQ9" s="3" t="n">
        <f aca="false">LP9*1.02</f>
        <v>39601332651.0488</v>
      </c>
      <c r="LR9" s="3" t="n">
        <f aca="false">LQ9*1.02</f>
        <v>40393359304.0698</v>
      </c>
      <c r="LS9" s="3" t="n">
        <f aca="false">LR9*1.02</f>
        <v>41201226490.1512</v>
      </c>
      <c r="LT9" s="3" t="n">
        <f aca="false">LS9*1.02</f>
        <v>42025251019.9542</v>
      </c>
      <c r="LU9" s="3" t="n">
        <f aca="false">LT9*1.02</f>
        <v>42865756040.3533</v>
      </c>
      <c r="LV9" s="3" t="n">
        <f aca="false">LU9*1.02</f>
        <v>43723071161.1604</v>
      </c>
      <c r="LW9" s="3" t="n">
        <f aca="false">LV9*1.02</f>
        <v>44597532584.3836</v>
      </c>
      <c r="LX9" s="3" t="n">
        <f aca="false">LW9*1.02</f>
        <v>45489483236.0713</v>
      </c>
      <c r="LY9" s="3" t="n">
        <f aca="false">LX9*1.02</f>
        <v>46399272900.7927</v>
      </c>
      <c r="LZ9" s="3" t="n">
        <f aca="false">LY9*1.02</f>
        <v>47327258358.8085</v>
      </c>
      <c r="MA9" s="3" t="n">
        <f aca="false">LZ9*1.02</f>
        <v>48273803525.9847</v>
      </c>
      <c r="MB9" s="3" t="n">
        <f aca="false">MA9*1.02</f>
        <v>49239279596.5044</v>
      </c>
      <c r="MC9" s="3" t="n">
        <f aca="false">MB9*1.02</f>
        <v>50224065188.4345</v>
      </c>
      <c r="MD9" s="3" t="n">
        <f aca="false">MC9*1.02</f>
        <v>51228546492.2032</v>
      </c>
      <c r="ME9" s="3" t="n">
        <f aca="false">MD9*1.02</f>
        <v>52253117422.0473</v>
      </c>
      <c r="MF9" s="3" t="n">
        <f aca="false">ME9*1.02</f>
        <v>53298179770.4882</v>
      </c>
      <c r="MG9" s="3" t="n">
        <f aca="false">MF9*1.02</f>
        <v>54364143365.898</v>
      </c>
      <c r="MH9" s="3" t="n">
        <f aca="false">MG9*1.02</f>
        <v>55451426233.2159</v>
      </c>
      <c r="MI9" s="3" t="n">
        <f aca="false">MH9*1.02</f>
        <v>56560454757.8803</v>
      </c>
      <c r="MJ9" s="3" t="n">
        <f aca="false">MI9*1.02</f>
        <v>57691663853.0379</v>
      </c>
      <c r="MK9" s="3" t="n">
        <f aca="false">MJ9*1.02</f>
        <v>58845497130.0986</v>
      </c>
      <c r="ML9" s="3" t="n">
        <f aca="false">MK9*1.02</f>
        <v>60022407072.7006</v>
      </c>
      <c r="MM9" s="3" t="n">
        <f aca="false">ML9*1.02</f>
        <v>61222855214.1546</v>
      </c>
      <c r="MN9" s="3" t="n">
        <f aca="false">MM9*1.02</f>
        <v>62447312318.4377</v>
      </c>
      <c r="MO9" s="3" t="n">
        <f aca="false">MN9*1.02</f>
        <v>63696258564.8065</v>
      </c>
      <c r="MP9" s="3" t="n">
        <f aca="false">MO9*1.02</f>
        <v>64970183736.1026</v>
      </c>
      <c r="MQ9" s="3" t="n">
        <f aca="false">MP9*1.02</f>
        <v>66269587410.8246</v>
      </c>
      <c r="MR9" s="3" t="n">
        <f aca="false">MQ9*1.02</f>
        <v>67594979159.0411</v>
      </c>
      <c r="MS9" s="3" t="n">
        <f aca="false">MR9*1.02</f>
        <v>68946878742.222</v>
      </c>
      <c r="MT9" s="3" t="n">
        <f aca="false">MS9*1.02</f>
        <v>70325816317.0664</v>
      </c>
      <c r="MU9" s="3" t="n">
        <f aca="false">MT9*1.02</f>
        <v>71732332643.4077</v>
      </c>
      <c r="MV9" s="3" t="n">
        <f aca="false">MU9*1.02</f>
        <v>73166979296.2759</v>
      </c>
      <c r="MW9" s="3" t="n">
        <f aca="false">MV9*1.02</f>
        <v>74630318882.2014</v>
      </c>
      <c r="MX9" s="3" t="n">
        <f aca="false">MW9*1.02</f>
        <v>76122925259.8454</v>
      </c>
      <c r="MY9" s="3" t="n">
        <f aca="false">MX9*1.02</f>
        <v>77645383765.0423</v>
      </c>
      <c r="MZ9" s="3" t="n">
        <f aca="false">MY9*1.02</f>
        <v>79198291440.3432</v>
      </c>
      <c r="NA9" s="3" t="n">
        <f aca="false">MZ9*1.02</f>
        <v>80782257269.15</v>
      </c>
      <c r="NB9" s="3" t="n">
        <f aca="false">NA9*1.02</f>
        <v>82397902414.533</v>
      </c>
      <c r="NC9" s="3" t="n">
        <f aca="false">NB9*1.02</f>
        <v>84045860462.8237</v>
      </c>
      <c r="ND9" s="3" t="n">
        <f aca="false">NC9*1.02</f>
        <v>85726777672.0802</v>
      </c>
      <c r="NE9" s="3" t="n">
        <f aca="false">ND9*1.02</f>
        <v>87441313225.5218</v>
      </c>
      <c r="NF9" s="3" t="n">
        <f aca="false">NE9*1.02</f>
        <v>89190139490.0322</v>
      </c>
      <c r="NG9" s="3" t="n">
        <f aca="false">NF9*1.02</f>
        <v>90973942279.8329</v>
      </c>
      <c r="NH9" s="3" t="n">
        <f aca="false">NG9*1.02</f>
        <v>92793421125.4295</v>
      </c>
      <c r="NI9" s="3" t="n">
        <f aca="false">NH9*1.02</f>
        <v>94649289547.9381</v>
      </c>
      <c r="NJ9" s="3" t="n">
        <f aca="false">NI9*1.02</f>
        <v>96542275338.8969</v>
      </c>
      <c r="NK9" s="3" t="n">
        <f aca="false">NJ9*1.02</f>
        <v>98473120845.6748</v>
      </c>
      <c r="NL9" s="3" t="n">
        <f aca="false">NK9*1.02</f>
        <v>100442583262.588</v>
      </c>
      <c r="NM9" s="3" t="n">
        <f aca="false">NL9*1.02</f>
        <v>102451434927.84</v>
      </c>
      <c r="NN9" s="3" t="n">
        <f aca="false">NM9*1.02</f>
        <v>104500463626.397</v>
      </c>
      <c r="NO9" s="3" t="n">
        <f aca="false">NN9*1.02</f>
        <v>106590472898.925</v>
      </c>
      <c r="NP9" s="3" t="n">
        <f aca="false">NO9*1.02</f>
        <v>108722282356.903</v>
      </c>
      <c r="NQ9" s="3" t="n">
        <f aca="false">NP9*1.02</f>
        <v>110896728004.041</v>
      </c>
      <c r="NR9" s="3" t="n">
        <f aca="false">NQ9*1.02</f>
        <v>113114662564.122</v>
      </c>
      <c r="NS9" s="3" t="n">
        <f aca="false">NR9*1.02</f>
        <v>115376955815.405</v>
      </c>
      <c r="NT9" s="3" t="n">
        <f aca="false">NS9*1.02</f>
        <v>117684494931.713</v>
      </c>
      <c r="NU9" s="3" t="n">
        <f aca="false">NT9*1.02</f>
        <v>120038184830.347</v>
      </c>
      <c r="NV9" s="3" t="n">
        <f aca="false">NU9*1.02</f>
        <v>122438948526.954</v>
      </c>
      <c r="NW9" s="3" t="n">
        <f aca="false">NV9*1.02</f>
        <v>124887727497.493</v>
      </c>
      <c r="NX9" s="3" t="n">
        <f aca="false">NW9*1.02</f>
        <v>127385482047.443</v>
      </c>
      <c r="NY9" s="3" t="n">
        <f aca="false">NX9*1.02</f>
        <v>129933191688.392</v>
      </c>
      <c r="NZ9" s="3" t="n">
        <f aca="false">NY9*1.02</f>
        <v>132531855522.16</v>
      </c>
      <c r="OA9" s="3" t="n">
        <f aca="false">NZ9*1.02</f>
        <v>135182492632.603</v>
      </c>
      <c r="OB9" s="3" t="n">
        <f aca="false">OA9*1.02</f>
        <v>137886142485.255</v>
      </c>
      <c r="OC9" s="3" t="n">
        <f aca="false">OB9*1.02</f>
        <v>140643865334.96</v>
      </c>
      <c r="OD9" s="3" t="n">
        <f aca="false">OC9*1.02</f>
        <v>143456742641.659</v>
      </c>
      <c r="OE9" s="3" t="n">
        <f aca="false">OD9*1.02</f>
        <v>146325877494.492</v>
      </c>
      <c r="OF9" s="3" t="n">
        <f aca="false">OE9*1.02</f>
        <v>149252395044.382</v>
      </c>
      <c r="OG9" s="3" t="n">
        <f aca="false">OF9*1.02</f>
        <v>152237442945.27</v>
      </c>
      <c r="OH9" s="3" t="n">
        <f aca="false">OG9*1.02</f>
        <v>155282191804.175</v>
      </c>
      <c r="OI9" s="3" t="n">
        <f aca="false">OH9*1.02</f>
        <v>158387835640.259</v>
      </c>
      <c r="OJ9" s="3" t="n">
        <f aca="false">OI9*1.02</f>
        <v>161555592353.064</v>
      </c>
      <c r="OK9" s="3" t="n">
        <f aca="false">OJ9*1.02</f>
        <v>164786704200.125</v>
      </c>
      <c r="OL9" s="3" t="n">
        <f aca="false">OK9*1.02</f>
        <v>168082438284.128</v>
      </c>
      <c r="OM9" s="3" t="n">
        <f aca="false">OL9*1.02</f>
        <v>171444087049.81</v>
      </c>
      <c r="ON9" s="3" t="n">
        <f aca="false">OM9*1.02</f>
        <v>174872968790.806</v>
      </c>
      <c r="OO9" s="3" t="n">
        <f aca="false">ON9*1.02</f>
        <v>178370428166.623</v>
      </c>
      <c r="OP9" s="3" t="n">
        <f aca="false">OO9*1.02</f>
        <v>181937836729.955</v>
      </c>
      <c r="OQ9" s="3" t="n">
        <f aca="false">OP9*1.02</f>
        <v>185576593464.554</v>
      </c>
      <c r="OR9" s="3" t="n">
        <f aca="false">OQ9*1.02</f>
        <v>189288125333.845</v>
      </c>
      <c r="OS9" s="3" t="n">
        <f aca="false">OR9*1.02</f>
        <v>193073887840.522</v>
      </c>
      <c r="OT9" s="3" t="n">
        <f aca="false">OS9*1.02</f>
        <v>196935365597.333</v>
      </c>
      <c r="OU9" s="3" t="n">
        <f aca="false">OT9*1.02</f>
        <v>200874072909.279</v>
      </c>
      <c r="OV9" s="3" t="n">
        <f aca="false">OU9*1.02</f>
        <v>204891554367.465</v>
      </c>
      <c r="OW9" s="3" t="n">
        <f aca="false">OV9*1.02</f>
        <v>208989385454.814</v>
      </c>
      <c r="OX9" s="3" t="n">
        <f aca="false">OW9*1.02</f>
        <v>213169173163.91</v>
      </c>
      <c r="OY9" s="3" t="n">
        <f aca="false">OX9*1.02</f>
        <v>217432556627.189</v>
      </c>
      <c r="OZ9" s="3" t="n">
        <f aca="false">OY9*1.02</f>
        <v>221781207759.732</v>
      </c>
      <c r="PA9" s="3" t="n">
        <f aca="false">OZ9*1.02</f>
        <v>226216831914.927</v>
      </c>
      <c r="PB9" s="3" t="n">
        <f aca="false">PA9*1.02</f>
        <v>230741168553.226</v>
      </c>
      <c r="PC9" s="3" t="n">
        <f aca="false">PB9*1.02</f>
        <v>235355991924.29</v>
      </c>
      <c r="PD9" s="3" t="n">
        <f aca="false">PC9*1.02</f>
        <v>240063111762.776</v>
      </c>
      <c r="PE9" s="3" t="n">
        <f aca="false">PD9*1.02</f>
        <v>244864373998.031</v>
      </c>
      <c r="PF9" s="3" t="n">
        <f aca="false">PE9*1.02</f>
        <v>249761661477.992</v>
      </c>
      <c r="PG9" s="3" t="n">
        <f aca="false">PF9*1.02</f>
        <v>254756894707.552</v>
      </c>
      <c r="PH9" s="3" t="n">
        <f aca="false">PG9*1.02</f>
        <v>259852032601.703</v>
      </c>
      <c r="PI9" s="3" t="n">
        <f aca="false">PH9*1.02</f>
        <v>265049073253.737</v>
      </c>
      <c r="PJ9" s="3" t="n">
        <f aca="false">PI9*1.02</f>
        <v>270350054718.812</v>
      </c>
      <c r="PK9" s="3" t="n">
        <f aca="false">PJ9*1.02</f>
        <v>275757055813.188</v>
      </c>
      <c r="PL9" s="3" t="n">
        <f aca="false">PK9*1.02</f>
        <v>281272196929.452</v>
      </c>
      <c r="PM9" s="3" t="n">
        <f aca="false">PL9*1.02</f>
        <v>286897640868.041</v>
      </c>
      <c r="PN9" s="3" t="n">
        <f aca="false">PM9*1.02</f>
        <v>292635593685.402</v>
      </c>
      <c r="PO9" s="3" t="n">
        <f aca="false">PN9*1.02</f>
        <v>298488305559.11</v>
      </c>
      <c r="PP9" s="3" t="n">
        <f aca="false">PO9*1.02</f>
        <v>304458071670.292</v>
      </c>
      <c r="PQ9" s="3" t="n">
        <f aca="false">PP9*1.02</f>
        <v>310547233103.698</v>
      </c>
      <c r="PR9" s="3" t="n">
        <f aca="false">PQ9*1.02</f>
        <v>316758177765.772</v>
      </c>
      <c r="PS9" s="3" t="n">
        <f aca="false">PR9*1.02</f>
        <v>323093341321.087</v>
      </c>
      <c r="PT9" s="3" t="n">
        <f aca="false">PS9*1.02</f>
        <v>329555208147.509</v>
      </c>
      <c r="PU9" s="3" t="n">
        <f aca="false">PT9*1.02</f>
        <v>336146312310.459</v>
      </c>
      <c r="PV9" s="3" t="n">
        <f aca="false">PU9*1.02</f>
        <v>342869238556.668</v>
      </c>
      <c r="PW9" s="3" t="n">
        <f aca="false">PV9*1.02</f>
        <v>349726623327.802</v>
      </c>
      <c r="PX9" s="3" t="n">
        <f aca="false">PW9*1.02</f>
        <v>356721155794.358</v>
      </c>
      <c r="PY9" s="3" t="n">
        <f aca="false">PX9*1.02</f>
        <v>363855578910.245</v>
      </c>
      <c r="PZ9" s="3" t="n">
        <f aca="false">PY9*1.02</f>
        <v>371132690488.45</v>
      </c>
      <c r="QA9" s="3" t="n">
        <f aca="false">PZ9*1.02</f>
        <v>378555344298.219</v>
      </c>
      <c r="QB9" s="3" t="n">
        <f aca="false">QA9*1.02</f>
        <v>386126451184.183</v>
      </c>
      <c r="QC9" s="3" t="n">
        <f aca="false">QB9*1.02</f>
        <v>393848980207.867</v>
      </c>
      <c r="QD9" s="3" t="n">
        <f aca="false">QC9*1.02</f>
        <v>401725959812.024</v>
      </c>
      <c r="QE9" s="3" t="n">
        <f aca="false">QD9*1.02</f>
        <v>409760479008.264</v>
      </c>
      <c r="QF9" s="3" t="n">
        <f aca="false">QE9*1.02</f>
        <v>417955688588.43</v>
      </c>
      <c r="QG9" s="3" t="n">
        <f aca="false">QF9*1.02</f>
        <v>426314802360.198</v>
      </c>
      <c r="QH9" s="3" t="n">
        <f aca="false">QG9*1.02</f>
        <v>434841098407.402</v>
      </c>
      <c r="QI9" s="3" t="n">
        <f aca="false">QH9*1.02</f>
        <v>443537920375.55</v>
      </c>
      <c r="QJ9" s="3" t="n">
        <f aca="false">QI9*1.02</f>
        <v>452408678783.061</v>
      </c>
      <c r="QK9" s="3" t="n">
        <f aca="false">QJ9*1.02</f>
        <v>461456852358.723</v>
      </c>
      <c r="QL9" s="3" t="n">
        <f aca="false">QK9*1.02</f>
        <v>470685989405.897</v>
      </c>
      <c r="QM9" s="3" t="n">
        <f aca="false">QL9*1.02</f>
        <v>480099709194.015</v>
      </c>
      <c r="QN9" s="3" t="n">
        <f aca="false">QM9*1.02</f>
        <v>489701703377.895</v>
      </c>
      <c r="QO9" s="3" t="n">
        <f aca="false">QN9*1.02</f>
        <v>499495737445.453</v>
      </c>
      <c r="QP9" s="3" t="n">
        <f aca="false">QO9*1.02</f>
        <v>509485652194.362</v>
      </c>
      <c r="QQ9" s="3" t="n">
        <f aca="false">QP9*1.02</f>
        <v>519675365238.25</v>
      </c>
      <c r="QR9" s="3" t="n">
        <f aca="false">QQ9*1.02</f>
        <v>530068872543.015</v>
      </c>
      <c r="QS9" s="3" t="n">
        <f aca="false">QR9*1.02</f>
        <v>540670249993.875</v>
      </c>
      <c r="QT9" s="3" t="n">
        <f aca="false">QS9*1.02</f>
        <v>551483654993.752</v>
      </c>
      <c r="QU9" s="3" t="n">
        <f aca="false">QT9*1.02</f>
        <v>562513328093.627</v>
      </c>
      <c r="QV9" s="3" t="n">
        <f aca="false">QU9*1.02</f>
        <v>573763594655.5</v>
      </c>
      <c r="QW9" s="3" t="n">
        <f aca="false">QV9*1.02</f>
        <v>585238866548.61</v>
      </c>
      <c r="QX9" s="3" t="n">
        <f aca="false">QW9*1.02</f>
        <v>596943643879.582</v>
      </c>
      <c r="QY9" s="3" t="n">
        <f aca="false">QX9*1.02</f>
        <v>608882516757.174</v>
      </c>
      <c r="QZ9" s="3" t="n">
        <f aca="false">QY9*1.02</f>
        <v>621060167092.317</v>
      </c>
      <c r="RA9" s="3" t="n">
        <f aca="false">QZ9*1.02</f>
        <v>633481370434.163</v>
      </c>
      <c r="RB9" s="3" t="n">
        <f aca="false">RA9*1.02</f>
        <v>646150997842.847</v>
      </c>
      <c r="RC9" s="3" t="n">
        <f aca="false">RB9*1.02</f>
        <v>659074017799.704</v>
      </c>
      <c r="RD9" s="3" t="n">
        <f aca="false">RC9*1.02</f>
        <v>672255498155.698</v>
      </c>
      <c r="RE9" s="3" t="n">
        <f aca="false">RD9*1.02</f>
        <v>685700608118.812</v>
      </c>
      <c r="RF9" s="3" t="n">
        <f aca="false">RE9*1.02</f>
        <v>699414620281.188</v>
      </c>
      <c r="RG9" s="3" t="n">
        <f aca="false">RF9*1.02</f>
        <v>713402912686.812</v>
      </c>
      <c r="RH9" s="3" t="n">
        <f aca="false">RG9*1.02</f>
        <v>727670970940.548</v>
      </c>
      <c r="RI9" s="3" t="n">
        <f aca="false">RH9*1.02</f>
        <v>742224390359.359</v>
      </c>
      <c r="RJ9" s="3" t="n">
        <f aca="false">RI9*1.02</f>
        <v>757068878166.546</v>
      </c>
      <c r="RK9" s="3" t="n">
        <f aca="false">RJ9*1.02</f>
        <v>772210255729.877</v>
      </c>
      <c r="RL9" s="3" t="n">
        <f aca="false">RK9*1.02</f>
        <v>787654460844.475</v>
      </c>
      <c r="RM9" s="3" t="n">
        <f aca="false">RL9*1.02</f>
        <v>803407550061.364</v>
      </c>
      <c r="RN9" s="3" t="n">
        <f aca="false">RM9*1.02</f>
        <v>819475701062.591</v>
      </c>
      <c r="RO9" s="3" t="n">
        <f aca="false">RN9*1.02</f>
        <v>835865215083.843</v>
      </c>
      <c r="RP9" s="3" t="n">
        <f aca="false">RO9*1.02</f>
        <v>852582519385.52</v>
      </c>
      <c r="RQ9" s="3" t="n">
        <f aca="false">RP9*1.02</f>
        <v>869634169773.23</v>
      </c>
      <c r="RR9" s="3" t="n">
        <f aca="false">RQ9*1.02</f>
        <v>887026853168.695</v>
      </c>
      <c r="RS9" s="3" t="n">
        <f aca="false">RR9*1.02</f>
        <v>904767390232.069</v>
      </c>
      <c r="RT9" s="3" t="n">
        <f aca="false">RS9*1.02</f>
        <v>922862738036.71</v>
      </c>
      <c r="RU9" s="3" t="n">
        <f aca="false">RT9*1.02</f>
        <v>941319992797.445</v>
      </c>
      <c r="RV9" s="3" t="n">
        <f aca="false">RU9*1.02</f>
        <v>960146392653.394</v>
      </c>
      <c r="RW9" s="3" t="n">
        <f aca="false">RV9*1.02</f>
        <v>979349320506.461</v>
      </c>
      <c r="RX9" s="3" t="n">
        <f aca="false">RW9*1.02</f>
        <v>998936306916.591</v>
      </c>
      <c r="RY9" s="3" t="n">
        <f aca="false">RX9*1.02</f>
        <v>1018915033054.92</v>
      </c>
      <c r="RZ9" s="3" t="n">
        <f aca="false">RY9*1.02</f>
        <v>1039293333716.02</v>
      </c>
      <c r="SA9" s="3" t="n">
        <f aca="false">RZ9*1.02</f>
        <v>1060079200390.34</v>
      </c>
      <c r="SB9" s="3" t="n">
        <f aca="false">SA9*1.02</f>
        <v>1081280784398.15</v>
      </c>
      <c r="SC9" s="3" t="n">
        <f aca="false">SB9*1.02</f>
        <v>1102906400086.11</v>
      </c>
      <c r="SD9" s="3" t="n">
        <f aca="false">SC9*1.02</f>
        <v>1124964528087.83</v>
      </c>
      <c r="SE9" s="3" t="n">
        <f aca="false">SD9*1.02</f>
        <v>1147463818649.59</v>
      </c>
      <c r="SF9" s="3" t="n">
        <f aca="false">SE9*1.02</f>
        <v>1170413095022.58</v>
      </c>
      <c r="SG9" s="3" t="n">
        <f aca="false">SF9*1.02</f>
        <v>1193821356923.03</v>
      </c>
      <c r="SH9" s="3" t="n">
        <f aca="false">SG9*1.02</f>
        <v>1217697784061.49</v>
      </c>
      <c r="SI9" s="3" t="n">
        <f aca="false">SH9*1.02</f>
        <v>1242051739742.72</v>
      </c>
      <c r="SJ9" s="3" t="n">
        <f aca="false">SI9*1.02</f>
        <v>1266892774537.58</v>
      </c>
      <c r="SK9" s="3" t="n">
        <f aca="false">SJ9*1.02</f>
        <v>1292230630028.33</v>
      </c>
      <c r="SL9" s="3" t="n">
        <f aca="false">SK9*1.02</f>
        <v>1318075242628.9</v>
      </c>
      <c r="SM9" s="3" t="n">
        <f aca="false">SL9*1.02</f>
        <v>1344436747481.47</v>
      </c>
      <c r="SN9" s="3" t="n">
        <f aca="false">SM9*1.02</f>
        <v>1371325482431.1</v>
      </c>
      <c r="SO9" s="3" t="n">
        <f aca="false">SN9*1.02</f>
        <v>1398751992079.73</v>
      </c>
      <c r="SP9" s="3" t="n">
        <f aca="false">SO9*1.02</f>
        <v>1426727031921.32</v>
      </c>
      <c r="SQ9" s="3" t="n">
        <f aca="false">SP9*1.02</f>
        <v>1455261572559.75</v>
      </c>
      <c r="SR9" s="3" t="n">
        <f aca="false">SQ9*1.02</f>
        <v>1484366804010.94</v>
      </c>
      <c r="SS9" s="3" t="n">
        <f aca="false">SR9*1.02</f>
        <v>1514054140091.16</v>
      </c>
      <c r="ST9" s="3" t="n">
        <f aca="false">SS9*1.02</f>
        <v>1544335222892.98</v>
      </c>
      <c r="SU9" s="3" t="n">
        <f aca="false">ST9*1.02</f>
        <v>1575221927350.84</v>
      </c>
      <c r="SV9" s="3" t="n">
        <f aca="false">SU9*1.02</f>
        <v>1606726365897.86</v>
      </c>
      <c r="SW9" s="3" t="n">
        <f aca="false">SV9*1.02</f>
        <v>1638860893215.82</v>
      </c>
      <c r="SX9" s="3" t="n">
        <f aca="false">SW9*1.02</f>
        <v>1671638111080.13</v>
      </c>
      <c r="SY9" s="3" t="n">
        <f aca="false">SX9*1.02</f>
        <v>1705070873301.74</v>
      </c>
      <c r="SZ9" s="3" t="n">
        <f aca="false">SY9*1.02</f>
        <v>1739172290767.77</v>
      </c>
      <c r="TA9" s="3" t="n">
        <f aca="false">SZ9*1.02</f>
        <v>1773955736583.13</v>
      </c>
      <c r="TB9" s="3" t="n">
        <f aca="false">TA9*1.02</f>
        <v>1809434851314.79</v>
      </c>
      <c r="TC9" s="3" t="n">
        <f aca="false">TB9*1.02</f>
        <v>1845623548341.09</v>
      </c>
      <c r="TD9" s="3" t="n">
        <f aca="false">TC9*1.02</f>
        <v>1882536019307.91</v>
      </c>
      <c r="TE9" s="3" t="n">
        <f aca="false">TD9*1.02</f>
        <v>1920186739694.07</v>
      </c>
      <c r="TF9" s="3" t="n">
        <f aca="false">TE9*1.02</f>
        <v>1958590474487.95</v>
      </c>
      <c r="TG9" s="3" t="n">
        <f aca="false">TF9*1.02</f>
        <v>1997762283977.71</v>
      </c>
      <c r="TH9" s="3" t="n">
        <f aca="false">TG9*1.02</f>
        <v>2037717529657.26</v>
      </c>
      <c r="TI9" s="3" t="n">
        <f aca="false">TH9*1.02</f>
        <v>2078471880250.41</v>
      </c>
      <c r="TJ9" s="3" t="n">
        <f aca="false">TI9*1.02</f>
        <v>2120041317855.41</v>
      </c>
      <c r="TK9" s="3" t="n">
        <f aca="false">TJ9*1.02</f>
        <v>2162442144212.52</v>
      </c>
      <c r="TL9" s="3" t="n">
        <f aca="false">TK9*1.02</f>
        <v>2205690987096.77</v>
      </c>
      <c r="TM9" s="3" t="n">
        <f aca="false">TL9*1.02</f>
        <v>2249804806838.71</v>
      </c>
      <c r="TN9" s="3" t="n">
        <f aca="false">TM9*1.02</f>
        <v>2294800902975.48</v>
      </c>
      <c r="TO9" s="3" t="n">
        <f aca="false">TN9*1.02</f>
        <v>2340696921034.99</v>
      </c>
      <c r="TP9" s="3" t="n">
        <f aca="false">TO9*1.02</f>
        <v>2387510859455.69</v>
      </c>
      <c r="TQ9" s="3" t="n">
        <f aca="false">TP9*1.02</f>
        <v>2435261076644.81</v>
      </c>
      <c r="TR9" s="3" t="n">
        <f aca="false">TQ9*1.02</f>
        <v>2483966298177.7</v>
      </c>
      <c r="TS9" s="3" t="n">
        <f aca="false">TR9*1.02</f>
        <v>2533645624141.26</v>
      </c>
      <c r="TT9" s="3" t="n">
        <f aca="false">TS9*1.02</f>
        <v>2584318536624.08</v>
      </c>
      <c r="TU9" s="3" t="n">
        <f aca="false">TT9*1.02</f>
        <v>2636004907356.56</v>
      </c>
      <c r="TV9" s="3" t="n">
        <f aca="false">TU9*1.02</f>
        <v>2688725005503.69</v>
      </c>
      <c r="TW9" s="3" t="n">
        <f aca="false">TV9*1.02</f>
        <v>2742499505613.77</v>
      </c>
      <c r="TX9" s="3" t="n">
        <f aca="false">TW9*1.02</f>
        <v>2797349495726.04</v>
      </c>
      <c r="TY9" s="3" t="n">
        <f aca="false">TX9*1.02</f>
        <v>2853296485640.56</v>
      </c>
      <c r="TZ9" s="3" t="n">
        <f aca="false">TY9*1.02</f>
        <v>2910362415353.38</v>
      </c>
      <c r="UA9" s="3" t="n">
        <f aca="false">TZ9*1.02</f>
        <v>2968569663660.44</v>
      </c>
      <c r="UB9" s="3" t="n">
        <f aca="false">UA9*1.02</f>
        <v>3027941056933.65</v>
      </c>
      <c r="UC9" s="3" t="n">
        <f aca="false">UB9*1.02</f>
        <v>3088499878072.32</v>
      </c>
      <c r="UD9" s="3" t="n">
        <f aca="false">UC9*1.02</f>
        <v>3150269875633.77</v>
      </c>
      <c r="UE9" s="3" t="n">
        <f aca="false">UD9*1.02</f>
        <v>3213275273146.45</v>
      </c>
      <c r="UF9" s="3" t="n">
        <f aca="false">UE9*1.02</f>
        <v>3277540778609.38</v>
      </c>
      <c r="UG9" s="3" t="n">
        <f aca="false">UF9*1.02</f>
        <v>3343091594181.56</v>
      </c>
      <c r="UH9" s="3" t="n">
        <f aca="false">UG9*1.02</f>
        <v>3409953426065.19</v>
      </c>
      <c r="UI9" s="3" t="n">
        <f aca="false">UH9*1.02</f>
        <v>3478152494586.5</v>
      </c>
      <c r="UJ9" s="3" t="n">
        <f aca="false">UI9*1.02</f>
        <v>3547715544478.23</v>
      </c>
      <c r="UK9" s="3" t="n">
        <f aca="false">UJ9*1.02</f>
        <v>3618669855367.79</v>
      </c>
      <c r="UL9" s="3" t="n">
        <f aca="false">UK9*1.02</f>
        <v>3691043252475.15</v>
      </c>
      <c r="UM9" s="3" t="n">
        <f aca="false">UL9*1.02</f>
        <v>3764864117524.65</v>
      </c>
      <c r="UN9" s="3" t="n">
        <f aca="false">UM9*1.02</f>
        <v>3840161399875.15</v>
      </c>
      <c r="UO9" s="3" t="n">
        <f aca="false">UN9*1.02</f>
        <v>3916964627872.65</v>
      </c>
      <c r="UP9" s="3" t="n">
        <f aca="false">UO9*1.02</f>
        <v>3995303920430.1</v>
      </c>
      <c r="UQ9" s="3" t="n">
        <f aca="false">UP9*1.02</f>
        <v>4075209998838.7</v>
      </c>
      <c r="UR9" s="3" t="n">
        <f aca="false">UQ9*1.02</f>
        <v>4156714198815.48</v>
      </c>
      <c r="US9" s="3" t="n">
        <f aca="false">UR9*1.02</f>
        <v>4239848482791.79</v>
      </c>
      <c r="UT9" s="3" t="n">
        <f aca="false">US9*1.02</f>
        <v>4324645452447.62</v>
      </c>
      <c r="UU9" s="3" t="n">
        <f aca="false">UT9*1.02</f>
        <v>4411138361496.58</v>
      </c>
      <c r="UV9" s="3" t="n">
        <f aca="false">UU9*1.02</f>
        <v>4499361128726.51</v>
      </c>
      <c r="UW9" s="3" t="n">
        <f aca="false">UV9*1.02</f>
        <v>4589348351301.04</v>
      </c>
      <c r="UX9" s="3" t="n">
        <f aca="false">UW9*1.02</f>
        <v>4681135318327.06</v>
      </c>
      <c r="UY9" s="3" t="n">
        <f aca="false">UX9*1.02</f>
        <v>4774758024693.6</v>
      </c>
      <c r="UZ9" s="3" t="n">
        <f aca="false">UY9*1.02</f>
        <v>4870253185187.47</v>
      </c>
      <c r="VA9" s="3" t="n">
        <f aca="false">UZ9*1.02</f>
        <v>4967658248891.22</v>
      </c>
      <c r="VB9" s="3" t="n">
        <f aca="false">VA9*1.02</f>
        <v>5067011413869.04</v>
      </c>
      <c r="VC9" s="3" t="n">
        <f aca="false">VB9*1.02</f>
        <v>5168351642146.42</v>
      </c>
      <c r="VD9" s="3" t="n">
        <f aca="false">VC9*1.02</f>
        <v>5271718674989.35</v>
      </c>
      <c r="VE9" s="3" t="n">
        <f aca="false">VD9*1.02</f>
        <v>5377153048489.14</v>
      </c>
      <c r="VF9" s="3" t="n">
        <f aca="false">VE9*1.02</f>
        <v>5484696109458.92</v>
      </c>
      <c r="VG9" s="3" t="n">
        <f aca="false">VF9*1.02</f>
        <v>5594390031648.1</v>
      </c>
      <c r="VH9" s="3" t="n">
        <f aca="false">VG9*1.02</f>
        <v>5706277832281.06</v>
      </c>
      <c r="VI9" s="3" t="n">
        <f aca="false">VH9*1.02</f>
        <v>5820403388926.69</v>
      </c>
      <c r="VJ9" s="3" t="n">
        <f aca="false">VI9*1.02</f>
        <v>5936811456705.22</v>
      </c>
      <c r="VK9" s="3" t="n">
        <f aca="false">VJ9*1.02</f>
        <v>6055547685839.32</v>
      </c>
      <c r="VL9" s="3" t="n">
        <f aca="false">VK9*1.02</f>
        <v>6176658639556.11</v>
      </c>
      <c r="VM9" s="3" t="n">
        <f aca="false">VL9*1.02</f>
        <v>6300191812347.23</v>
      </c>
      <c r="VN9" s="3" t="n">
        <f aca="false">VM9*1.02</f>
        <v>6426195648594.18</v>
      </c>
      <c r="VO9" s="3" t="n">
        <f aca="false">VN9*1.02</f>
        <v>6554719561566.06</v>
      </c>
      <c r="VP9" s="3" t="n">
        <f aca="false">VO9*1.02</f>
        <v>6685813952797.38</v>
      </c>
      <c r="VQ9" s="3" t="n">
        <f aca="false">VP9*1.02</f>
        <v>6819530231853.33</v>
      </c>
      <c r="VR9" s="3" t="n">
        <f aca="false">VQ9*1.02</f>
        <v>6955920836490.4</v>
      </c>
      <c r="VS9" s="3" t="n">
        <f aca="false">VR9*1.02</f>
        <v>7095039253220.2</v>
      </c>
      <c r="VT9" s="3" t="n">
        <f aca="false">VS9*1.02</f>
        <v>7236940038284.61</v>
      </c>
      <c r="VU9" s="3" t="n">
        <f aca="false">VT9*1.02</f>
        <v>7381678839050.3</v>
      </c>
      <c r="VV9" s="3" t="n">
        <f aca="false">VU9*1.02</f>
        <v>7529312415831.31</v>
      </c>
      <c r="VW9" s="3" t="n">
        <f aca="false">VV9*1.02</f>
        <v>7679898664147.93</v>
      </c>
      <c r="VX9" s="3" t="n">
        <f aca="false">VW9*1.02</f>
        <v>7833496637430.89</v>
      </c>
      <c r="VY9" s="3" t="n">
        <f aca="false">VX9*1.02</f>
        <v>7990166570179.51</v>
      </c>
      <c r="VZ9" s="3" t="n">
        <f aca="false">VY9*1.02</f>
        <v>8149969901583.1</v>
      </c>
      <c r="WA9" s="3" t="n">
        <f aca="false">VZ9*1.02</f>
        <v>8312969299614.76</v>
      </c>
      <c r="WB9" s="3" t="n">
        <f aca="false">WA9*1.02</f>
        <v>8479228685607.06</v>
      </c>
      <c r="WC9" s="3" t="n">
        <f aca="false">WB9*1.02</f>
        <v>8648813259319.2</v>
      </c>
      <c r="WD9" s="3" t="n">
        <f aca="false">WC9*1.02</f>
        <v>8821789524505.58</v>
      </c>
      <c r="WE9" s="3" t="n">
        <f aca="false">WD9*1.02</f>
        <v>8998225314995.7</v>
      </c>
      <c r="WF9" s="3" t="n">
        <f aca="false">WE9*1.02</f>
        <v>9178189821295.61</v>
      </c>
      <c r="WG9" s="3" t="n">
        <f aca="false">WF9*1.02</f>
        <v>9361753617721.52</v>
      </c>
      <c r="WH9" s="3" t="n">
        <f aca="false">WG9*1.02</f>
        <v>9548988690075.95</v>
      </c>
      <c r="WI9" s="3" t="n">
        <f aca="false">WH9*1.02</f>
        <v>9739968463877.47</v>
      </c>
      <c r="WJ9" s="3" t="n">
        <f aca="false">WI9*1.02</f>
        <v>9934767833155.02</v>
      </c>
      <c r="WK9" s="3" t="n">
        <f aca="false">WJ9*1.02</f>
        <v>10133463189818.1</v>
      </c>
      <c r="WL9" s="3" t="n">
        <f aca="false">WK9*1.02</f>
        <v>10336132453614.5</v>
      </c>
      <c r="WM9" s="3" t="n">
        <f aca="false">WL9*1.02</f>
        <v>10542855102686.8</v>
      </c>
      <c r="WN9" s="3" t="n">
        <f aca="false">WM9*1.02</f>
        <v>10753712204740.5</v>
      </c>
      <c r="WO9" s="3" t="n">
        <f aca="false">WN9*1.02</f>
        <v>10968786448835.3</v>
      </c>
      <c r="WP9" s="3" t="n">
        <f aca="false">WO9*1.02</f>
        <v>11188162177812</v>
      </c>
      <c r="WQ9" s="3" t="n">
        <f aca="false">WP9*1.02</f>
        <v>11411925421368.3</v>
      </c>
      <c r="WR9" s="3" t="n">
        <f aca="false">WQ9*1.02</f>
        <v>11640163929795.6</v>
      </c>
      <c r="WS9" s="3" t="n">
        <f aca="false">WR9*1.02</f>
        <v>11872967208391.5</v>
      </c>
      <c r="WT9" s="3" t="n">
        <f aca="false">WS9*1.02</f>
        <v>12110426552559.4</v>
      </c>
      <c r="WU9" s="3" t="n">
        <f aca="false">WT9*1.02</f>
        <v>12352635083610.6</v>
      </c>
      <c r="WV9" s="3" t="n">
        <f aca="false">WU9*1.02</f>
        <v>12599687785282.8</v>
      </c>
      <c r="WW9" s="3" t="n">
        <f aca="false">WV9*1.02</f>
        <v>12851681540988.4</v>
      </c>
      <c r="WX9" s="3" t="n">
        <f aca="false">WW9*1.02</f>
        <v>13108715171808.2</v>
      </c>
      <c r="WY9" s="3" t="n">
        <f aca="false">WX9*1.02</f>
        <v>13370889475244.4</v>
      </c>
      <c r="WZ9" s="3" t="n">
        <f aca="false">WY9*1.02</f>
        <v>13638307264749.3</v>
      </c>
      <c r="XA9" s="3" t="n">
        <f aca="false">WZ9*1.02</f>
        <v>13911073410044.2</v>
      </c>
      <c r="XB9" s="3" t="n">
        <f aca="false">XA9*1.02</f>
        <v>14189294878245.1</v>
      </c>
      <c r="XC9" s="3" t="n">
        <f aca="false">XB9*1.02</f>
        <v>14473080775810</v>
      </c>
      <c r="XD9" s="3" t="n">
        <f aca="false">XC9*1.02</f>
        <v>14762542391326.2</v>
      </c>
      <c r="XE9" s="3" t="n">
        <f aca="false">XD9*1.02</f>
        <v>15057793239152.7</v>
      </c>
      <c r="XF9" s="3" t="n">
        <f aca="false">XE9*1.02</f>
        <v>15358949103935.8</v>
      </c>
      <c r="XG9" s="3" t="n">
        <f aca="false">XF9*1.02</f>
        <v>15666128086014.5</v>
      </c>
      <c r="XH9" s="3" t="n">
        <f aca="false">XG9*1.02</f>
        <v>15979450647734.8</v>
      </c>
      <c r="XI9" s="3" t="n">
        <f aca="false">XH9*1.02</f>
        <v>16299039660689.5</v>
      </c>
      <c r="XJ9" s="3" t="n">
        <f aca="false">XI9*1.02</f>
        <v>16625020453903.3</v>
      </c>
      <c r="XK9" s="3" t="n">
        <f aca="false">XJ9*1.02</f>
        <v>16957520862981.4</v>
      </c>
      <c r="XL9" s="3" t="n">
        <f aca="false">XK9*1.02</f>
        <v>17296671280241</v>
      </c>
      <c r="XM9" s="3" t="n">
        <f aca="false">XL9*1.02</f>
        <v>17642604705845.8</v>
      </c>
      <c r="XN9" s="3" t="n">
        <f aca="false">XM9*1.02</f>
        <v>17995456799962.7</v>
      </c>
      <c r="XO9" s="3" t="n">
        <f aca="false">XN9*1.02</f>
        <v>18355365935962</v>
      </c>
      <c r="XP9" s="3" t="n">
        <f aca="false">XO9*1.02</f>
        <v>18722473254681.2</v>
      </c>
      <c r="XQ9" s="3" t="n">
        <f aca="false">XP9*1.02</f>
        <v>19096922719774.8</v>
      </c>
      <c r="XR9" s="3" t="n">
        <f aca="false">XQ9*1.02</f>
        <v>19478861174170.3</v>
      </c>
      <c r="XS9" s="3" t="n">
        <f aca="false">XR9*1.02</f>
        <v>19868438397653.8</v>
      </c>
      <c r="XT9" s="3" t="n">
        <f aca="false">XS9*1.02</f>
        <v>20265807165606.8</v>
      </c>
      <c r="XU9" s="3" t="n">
        <f aca="false">XT9*1.02</f>
        <v>20671123308919</v>
      </c>
      <c r="XV9" s="3" t="n">
        <f aca="false">XU9*1.02</f>
        <v>21084545775097.3</v>
      </c>
      <c r="XW9" s="3" t="n">
        <f aca="false">XV9*1.02</f>
        <v>21506236690599.3</v>
      </c>
      <c r="XX9" s="3" t="n">
        <f aca="false">XW9*1.02</f>
        <v>21936361424411.3</v>
      </c>
      <c r="XY9" s="3" t="n">
        <f aca="false">XX9*1.02</f>
        <v>22375088652899.5</v>
      </c>
      <c r="XZ9" s="3" t="n">
        <f aca="false">XY9*1.02</f>
        <v>22822590425957.5</v>
      </c>
      <c r="YA9" s="3" t="n">
        <f aca="false">XZ9*1.02</f>
        <v>23279042234476.6</v>
      </c>
      <c r="YB9" s="3" t="n">
        <f aca="false">YA9*1.02</f>
        <v>23744623079166.2</v>
      </c>
      <c r="YC9" s="3" t="n">
        <f aca="false">YB9*1.02</f>
        <v>24219515540749.5</v>
      </c>
      <c r="YD9" s="3" t="n">
        <f aca="false">YC9*1.02</f>
        <v>24703905851564.5</v>
      </c>
      <c r="YE9" s="3" t="n">
        <f aca="false">YD9*1.02</f>
        <v>25197983968595.8</v>
      </c>
      <c r="YF9" s="3" t="n">
        <f aca="false">YE9*1.02</f>
        <v>25701943647967.7</v>
      </c>
      <c r="YG9" s="3" t="n">
        <f aca="false">YF9*1.02</f>
        <v>26215982520927</v>
      </c>
      <c r="YH9" s="3" t="n">
        <f aca="false">YG9*1.02</f>
        <v>26740302171345.6</v>
      </c>
      <c r="YI9" s="3" t="n">
        <f aca="false">YH9*1.02</f>
        <v>27275108214772.5</v>
      </c>
      <c r="YJ9" s="3" t="n">
        <f aca="false">YI9*1.02</f>
        <v>27820610379067.9</v>
      </c>
      <c r="YK9" s="3" t="n">
        <f aca="false">YJ9*1.02</f>
        <v>28377022586649.3</v>
      </c>
      <c r="YL9" s="3" t="n">
        <f aca="false">YK9*1.02</f>
        <v>28944563038382.3</v>
      </c>
      <c r="YM9" s="3" t="n">
        <f aca="false">YL9*1.02</f>
        <v>29523454299149.9</v>
      </c>
      <c r="YN9" s="3" t="n">
        <f aca="false">YM9*1.02</f>
        <v>30113923385132.9</v>
      </c>
      <c r="YO9" s="3" t="n">
        <f aca="false">YN9*1.02</f>
        <v>30716201852835.6</v>
      </c>
      <c r="YP9" s="3" t="n">
        <f aca="false">YO9*1.02</f>
        <v>31330525889892.3</v>
      </c>
      <c r="YQ9" s="3" t="n">
        <f aca="false">YP9*1.02</f>
        <v>31957136407690.2</v>
      </c>
      <c r="YR9" s="3" t="n">
        <f aca="false">YQ9*1.02</f>
        <v>32596279135844</v>
      </c>
      <c r="YS9" s="3" t="n">
        <f aca="false">YR9*1.02</f>
        <v>33248204718560.8</v>
      </c>
      <c r="YT9" s="3" t="n">
        <f aca="false">YS9*1.02</f>
        <v>33913168812932.1</v>
      </c>
      <c r="YU9" s="3" t="n">
        <f aca="false">YT9*1.02</f>
        <v>34591432189190.7</v>
      </c>
      <c r="YV9" s="3" t="n">
        <f aca="false">YU9*1.02</f>
        <v>35283260832974.5</v>
      </c>
      <c r="YW9" s="3" t="n">
        <f aca="false">YV9*1.02</f>
        <v>35988926049634</v>
      </c>
      <c r="YX9" s="3" t="n">
        <f aca="false">YW9*1.02</f>
        <v>36708704570626.7</v>
      </c>
      <c r="YY9" s="3" t="n">
        <f aca="false">YX9*1.02</f>
        <v>37442878662039.2</v>
      </c>
      <c r="YZ9" s="3" t="n">
        <f aca="false">YY9*1.02</f>
        <v>38191736235280</v>
      </c>
      <c r="ZA9" s="3" t="n">
        <f aca="false">YZ9*1.02</f>
        <v>38955570959985.6</v>
      </c>
      <c r="ZB9" s="3" t="n">
        <f aca="false">ZA9*1.02</f>
        <v>39734682379185.3</v>
      </c>
      <c r="ZC9" s="3" t="n">
        <f aca="false">ZB9*1.02</f>
        <v>40529376026769</v>
      </c>
      <c r="ZD9" s="3" t="n">
        <f aca="false">ZC9*1.02</f>
        <v>41339963547304.4</v>
      </c>
      <c r="ZE9" s="3" t="n">
        <f aca="false">ZD9*1.02</f>
        <v>42166762818250.5</v>
      </c>
      <c r="ZF9" s="3" t="n">
        <f aca="false">ZE9*1.02</f>
        <v>43010098074615.5</v>
      </c>
      <c r="ZG9" s="3" t="n">
        <f aca="false">ZF9*1.02</f>
        <v>43870300036107.8</v>
      </c>
      <c r="ZH9" s="3" t="n">
        <f aca="false">ZG9*1.02</f>
        <v>44747706036830</v>
      </c>
      <c r="ZI9" s="3" t="n">
        <f aca="false">ZH9*1.02</f>
        <v>45642660157566.6</v>
      </c>
      <c r="ZJ9" s="3" t="n">
        <f aca="false">ZI9*1.02</f>
        <v>46555513360717.9</v>
      </c>
      <c r="ZK9" s="3" t="n">
        <f aca="false">ZJ9*1.02</f>
        <v>47486623627932.3</v>
      </c>
      <c r="ZL9" s="3" t="n">
        <f aca="false">ZK9*1.02</f>
        <v>48436356100490.9</v>
      </c>
      <c r="ZM9" s="3" t="n">
        <f aca="false">ZL9*1.02</f>
        <v>49405083222500.7</v>
      </c>
      <c r="ZN9" s="3" t="n">
        <f aca="false">ZM9*1.02</f>
        <v>50393184886950.7</v>
      </c>
      <c r="ZO9" s="3" t="n">
        <f aca="false">ZN9*1.02</f>
        <v>51401048584689.8</v>
      </c>
      <c r="ZP9" s="3" t="n">
        <f aca="false">ZO9*1.02</f>
        <v>52429069556383.6</v>
      </c>
      <c r="ZQ9" s="3" t="n">
        <f aca="false">ZP9*1.02</f>
        <v>53477650947511.2</v>
      </c>
      <c r="ZR9" s="3" t="n">
        <f aca="false">ZQ9*1.02</f>
        <v>54547203966461.5</v>
      </c>
      <c r="ZS9" s="3" t="n">
        <f aca="false">ZR9*1.02</f>
        <v>55638148045790.7</v>
      </c>
      <c r="ZT9" s="3" t="n">
        <f aca="false">ZS9*1.02</f>
        <v>56750911006706.5</v>
      </c>
      <c r="ZU9" s="3" t="n">
        <f aca="false">ZT9*1.02</f>
        <v>57885929226840.6</v>
      </c>
      <c r="ZV9" s="3" t="n">
        <f aca="false">ZU9*1.02</f>
        <v>59043647811377.4</v>
      </c>
      <c r="ZW9" s="3" t="n">
        <f aca="false">ZV9*1.02</f>
        <v>60224520767605</v>
      </c>
      <c r="ZX9" s="3" t="n">
        <f aca="false">ZW9*1.02</f>
        <v>61429011182957.1</v>
      </c>
      <c r="ZY9" s="3" t="n">
        <f aca="false">ZX9*1.02</f>
        <v>62657591406616.2</v>
      </c>
      <c r="ZZ9" s="3" t="n">
        <f aca="false">ZY9*1.02</f>
        <v>63910743234748.6</v>
      </c>
      <c r="AAA9" s="3" t="n">
        <f aca="false">ZZ9*1.02</f>
        <v>65188958099443.5</v>
      </c>
      <c r="AAB9" s="3" t="n">
        <f aca="false">AAA9*1.02</f>
        <v>66492737261432.4</v>
      </c>
      <c r="AAC9" s="3" t="n">
        <f aca="false">AAB9*1.02</f>
        <v>67822592006661.1</v>
      </c>
      <c r="AAD9" s="3" t="n">
        <f aca="false">AAC9*1.02</f>
        <v>69179043846794.3</v>
      </c>
      <c r="AAE9" s="3" t="n">
        <f aca="false">AAD9*1.02</f>
        <v>70562624723730.2</v>
      </c>
      <c r="AAF9" s="3" t="n">
        <f aca="false">AAE9*1.02</f>
        <v>71973877218204.8</v>
      </c>
      <c r="AAG9" s="3" t="n">
        <f aca="false">AAF9*1.02</f>
        <v>73413354762568.9</v>
      </c>
      <c r="AAH9" s="3" t="n">
        <f aca="false">AAG9*1.02</f>
        <v>74881621857820.2</v>
      </c>
      <c r="AAI9" s="3" t="n">
        <f aca="false">AAH9*1.02</f>
        <v>76379254294976.6</v>
      </c>
      <c r="AAJ9" s="3" t="n">
        <f aca="false">AAI9*1.02</f>
        <v>77906839380876.2</v>
      </c>
      <c r="AAK9" s="3" t="n">
        <f aca="false">AAJ9*1.02</f>
        <v>79464976168493.7</v>
      </c>
      <c r="AAL9" s="3" t="n">
        <f aca="false">AAK9*1.02</f>
        <v>81054275691863.6</v>
      </c>
      <c r="AAM9" s="3" t="n">
        <f aca="false">AAL9*1.02</f>
        <v>82675361205700.9</v>
      </c>
      <c r="AAN9" s="3" t="n">
        <f aca="false">AAM9*1.02</f>
        <v>84328868429814.9</v>
      </c>
      <c r="AAO9" s="3" t="n">
        <f aca="false">AAN9*1.02</f>
        <v>86015445798411.2</v>
      </c>
      <c r="AAP9" s="3" t="n">
        <f aca="false">AAO9*1.02</f>
        <v>87735754714379.4</v>
      </c>
      <c r="AAQ9" s="3" t="n">
        <f aca="false">AAP9*1.02</f>
        <v>89490469808667</v>
      </c>
      <c r="AAR9" s="3" t="n">
        <f aca="false">AAQ9*1.02</f>
        <v>91280279204840.3</v>
      </c>
    </row>
    <row r="10" s="3" customFormat="true" ht="12.8" hidden="false" customHeight="false" outlineLevel="0" collapsed="false">
      <c r="A10" s="0"/>
      <c r="B10" s="0"/>
      <c r="C10" s="0" t="s">
        <v>132</v>
      </c>
      <c r="D10" s="10" t="n">
        <v>0.3</v>
      </c>
      <c r="E10" s="10"/>
      <c r="F10" s="10"/>
      <c r="G10" s="10"/>
      <c r="H10" s="1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C11" s="0" t="s">
        <v>133</v>
      </c>
      <c r="D11" s="3" t="n">
        <f aca="false">NPV(B14,D9:G9)</f>
        <v>15105214.6357793</v>
      </c>
    </row>
    <row r="12" customFormat="false" ht="12.8" hidden="false" customHeight="false" outlineLevel="0" collapsed="false">
      <c r="C12" s="0" t="s">
        <v>134</v>
      </c>
      <c r="D12" s="3" t="n">
        <f aca="false">NPV(B14,D9:AAR9)</f>
        <v>83724969.3185565</v>
      </c>
    </row>
    <row r="14" customFormat="false" ht="12.8" hidden="false" customHeight="false" outlineLevel="0" collapsed="false">
      <c r="A14" s="0" t="s">
        <v>132</v>
      </c>
      <c r="B14" s="0" t="n">
        <v>0.3</v>
      </c>
    </row>
    <row r="16" customFormat="false" ht="12.8" hidden="false" customHeight="false" outlineLevel="0" collapsed="false">
      <c r="E16" s="11" t="e">
        <f aca="false">IRR(E9:H9,2)</f>
        <v>#N/A</v>
      </c>
    </row>
    <row r="17" customFormat="false" ht="12.8" hidden="false" customHeight="false" outlineLevel="0" collapsed="false">
      <c r="C17" s="0" t="s">
        <v>135</v>
      </c>
      <c r="E17" s="11" t="e">
        <f aca="false">IRR(E9:AAR9,50)</f>
        <v>#N/A</v>
      </c>
    </row>
    <row r="19" customFormat="false" ht="12.8" hidden="false" customHeight="false" outlineLevel="0" collapsed="false">
      <c r="H19" s="0" t="n">
        <f aca="false">771*0.8</f>
        <v>616.8</v>
      </c>
    </row>
  </sheetData>
  <mergeCells count="1">
    <mergeCell ref="D10:H1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2024-06-08T01:15:21Z</dcterms:created>
  <dc:creator/>
  <dc:description/>
  <dc:language>fr-FR</dc:language>
  <cp:lastModifiedBy/>
  <dcterms:modified xsi:type="dcterms:W3CDTF">2024-06-11T01:01:15Z</dcterms:modified>
  <cp:revision>5</cp:revision>
  <dc:subject/>
  <dc:title/>
</cp:coreProperties>
</file>