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\OneDrive\Documents\Project\LastMile\"/>
    </mc:Choice>
  </mc:AlternateContent>
  <xr:revisionPtr revIDLastSave="0" documentId="13_ncr:1_{23543C2A-0615-4770-94CC-F704DA0E31CA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emand" sheetId="58" r:id="rId1"/>
    <sheet name="Operations" sheetId="63" r:id="rId2"/>
    <sheet name="Slots" sheetId="30" r:id="rId3"/>
    <sheet name="Fact-Sheet" sheetId="24" r:id="rId4"/>
    <sheet name="Market Regions" sheetId="33" r:id="rId5"/>
    <sheet name="Demand Daily" sheetId="29" r:id="rId6"/>
    <sheet name="Swiss Retail" sheetId="50" r:id="rId7"/>
  </sheets>
  <definedNames>
    <definedName name="_xlnm._FilterDatabase" localSheetId="0" hidden="1">Demand!$A$1:$F$367</definedName>
    <definedName name="_xlchart.v1.0" hidden="1">'Swiss Retail'!$C$16</definedName>
    <definedName name="_xlchart.v1.1" hidden="1">'Swiss Retail'!$C$17</definedName>
    <definedName name="_xlchart.v1.10" hidden="1">'Swiss Retail'!$C$26</definedName>
    <definedName name="_xlchart.v1.11" hidden="1">'Swiss Retail'!$C$27</definedName>
    <definedName name="_xlchart.v1.12" hidden="1">'Swiss Retail'!$S$16:$U$16</definedName>
    <definedName name="_xlchart.v1.13" hidden="1">'Swiss Retail'!$S$17:$U$17</definedName>
    <definedName name="_xlchart.v1.14" hidden="1">'Swiss Retail'!$S$18:$U$18</definedName>
    <definedName name="_xlchart.v1.15" hidden="1">'Swiss Retail'!$S$19:$U$19</definedName>
    <definedName name="_xlchart.v1.16" hidden="1">'Swiss Retail'!$S$20:$U$20</definedName>
    <definedName name="_xlchart.v1.17" hidden="1">'Swiss Retail'!$S$21:$U$21</definedName>
    <definedName name="_xlchart.v1.18" hidden="1">'Swiss Retail'!$S$22:$U$22</definedName>
    <definedName name="_xlchart.v1.19" hidden="1">'Swiss Retail'!$S$23:$U$23</definedName>
    <definedName name="_xlchart.v1.2" hidden="1">'Swiss Retail'!$C$18</definedName>
    <definedName name="_xlchart.v1.20" hidden="1">'Swiss Retail'!$S$24:$U$24</definedName>
    <definedName name="_xlchart.v1.21" hidden="1">'Swiss Retail'!$S$25:$U$25</definedName>
    <definedName name="_xlchart.v1.22" hidden="1">'Swiss Retail'!$S$26:$U$26</definedName>
    <definedName name="_xlchart.v1.23" hidden="1">'Swiss Retail'!$S$27:$U$27</definedName>
    <definedName name="_xlchart.v1.3" hidden="1">'Swiss Retail'!$C$19</definedName>
    <definedName name="_xlchart.v1.4" hidden="1">'Swiss Retail'!$C$20</definedName>
    <definedName name="_xlchart.v1.5" hidden="1">'Swiss Retail'!$C$21</definedName>
    <definedName name="_xlchart.v1.6" hidden="1">'Swiss Retail'!$C$22</definedName>
    <definedName name="_xlchart.v1.7" hidden="1">'Swiss Retail'!$C$23</definedName>
    <definedName name="_xlchart.v1.8" hidden="1">'Swiss Retail'!$C$24</definedName>
    <definedName name="_xlchart.v1.9" hidden="1">'Swiss Retail'!$C$25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3" l="1"/>
  <c r="E17" i="63" l="1"/>
  <c r="D19" i="63"/>
  <c r="E12" i="63"/>
  <c r="E11" i="63" s="1"/>
  <c r="E9" i="63"/>
  <c r="E31" i="33"/>
  <c r="F31" i="33"/>
  <c r="G31" i="33"/>
  <c r="D31" i="33"/>
  <c r="D30" i="33"/>
  <c r="E30" i="33"/>
  <c r="F30" i="33"/>
  <c r="M20" i="33"/>
  <c r="M17" i="33"/>
  <c r="M18" i="33"/>
  <c r="M19" i="33"/>
  <c r="J21" i="33"/>
  <c r="K21" i="33"/>
  <c r="L21" i="33"/>
  <c r="K18" i="33"/>
  <c r="L18" i="33" s="1"/>
  <c r="K19" i="33"/>
  <c r="L19" i="33" s="1"/>
  <c r="K20" i="33"/>
  <c r="L20" i="33" s="1"/>
  <c r="K17" i="33"/>
  <c r="L17" i="33" s="1"/>
  <c r="F11" i="63" l="1"/>
  <c r="F12" i="63"/>
  <c r="F10" i="63"/>
  <c r="M21" i="33"/>
  <c r="D4" i="33"/>
  <c r="E4" i="33"/>
  <c r="I8" i="63"/>
  <c r="F9" i="63" l="1"/>
  <c r="H16" i="30"/>
  <c r="H17" i="30"/>
  <c r="H18" i="30"/>
  <c r="H19" i="30"/>
  <c r="H20" i="30"/>
  <c r="H21" i="30"/>
  <c r="H22" i="30"/>
  <c r="H23" i="30"/>
  <c r="F20" i="30"/>
  <c r="F21" i="30"/>
  <c r="F22" i="30"/>
  <c r="D23" i="30"/>
  <c r="G16" i="30" s="1"/>
  <c r="E23" i="30"/>
  <c r="C23" i="30"/>
  <c r="F23" i="30" s="1"/>
  <c r="U16" i="50"/>
  <c r="U17" i="50"/>
  <c r="U18" i="50"/>
  <c r="U19" i="50"/>
  <c r="U28" i="50" s="1"/>
  <c r="U20" i="50"/>
  <c r="U21" i="50"/>
  <c r="U22" i="50"/>
  <c r="U23" i="50"/>
  <c r="U24" i="50"/>
  <c r="U25" i="50"/>
  <c r="U26" i="50"/>
  <c r="U27" i="50"/>
  <c r="T16" i="50"/>
  <c r="T17" i="50"/>
  <c r="T18" i="50"/>
  <c r="T19" i="50"/>
  <c r="T28" i="50" s="1"/>
  <c r="T20" i="50"/>
  <c r="T21" i="50"/>
  <c r="T22" i="50"/>
  <c r="T23" i="50"/>
  <c r="T24" i="50"/>
  <c r="T25" i="50"/>
  <c r="T26" i="50"/>
  <c r="T27" i="50"/>
  <c r="S28" i="50"/>
  <c r="S17" i="50"/>
  <c r="S18" i="50"/>
  <c r="S19" i="50"/>
  <c r="S20" i="50"/>
  <c r="S21" i="50"/>
  <c r="S22" i="50"/>
  <c r="S23" i="50"/>
  <c r="S24" i="50"/>
  <c r="S25" i="50"/>
  <c r="S26" i="50"/>
  <c r="S27" i="50"/>
  <c r="S16" i="50"/>
  <c r="Q17" i="50"/>
  <c r="Q18" i="50"/>
  <c r="Q19" i="50"/>
  <c r="Q20" i="50"/>
  <c r="Q21" i="50"/>
  <c r="Q22" i="50"/>
  <c r="Q23" i="50"/>
  <c r="Q24" i="50"/>
  <c r="Q25" i="50"/>
  <c r="Q26" i="50"/>
  <c r="Q27" i="50"/>
  <c r="Q16" i="50"/>
  <c r="Q28" i="50" s="1"/>
  <c r="P28" i="50"/>
  <c r="P17" i="50"/>
  <c r="P18" i="50"/>
  <c r="P19" i="50"/>
  <c r="P20" i="50"/>
  <c r="P21" i="50"/>
  <c r="P22" i="50"/>
  <c r="P23" i="50"/>
  <c r="P24" i="50"/>
  <c r="P25" i="50"/>
  <c r="P26" i="50"/>
  <c r="P27" i="50"/>
  <c r="P16" i="50"/>
  <c r="O28" i="50"/>
  <c r="N28" i="50"/>
  <c r="M28" i="50"/>
  <c r="L28" i="50"/>
  <c r="R27" i="50"/>
  <c r="R26" i="50"/>
  <c r="R25" i="50"/>
  <c r="R24" i="50"/>
  <c r="R23" i="50"/>
  <c r="R22" i="50"/>
  <c r="R21" i="50"/>
  <c r="R20" i="50"/>
  <c r="R19" i="50"/>
  <c r="R18" i="50"/>
  <c r="R17" i="50"/>
  <c r="R16" i="50"/>
  <c r="R28" i="50" s="1"/>
  <c r="I28" i="50"/>
  <c r="E28" i="50"/>
  <c r="F28" i="50"/>
  <c r="G28" i="50"/>
  <c r="H28" i="50"/>
  <c r="D28" i="50"/>
  <c r="H17" i="50"/>
  <c r="H18" i="50"/>
  <c r="H19" i="50"/>
  <c r="H20" i="50"/>
  <c r="H21" i="50"/>
  <c r="H22" i="50"/>
  <c r="H23" i="50"/>
  <c r="H24" i="50"/>
  <c r="H25" i="50"/>
  <c r="H26" i="50"/>
  <c r="H27" i="50"/>
  <c r="H16" i="50"/>
  <c r="F3" i="58"/>
  <c r="F2" i="58" s="1"/>
  <c r="F4" i="58"/>
  <c r="F5" i="58"/>
  <c r="F6" i="58"/>
  <c r="F7" i="58"/>
  <c r="F8" i="58"/>
  <c r="F9" i="58"/>
  <c r="F10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F26" i="58"/>
  <c r="F27" i="58"/>
  <c r="F28" i="58"/>
  <c r="F29" i="58"/>
  <c r="F30" i="58"/>
  <c r="F31" i="58"/>
  <c r="F32" i="58"/>
  <c r="F33" i="58"/>
  <c r="F34" i="58"/>
  <c r="F35" i="58"/>
  <c r="F36" i="58"/>
  <c r="F37" i="58"/>
  <c r="F38" i="58"/>
  <c r="F39" i="58"/>
  <c r="F40" i="58"/>
  <c r="F41" i="58"/>
  <c r="F42" i="58"/>
  <c r="F43" i="58"/>
  <c r="F44" i="58"/>
  <c r="F45" i="58"/>
  <c r="F46" i="58"/>
  <c r="F47" i="58"/>
  <c r="F48" i="58"/>
  <c r="F49" i="58"/>
  <c r="F50" i="58"/>
  <c r="F51" i="58"/>
  <c r="F52" i="58"/>
  <c r="F53" i="58"/>
  <c r="F54" i="58"/>
  <c r="F55" i="58"/>
  <c r="F56" i="58"/>
  <c r="F57" i="58"/>
  <c r="F58" i="58"/>
  <c r="F59" i="58"/>
  <c r="F60" i="58"/>
  <c r="F61" i="58"/>
  <c r="F62" i="58"/>
  <c r="F63" i="58"/>
  <c r="F64" i="58"/>
  <c r="F65" i="58"/>
  <c r="F66" i="58"/>
  <c r="F67" i="58"/>
  <c r="F68" i="58"/>
  <c r="F69" i="58"/>
  <c r="F70" i="58"/>
  <c r="F71" i="58"/>
  <c r="F72" i="58"/>
  <c r="F73" i="58"/>
  <c r="F74" i="58"/>
  <c r="F75" i="58"/>
  <c r="F76" i="58"/>
  <c r="F77" i="58"/>
  <c r="F78" i="58"/>
  <c r="F79" i="58"/>
  <c r="F80" i="58"/>
  <c r="F81" i="58"/>
  <c r="F82" i="58"/>
  <c r="F83" i="58"/>
  <c r="F84" i="58"/>
  <c r="F85" i="58"/>
  <c r="F86" i="58"/>
  <c r="F87" i="58"/>
  <c r="F88" i="58"/>
  <c r="F89" i="58"/>
  <c r="F90" i="58"/>
  <c r="F91" i="58"/>
  <c r="F92" i="58"/>
  <c r="F93" i="58"/>
  <c r="F94" i="58"/>
  <c r="F95" i="58"/>
  <c r="F96" i="58"/>
  <c r="F97" i="58"/>
  <c r="F98" i="58"/>
  <c r="F99" i="58"/>
  <c r="F100" i="58"/>
  <c r="F101" i="58"/>
  <c r="F102" i="58"/>
  <c r="F103" i="58"/>
  <c r="F104" i="58"/>
  <c r="F105" i="58"/>
  <c r="F106" i="58"/>
  <c r="F107" i="58"/>
  <c r="F108" i="58"/>
  <c r="F109" i="58"/>
  <c r="F110" i="58"/>
  <c r="F111" i="58"/>
  <c r="F112" i="58"/>
  <c r="F113" i="58"/>
  <c r="F114" i="58"/>
  <c r="F115" i="58"/>
  <c r="F116" i="58"/>
  <c r="F117" i="58"/>
  <c r="F118" i="58"/>
  <c r="F119" i="58"/>
  <c r="F120" i="58"/>
  <c r="F121" i="58"/>
  <c r="F122" i="58"/>
  <c r="F123" i="58"/>
  <c r="F124" i="58"/>
  <c r="F125" i="58"/>
  <c r="F126" i="58"/>
  <c r="F127" i="58"/>
  <c r="F128" i="58"/>
  <c r="F129" i="58"/>
  <c r="F130" i="58"/>
  <c r="F131" i="58"/>
  <c r="F132" i="58"/>
  <c r="F133" i="58"/>
  <c r="F134" i="58"/>
  <c r="F135" i="58"/>
  <c r="F136" i="58"/>
  <c r="F137" i="58"/>
  <c r="F138" i="58"/>
  <c r="F139" i="58"/>
  <c r="F140" i="58"/>
  <c r="F141" i="58"/>
  <c r="F142" i="58"/>
  <c r="F143" i="58"/>
  <c r="F144" i="58"/>
  <c r="F145" i="58"/>
  <c r="F146" i="58"/>
  <c r="F147" i="58"/>
  <c r="F148" i="58"/>
  <c r="F149" i="58"/>
  <c r="F150" i="58"/>
  <c r="F151" i="58"/>
  <c r="F152" i="58"/>
  <c r="F153" i="58"/>
  <c r="F154" i="58"/>
  <c r="F155" i="58"/>
  <c r="F156" i="58"/>
  <c r="F157" i="58"/>
  <c r="F158" i="58"/>
  <c r="F159" i="58"/>
  <c r="F160" i="58"/>
  <c r="F161" i="58"/>
  <c r="F162" i="58"/>
  <c r="F163" i="58"/>
  <c r="F164" i="58"/>
  <c r="F165" i="58"/>
  <c r="F166" i="58"/>
  <c r="F167" i="58"/>
  <c r="F168" i="58"/>
  <c r="F169" i="58"/>
  <c r="F170" i="58"/>
  <c r="F171" i="58"/>
  <c r="F172" i="58"/>
  <c r="F173" i="58"/>
  <c r="F174" i="58"/>
  <c r="F175" i="58"/>
  <c r="F176" i="58"/>
  <c r="F177" i="58"/>
  <c r="F178" i="58"/>
  <c r="F179" i="58"/>
  <c r="F180" i="58"/>
  <c r="F181" i="58"/>
  <c r="F182" i="58"/>
  <c r="F183" i="58"/>
  <c r="F184" i="58"/>
  <c r="F185" i="58"/>
  <c r="F186" i="58"/>
  <c r="F187" i="58"/>
  <c r="F188" i="58"/>
  <c r="F189" i="58"/>
  <c r="F190" i="58"/>
  <c r="F191" i="58"/>
  <c r="F192" i="58"/>
  <c r="F193" i="58"/>
  <c r="F194" i="58"/>
  <c r="F195" i="58"/>
  <c r="F196" i="58"/>
  <c r="F197" i="58"/>
  <c r="F198" i="58"/>
  <c r="F199" i="58"/>
  <c r="F200" i="58"/>
  <c r="F201" i="58"/>
  <c r="F202" i="58"/>
  <c r="F203" i="58"/>
  <c r="F204" i="58"/>
  <c r="F205" i="58"/>
  <c r="F206" i="58"/>
  <c r="F207" i="58"/>
  <c r="F208" i="58"/>
  <c r="F209" i="58"/>
  <c r="F210" i="58"/>
  <c r="F211" i="58"/>
  <c r="F212" i="58"/>
  <c r="F213" i="58"/>
  <c r="F214" i="58"/>
  <c r="F215" i="58"/>
  <c r="F216" i="58"/>
  <c r="F217" i="58"/>
  <c r="F218" i="58"/>
  <c r="F219" i="58"/>
  <c r="F220" i="58"/>
  <c r="F221" i="58"/>
  <c r="F222" i="58"/>
  <c r="F223" i="58"/>
  <c r="F224" i="58"/>
  <c r="F225" i="58"/>
  <c r="F226" i="58"/>
  <c r="F227" i="58"/>
  <c r="F228" i="58"/>
  <c r="F229" i="58"/>
  <c r="F230" i="58"/>
  <c r="F231" i="58"/>
  <c r="F232" i="58"/>
  <c r="F233" i="58"/>
  <c r="F234" i="58"/>
  <c r="F235" i="58"/>
  <c r="F236" i="58"/>
  <c r="F237" i="58"/>
  <c r="F238" i="58"/>
  <c r="F239" i="58"/>
  <c r="F240" i="58"/>
  <c r="F241" i="58"/>
  <c r="F242" i="58"/>
  <c r="F243" i="58"/>
  <c r="F244" i="58"/>
  <c r="F245" i="58"/>
  <c r="F246" i="58"/>
  <c r="F247" i="58"/>
  <c r="F248" i="58"/>
  <c r="F249" i="58"/>
  <c r="F250" i="58"/>
  <c r="F251" i="58"/>
  <c r="F252" i="58"/>
  <c r="F253" i="58"/>
  <c r="F254" i="58"/>
  <c r="F255" i="58"/>
  <c r="F256" i="58"/>
  <c r="F257" i="58"/>
  <c r="F258" i="58"/>
  <c r="F259" i="58"/>
  <c r="F260" i="58"/>
  <c r="F261" i="58"/>
  <c r="F262" i="58"/>
  <c r="F263" i="58"/>
  <c r="F264" i="58"/>
  <c r="F265" i="58"/>
  <c r="F266" i="58"/>
  <c r="F267" i="58"/>
  <c r="F268" i="58"/>
  <c r="F269" i="58"/>
  <c r="F270" i="58"/>
  <c r="F271" i="58"/>
  <c r="F272" i="58"/>
  <c r="F273" i="58"/>
  <c r="F274" i="58"/>
  <c r="F275" i="58"/>
  <c r="F276" i="58"/>
  <c r="F277" i="58"/>
  <c r="F278" i="58"/>
  <c r="F279" i="58"/>
  <c r="F280" i="58"/>
  <c r="F281" i="58"/>
  <c r="F282" i="58"/>
  <c r="F283" i="58"/>
  <c r="F284" i="58"/>
  <c r="F285" i="58"/>
  <c r="F286" i="58"/>
  <c r="F287" i="58"/>
  <c r="F288" i="58"/>
  <c r="F289" i="58"/>
  <c r="F290" i="58"/>
  <c r="F291" i="58"/>
  <c r="F292" i="58"/>
  <c r="F293" i="58"/>
  <c r="F294" i="58"/>
  <c r="F295" i="58"/>
  <c r="F296" i="58"/>
  <c r="F297" i="58"/>
  <c r="F298" i="58"/>
  <c r="F299" i="58"/>
  <c r="F300" i="58"/>
  <c r="F301" i="58"/>
  <c r="F302" i="58"/>
  <c r="F303" i="58"/>
  <c r="F304" i="58"/>
  <c r="F305" i="58"/>
  <c r="F306" i="58"/>
  <c r="F307" i="58"/>
  <c r="F308" i="58"/>
  <c r="F309" i="58"/>
  <c r="F310" i="58"/>
  <c r="F311" i="58"/>
  <c r="F312" i="58"/>
  <c r="F313" i="58"/>
  <c r="F314" i="58"/>
  <c r="F315" i="58"/>
  <c r="F316" i="58"/>
  <c r="F317" i="58"/>
  <c r="F318" i="58"/>
  <c r="F319" i="58"/>
  <c r="F320" i="58"/>
  <c r="F321" i="58"/>
  <c r="F322" i="58"/>
  <c r="F323" i="58"/>
  <c r="F324" i="58"/>
  <c r="F325" i="58"/>
  <c r="F326" i="58"/>
  <c r="F327" i="58"/>
  <c r="F328" i="58"/>
  <c r="F329" i="58"/>
  <c r="F330" i="58"/>
  <c r="F331" i="58"/>
  <c r="F332" i="58"/>
  <c r="F333" i="58"/>
  <c r="F334" i="58"/>
  <c r="F335" i="58"/>
  <c r="F336" i="58"/>
  <c r="F337" i="58"/>
  <c r="F338" i="58"/>
  <c r="F339" i="58"/>
  <c r="F340" i="58"/>
  <c r="F341" i="58"/>
  <c r="F342" i="58"/>
  <c r="F343" i="58"/>
  <c r="F344" i="58"/>
  <c r="F345" i="58"/>
  <c r="F346" i="58"/>
  <c r="F347" i="58"/>
  <c r="F348" i="58"/>
  <c r="F349" i="58"/>
  <c r="F350" i="58"/>
  <c r="F351" i="58"/>
  <c r="F352" i="58"/>
  <c r="F353" i="58"/>
  <c r="F354" i="58"/>
  <c r="F355" i="58"/>
  <c r="F356" i="58"/>
  <c r="F357" i="58"/>
  <c r="F358" i="58"/>
  <c r="F359" i="58"/>
  <c r="F360" i="58"/>
  <c r="F361" i="58"/>
  <c r="F362" i="58"/>
  <c r="F363" i="58"/>
  <c r="F364" i="58"/>
  <c r="F365" i="58"/>
  <c r="F366" i="58"/>
  <c r="F367" i="58"/>
  <c r="F11" i="58"/>
  <c r="F18" i="30" l="1"/>
  <c r="F17" i="30"/>
  <c r="F16" i="30"/>
  <c r="F19" i="30"/>
  <c r="G23" i="30"/>
  <c r="G21" i="30"/>
  <c r="G17" i="30"/>
  <c r="G19" i="30"/>
  <c r="G22" i="30"/>
  <c r="G20" i="30"/>
  <c r="G18" i="30"/>
  <c r="H3" i="29" l="1"/>
  <c r="F3" i="29"/>
  <c r="L2" i="29" l="1"/>
  <c r="H5" i="29" s="1"/>
  <c r="D2" i="29"/>
  <c r="F24" i="33"/>
  <c r="G24" i="33" s="1"/>
  <c r="F23" i="33"/>
  <c r="G23" i="33" s="1"/>
  <c r="F18" i="33"/>
  <c r="G18" i="33" s="1"/>
  <c r="F17" i="33"/>
  <c r="G17" i="33" s="1"/>
  <c r="F16" i="33"/>
  <c r="G16" i="33" s="1"/>
  <c r="F15" i="33"/>
  <c r="G15" i="33" s="1"/>
  <c r="F14" i="33"/>
  <c r="G14" i="33" s="1"/>
  <c r="F13" i="33"/>
  <c r="G13" i="33" s="1"/>
  <c r="F12" i="33"/>
  <c r="G12" i="33" s="1"/>
  <c r="F11" i="33"/>
  <c r="G11" i="33" s="1"/>
  <c r="F22" i="33"/>
  <c r="G22" i="33" s="1"/>
  <c r="F10" i="33"/>
  <c r="G10" i="33" s="1"/>
  <c r="F26" i="33"/>
  <c r="G26" i="33" s="1"/>
  <c r="F9" i="33"/>
  <c r="G9" i="33" s="1"/>
  <c r="F21" i="33"/>
  <c r="G21" i="33" s="1"/>
  <c r="F8" i="33"/>
  <c r="G8" i="33" s="1"/>
  <c r="F7" i="33"/>
  <c r="G7" i="33" s="1"/>
  <c r="F20" i="33"/>
  <c r="G20" i="33" s="1"/>
  <c r="F19" i="33"/>
  <c r="F25" i="33"/>
  <c r="F6" i="33"/>
  <c r="G6" i="33" s="1"/>
  <c r="F5" i="33"/>
  <c r="F4" i="33" s="1"/>
  <c r="F5" i="29" l="1"/>
  <c r="I5" i="29"/>
  <c r="G5" i="29"/>
  <c r="E5" i="29"/>
  <c r="J5" i="29"/>
  <c r="K5" i="29"/>
  <c r="G25" i="33"/>
  <c r="G5" i="33"/>
  <c r="G19" i="33"/>
  <c r="G30" i="33" l="1"/>
  <c r="G4" i="33"/>
  <c r="C5" i="63"/>
  <c r="C9" i="63" s="1"/>
  <c r="D4" i="63"/>
  <c r="C4" i="63"/>
  <c r="D5" i="63"/>
  <c r="E5" i="63" l="1"/>
  <c r="E4" i="63"/>
  <c r="D12" i="63"/>
  <c r="C12" i="63"/>
  <c r="C11" i="63" s="1"/>
  <c r="J4" i="29"/>
  <c r="H4" i="29"/>
  <c r="D4" i="29" s="1"/>
  <c r="D11" i="63" l="1"/>
  <c r="C10" i="63"/>
  <c r="E10" i="63" s="1"/>
  <c r="D10" i="63" l="1"/>
  <c r="J3" i="24"/>
  <c r="I3" i="24" s="1"/>
  <c r="H3" i="24" s="1"/>
  <c r="J4" i="24"/>
  <c r="I4" i="24" s="1"/>
  <c r="P4" i="24"/>
  <c r="Q4" i="24"/>
  <c r="P5" i="24"/>
  <c r="Q5" i="24"/>
  <c r="N12" i="24"/>
  <c r="P12" i="24"/>
  <c r="P13" i="24" s="1"/>
  <c r="P14" i="24" s="1"/>
  <c r="P15" i="24" s="1"/>
  <c r="P16" i="24" s="1"/>
  <c r="P17" i="24" s="1"/>
  <c r="Q8" i="24"/>
  <c r="P11" i="24"/>
  <c r="P6" i="24"/>
  <c r="P7" i="24"/>
  <c r="P8" i="24"/>
  <c r="P9" i="24"/>
  <c r="P10" i="24"/>
  <c r="J5" i="24"/>
  <c r="I5" i="24" s="1"/>
  <c r="H5" i="24" s="1"/>
  <c r="J6" i="24"/>
  <c r="I6" i="24" s="1"/>
  <c r="H6" i="24" s="1"/>
  <c r="J7" i="24"/>
  <c r="I7" i="24" s="1"/>
  <c r="H7" i="24" s="1"/>
  <c r="J8" i="24"/>
  <c r="I8" i="24" s="1"/>
  <c r="H8" i="24" s="1"/>
  <c r="J9" i="24"/>
  <c r="I9" i="24" s="1"/>
  <c r="H9" i="24" s="1"/>
  <c r="C11" i="24" s="1"/>
  <c r="C13" i="24" s="1"/>
  <c r="J10" i="24"/>
  <c r="I10" i="24" s="1"/>
  <c r="H10" i="24" s="1"/>
  <c r="J11" i="24"/>
  <c r="I11" i="24" s="1"/>
  <c r="C4" i="24"/>
  <c r="D4" i="24"/>
  <c r="D9" i="63" l="1"/>
  <c r="P3" i="24"/>
  <c r="K3" i="24"/>
  <c r="L3" i="24" s="1"/>
  <c r="O4" i="24"/>
  <c r="K4" i="24"/>
  <c r="L4" i="24" s="1"/>
  <c r="O5" i="24"/>
  <c r="H4" i="24"/>
  <c r="O11" i="24"/>
  <c r="J12" i="24"/>
  <c r="I12" i="24" s="1"/>
  <c r="K5" i="24"/>
  <c r="L5" i="24" s="1"/>
  <c r="O10" i="24"/>
  <c r="H11" i="24"/>
  <c r="D11" i="24" s="1"/>
  <c r="D13" i="24" s="1"/>
  <c r="D7" i="24"/>
  <c r="O9" i="24"/>
  <c r="K11" i="24"/>
  <c r="O6" i="24"/>
  <c r="O8" i="24"/>
  <c r="K8" i="24"/>
  <c r="L8" i="24" s="1"/>
  <c r="O7" i="24"/>
  <c r="K7" i="24"/>
  <c r="L7" i="24" s="1"/>
  <c r="C7" i="24"/>
  <c r="K6" i="24"/>
  <c r="L6" i="24" s="1"/>
  <c r="K10" i="24"/>
  <c r="L10" i="24" s="1"/>
  <c r="K9" i="24"/>
  <c r="O3" i="24" l="1"/>
  <c r="H12" i="24"/>
  <c r="K12" i="24"/>
  <c r="L12" i="24" s="1"/>
  <c r="O12" i="24"/>
  <c r="C9" i="24"/>
  <c r="C16" i="24" s="1"/>
  <c r="L9" i="24"/>
  <c r="L11" i="24"/>
  <c r="D9" i="24"/>
  <c r="D16" i="24" s="1"/>
  <c r="C20" i="24" l="1"/>
  <c r="C10" i="24"/>
  <c r="D10" i="24"/>
  <c r="B2" i="29" s="1"/>
  <c r="C5" i="24"/>
  <c r="C6" i="24" s="1"/>
  <c r="D5" i="24"/>
  <c r="D6" i="24" s="1"/>
  <c r="J10" i="63" l="1"/>
  <c r="D17" i="63" s="1"/>
  <c r="F17" i="63" s="1"/>
  <c r="J9" i="63"/>
  <c r="C18" i="63" s="1"/>
  <c r="D18" i="63" s="1"/>
  <c r="J8" i="63"/>
  <c r="B3" i="29"/>
  <c r="B4" i="29"/>
  <c r="C4" i="29" s="1"/>
  <c r="C2" i="29"/>
  <c r="C12" i="24"/>
  <c r="C14" i="24" s="1"/>
  <c r="D12" i="24"/>
  <c r="D14" i="24" s="1"/>
  <c r="D3" i="29" s="1"/>
  <c r="Q7" i="24"/>
  <c r="E18" i="63" l="1"/>
  <c r="D15" i="63"/>
  <c r="D14" i="63"/>
  <c r="D13" i="63"/>
  <c r="C15" i="63"/>
  <c r="C14" i="63"/>
  <c r="C3" i="29"/>
  <c r="Q10" i="24"/>
  <c r="Q11" i="24"/>
  <c r="Q9" i="24"/>
  <c r="D16" i="63" l="1"/>
  <c r="F18" i="63"/>
  <c r="E14" i="63"/>
  <c r="E15" i="63"/>
  <c r="C16" i="63"/>
  <c r="R11" i="24"/>
  <c r="R10" i="24"/>
  <c r="R9" i="24"/>
  <c r="R8" i="24"/>
  <c r="E16" i="63" l="1"/>
  <c r="F15" i="63"/>
  <c r="F14" i="63"/>
  <c r="F13" i="63"/>
  <c r="F16" i="63" l="1"/>
  <c r="Q6" i="24" l="1"/>
  <c r="Q3" i="24" l="1"/>
  <c r="R4" i="24" s="1"/>
  <c r="R7" i="24"/>
  <c r="R6" i="24"/>
  <c r="R5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www.pxweb.bfs.admin.ch</author>
  </authors>
  <commentList>
    <comment ref="A7" authorId="0" shapeId="0" xr:uid="{DD1E0796-CF65-49FC-A961-AF4F0AE1EA6F}">
      <text>
        <r>
          <rPr>
            <sz val="8"/>
            <color rgb="FF000000"/>
            <rFont val="Tahoma"/>
            <family val="2"/>
          </rPr>
          <t xml:space="preserve">Das Verfahren der Kalenderbereinigung berechnet die Zeitreihen mit jedem zusätzlichen Wert neu. Die bereinigten Zahlen können demnach von Monat zu Monat leicht variieren.
</t>
        </r>
      </text>
    </comment>
    <comment ref="A10" authorId="0" shapeId="0" xr:uid="{0FE39E94-B9D0-48AE-B3CA-FD195BF3922E}">
      <text>
        <r>
          <rPr>
            <sz val="8"/>
            <color rgb="FF000000"/>
            <rFont val="Tahoma"/>
            <family val="2"/>
          </rPr>
          <t xml:space="preserve">Das Verfahren der Kalender- und Saisonbereinigung berechnet die Zeitreihen mit jedem zusätzlichen Wert neu. Die bereinigten Zahlen können demnach von Monat zu Monat leicht variieren.
</t>
        </r>
      </text>
    </comment>
  </commentList>
</comments>
</file>

<file path=xl/sharedStrings.xml><?xml version="1.0" encoding="utf-8"?>
<sst xmlns="http://schemas.openxmlformats.org/spreadsheetml/2006/main" count="259" uniqueCount="193">
  <si>
    <t>Ecublens</t>
  </si>
  <si>
    <t>No.</t>
  </si>
  <si>
    <t>Year</t>
  </si>
  <si>
    <t>https://www.slideshare.net/DimitrisTzanos/prjauebmscleshop15jul2015</t>
  </si>
  <si>
    <t>Deliv./d</t>
  </si>
  <si>
    <t>Customers</t>
  </si>
  <si>
    <t>Daillens Centre/ LeShop</t>
  </si>
  <si>
    <t>Av.Ord./cust.-a</t>
  </si>
  <si>
    <t>Distri.centers</t>
  </si>
  <si>
    <t>Av. Customers</t>
  </si>
  <si>
    <t>Av.basket/cust. [CHF]</t>
  </si>
  <si>
    <t>Turnover/a [MCHF]</t>
  </si>
  <si>
    <t>LeShop</t>
  </si>
  <si>
    <t>Cust.Growth/a [%]</t>
  </si>
  <si>
    <t>Basket Growth/a [%]</t>
  </si>
  <si>
    <t>Total Growth/a [%]</t>
  </si>
  <si>
    <t>Tot. Cust.</t>
  </si>
  <si>
    <t>Tot.Del./a</t>
  </si>
  <si>
    <t>Tot. Del./a</t>
  </si>
  <si>
    <t>Cust.Daillens/a</t>
  </si>
  <si>
    <t>Tot.DaillensDel./a</t>
  </si>
  <si>
    <t>Tot.Ord./cust.-a</t>
  </si>
  <si>
    <t>Daillens Simulation</t>
  </si>
  <si>
    <t>https://info.leshop.ch/de/unternehmen/faktenblatt/</t>
  </si>
  <si>
    <t>ZH</t>
  </si>
  <si>
    <t>GE</t>
  </si>
  <si>
    <t>BE</t>
  </si>
  <si>
    <t>LU</t>
  </si>
  <si>
    <t>Clients/ a</t>
  </si>
  <si>
    <t>AG</t>
  </si>
  <si>
    <t>SO</t>
  </si>
  <si>
    <t>JU</t>
  </si>
  <si>
    <t>VS</t>
  </si>
  <si>
    <t>URI</t>
  </si>
  <si>
    <t>Schwyz</t>
  </si>
  <si>
    <t>GR</t>
  </si>
  <si>
    <t>TG</t>
  </si>
  <si>
    <t>SH</t>
  </si>
  <si>
    <t>ZG</t>
  </si>
  <si>
    <t>VD</t>
  </si>
  <si>
    <t>TI</t>
  </si>
  <si>
    <t>GL</t>
  </si>
  <si>
    <t>OW/NW</t>
  </si>
  <si>
    <t>SG&amp;AP</t>
  </si>
  <si>
    <t>FR</t>
  </si>
  <si>
    <t>NE</t>
  </si>
  <si>
    <t>Tot</t>
  </si>
  <si>
    <t>BS&amp;BL</t>
  </si>
  <si>
    <t>Clients</t>
  </si>
  <si>
    <t>Deliv./d-Customer</t>
  </si>
  <si>
    <t>Rural</t>
  </si>
  <si>
    <t>Av. Daily Orders</t>
  </si>
  <si>
    <t>Canton</t>
  </si>
  <si>
    <t>Av. Client Order/a</t>
  </si>
  <si>
    <t>Delivery/ a</t>
  </si>
  <si>
    <t>Av Delivery/Client-a</t>
  </si>
  <si>
    <t>Sample</t>
  </si>
  <si>
    <t>Total VD</t>
  </si>
  <si>
    <t>ExpectedSample</t>
  </si>
  <si>
    <t>Daily</t>
  </si>
  <si>
    <t>Date</t>
  </si>
  <si>
    <t>Wk</t>
  </si>
  <si>
    <t>M</t>
  </si>
  <si>
    <t>Day</t>
  </si>
  <si>
    <t>https://www.pxweb.bfs.admin.ch/pxweb/de/px-x-0603020000_101/px-x-0603020000_101/px-x-0603020000_101.px</t>
  </si>
  <si>
    <t>Nahrungsmittel, Getränke, Tabak</t>
  </si>
  <si>
    <t>Saisonbereinigt</t>
  </si>
  <si>
    <t>4711, 472: Detailhandel mit Nahrungsmitteln, Getränken, Tabakwaren</t>
  </si>
  <si>
    <t>47: Total Detailhandel</t>
  </si>
  <si>
    <t>Kalenderbereinigt</t>
  </si>
  <si>
    <t>Unbereinigt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</si>
  <si>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</si>
  <si>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</si>
  <si>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</si>
  <si>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</si>
  <si>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</si>
  <si>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</si>
  <si>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</si>
  <si>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</si>
  <si>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</si>
  <si>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</si>
  <si>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</si>
  <si>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</si>
  <si>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</si>
  <si>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</si>
  <si>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</si>
  <si>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</si>
  <si>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</si>
  <si>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</si>
  <si>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</si>
  <si>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</si>
  <si>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</si>
  <si>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</si>
  <si>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</si>
  <si>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</si>
  <si>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</si>
  <si>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</si>
  <si>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</si>
  <si>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</si>
  <si>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</si>
  <si>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</si>
  <si>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</si>
  <si>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</si>
  <si>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</si>
  <si>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</si>
  <si>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</si>
  <si>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Detailhandelsumsatzstatistik - monatliche Zeitreihen</t>
  </si>
  <si>
    <t>S</t>
  </si>
  <si>
    <t>Yverdon</t>
  </si>
  <si>
    <t>Bremgarten</t>
  </si>
  <si>
    <t>Tot. Picking time [h]/d</t>
  </si>
  <si>
    <t>Center Allocation</t>
  </si>
  <si>
    <t>Orders/Slot</t>
  </si>
  <si>
    <t>Mo</t>
  </si>
  <si>
    <t>moyenne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</si>
  <si>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</si>
  <si>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</si>
  <si>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</si>
  <si>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</si>
  <si>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</si>
  <si>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</si>
  <si>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</si>
  <si>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</si>
  <si>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</si>
  <si>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</si>
  <si>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</si>
  <si>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</si>
  <si>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Month</t>
  </si>
  <si>
    <t>Moy</t>
  </si>
  <si>
    <t>Moyenne</t>
  </si>
  <si>
    <t>Min</t>
  </si>
  <si>
    <t>Max</t>
  </si>
  <si>
    <t>Mon</t>
  </si>
  <si>
    <t>Tue</t>
  </si>
  <si>
    <t>Wed</t>
  </si>
  <si>
    <t>Thu</t>
  </si>
  <si>
    <t>Fri</t>
  </si>
  <si>
    <t>Sat</t>
  </si>
  <si>
    <t>Sun</t>
  </si>
  <si>
    <t>S1</t>
  </si>
  <si>
    <t>S2</t>
  </si>
  <si>
    <t>S3</t>
  </si>
  <si>
    <t>S4</t>
  </si>
  <si>
    <t>Tue-Fri</t>
  </si>
  <si>
    <t>S5</t>
  </si>
  <si>
    <t>S6</t>
  </si>
  <si>
    <t>S7</t>
  </si>
  <si>
    <t>Sa</t>
  </si>
  <si>
    <t>Total Expct Growth/a [%]</t>
  </si>
  <si>
    <t>Cities</t>
  </si>
  <si>
    <t>MA Total Growth/a [%]</t>
  </si>
  <si>
    <t>https://progressivegrocer.com/macro-effects-micro-fulfillment-grocery</t>
  </si>
  <si>
    <t>https://www.dematic.com/en-us/solutions/solutions-by-system/microfulfillment/</t>
  </si>
  <si>
    <t>Micro Fulfillment</t>
  </si>
  <si>
    <t>https://www.mckinsey.com/industries/retail/our-insights/reviving-grocery-retail-six-imperatives</t>
  </si>
  <si>
    <t>Operations</t>
  </si>
  <si>
    <t>Same-Day (Exc.)</t>
  </si>
  <si>
    <t>Next-Day   (As-Is)</t>
  </si>
  <si>
    <t>Av. Orders/d</t>
  </si>
  <si>
    <t>Av. Orders/a</t>
  </si>
  <si>
    <t>Pick&amp;Pack Time</t>
  </si>
  <si>
    <t>Deliv./Slot</t>
  </si>
  <si>
    <t>Customer/distri</t>
  </si>
  <si>
    <t>Slots/d</t>
  </si>
  <si>
    <t>Days/a</t>
  </si>
  <si>
    <t>Av.Value/basket</t>
  </si>
  <si>
    <t>Av.basket Value/cust. [CHF]</t>
  </si>
  <si>
    <t>Regular Hand Pick&amp;Pack</t>
  </si>
  <si>
    <t>Full Autom. Pick&amp;Pack</t>
  </si>
  <si>
    <t>Item/[Min.]</t>
  </si>
  <si>
    <t>Av. Auto Pick&amp;Pack time [Min.]/Order</t>
  </si>
  <si>
    <t>Av. Man. Pick&amp;Pack time [Min.]/Order</t>
  </si>
  <si>
    <t>Current Ecublens Av. Pick&amp;Pack</t>
  </si>
  <si>
    <t>Fresh-Center</t>
  </si>
  <si>
    <t>Nyon</t>
  </si>
  <si>
    <t>Montreux/ Vevey</t>
  </si>
  <si>
    <t>Lausanne Agglo</t>
  </si>
  <si>
    <t>Orders</t>
  </si>
  <si>
    <t>Pop. [k]</t>
  </si>
  <si>
    <t>Tot.</t>
  </si>
  <si>
    <t>Cities Ct. VD</t>
  </si>
  <si>
    <t>Total Ecublens-Center</t>
  </si>
  <si>
    <t>Ecublens-Center/ Lausanne Agglo</t>
  </si>
  <si>
    <t>Same-Day-Orders/d</t>
  </si>
  <si>
    <t>Morning-Orders/d</t>
  </si>
  <si>
    <t>Afternoon-Orders/d</t>
  </si>
  <si>
    <t>Tot. Picking time/Same-Day [h]/d</t>
  </si>
  <si>
    <t>Tot. Picking time/Nex-Day-Afternoon [h]/d</t>
  </si>
  <si>
    <t>Tot. Picking time/Nex-Day-Morning [h]/d</t>
  </si>
  <si>
    <t>Parallel Order Picking Capacity (Pers.&amp;Equip.)</t>
  </si>
  <si>
    <t>Tot. Clients/a</t>
  </si>
  <si>
    <t>Tot. Time [Min.]/Basket</t>
  </si>
  <si>
    <t>Same-Day expected growth potential 25% x cities: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</si>
</sst>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%"/>
    <numFmt numFmtId="165" formatCode="_-* #,##0\ [$CHF-100C]_-;\-* #,##0\ [$CHF-100C]_-;_-* &quot;-&quot;??\ [$CHF-100C]_-;_-@_-"/>
    <numFmt numFmtId="166" formatCode="_ * #,##0_ ;_ * \-#,##0_ ;_ * &quot;-&quot;??_ ;_ @_ "/>
    <numFmt numFmtId="167" formatCode="#,##0_ ;\-#,##0\ "/>
    <numFmt numFmtId="169" formatCode="_ * #,##0.0_ ;_ * \-#,##0.0_ ;_ * &quot;-&quot;??_ ;_ @_ "/>
    <numFmt numFmtId="170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6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1"/>
      </left>
      <right style="thin">
        <color theme="0" tint="-0.1498764000366222"/>
      </right>
      <top style="medium">
        <color theme="1"/>
      </top>
      <bottom style="thin">
        <color theme="0" tint="-0.1498764000366222"/>
      </bottom>
      <diagonal/>
    </border>
    <border>
      <left style="thin">
        <color theme="0" tint="-0.1498764000366222"/>
      </left>
      <right style="medium">
        <color theme="1"/>
      </right>
      <top style="medium">
        <color theme="1"/>
      </top>
      <bottom style="thin">
        <color theme="0" tint="-0.1498764000366222"/>
      </bottom>
      <diagonal/>
    </border>
    <border>
      <left style="medium">
        <color theme="1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medium">
        <color theme="1"/>
      </right>
      <top/>
      <bottom style="thin">
        <color theme="0" tint="-0.14990691854609822"/>
      </bottom>
      <diagonal/>
    </border>
    <border>
      <left style="medium">
        <color theme="1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medium">
        <color theme="1"/>
      </right>
      <top style="thin">
        <color theme="0" tint="-0.14990691854609822"/>
      </top>
      <bottom style="thin">
        <color theme="0" tint="-0.14990691854609822"/>
      </bottom>
      <diagonal/>
    </border>
    <border>
      <left style="medium">
        <color theme="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1"/>
      </left>
      <right style="thin">
        <color theme="0" tint="-0.14993743705557422"/>
      </right>
      <top style="thin">
        <color theme="0" tint="-0.14993743705557422"/>
      </top>
      <bottom style="medium">
        <color theme="1"/>
      </bottom>
      <diagonal/>
    </border>
    <border>
      <left style="thin">
        <color theme="0" tint="-0.14993743705557422"/>
      </left>
      <right style="medium">
        <color theme="1"/>
      </right>
      <top style="thin">
        <color theme="0" tint="-0.14993743705557422"/>
      </top>
      <bottom style="medium">
        <color theme="1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4" fillId="0" borderId="0" applyNumberFormat="0" applyBorder="0" applyAlignment="0"/>
    <xf numFmtId="0" fontId="29" fillId="0" borderId="0"/>
  </cellStyleXfs>
  <cellXfs count="16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applyAlignment="1">
      <alignment horizontal="center" vertical="center"/>
    </xf>
    <xf numFmtId="166" fontId="16" fillId="34" borderId="12" xfId="0" applyNumberFormat="1" applyFont="1" applyFill="1" applyBorder="1" applyAlignment="1">
      <alignment horizontal="center"/>
    </xf>
    <xf numFmtId="0" fontId="16" fillId="34" borderId="12" xfId="0" applyFont="1" applyFill="1" applyBorder="1" applyAlignment="1">
      <alignment horizontal="right"/>
    </xf>
    <xf numFmtId="166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12" xfId="0" applyBorder="1" applyAlignment="1">
      <alignment horizontal="left" vertical="top"/>
    </xf>
    <xf numFmtId="166" fontId="0" fillId="0" borderId="12" xfId="0" applyNumberFormat="1" applyBorder="1" applyAlignment="1">
      <alignment horizontal="center" vertical="top"/>
    </xf>
    <xf numFmtId="166" fontId="0" fillId="0" borderId="12" xfId="1" applyNumberFormat="1" applyFont="1" applyBorder="1" applyAlignment="1">
      <alignment horizontal="center" vertical="top"/>
    </xf>
    <xf numFmtId="165" fontId="0" fillId="0" borderId="12" xfId="0" applyNumberFormat="1" applyBorder="1" applyAlignment="1">
      <alignment horizontal="center" vertical="top"/>
    </xf>
    <xf numFmtId="0" fontId="0" fillId="33" borderId="12" xfId="0" applyFill="1" applyBorder="1" applyAlignment="1">
      <alignment horizontal="center" vertical="top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34" borderId="10" xfId="0" applyFill="1" applyBorder="1" applyAlignment="1">
      <alignment horizontal="center"/>
    </xf>
    <xf numFmtId="0" fontId="0" fillId="0" borderId="14" xfId="0" applyBorder="1" applyAlignment="1">
      <alignment horizontal="center" textRotation="90"/>
    </xf>
    <xf numFmtId="0" fontId="0" fillId="0" borderId="14" xfId="0" applyBorder="1" applyAlignment="1">
      <alignment horizontal="center"/>
    </xf>
    <xf numFmtId="166" fontId="0" fillId="33" borderId="14" xfId="1" applyNumberFormat="1" applyFon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34" borderId="14" xfId="0" applyFill="1" applyBorder="1"/>
    <xf numFmtId="0" fontId="0" fillId="34" borderId="14" xfId="0" applyFill="1" applyBorder="1" applyAlignment="1">
      <alignment horizontal="center"/>
    </xf>
    <xf numFmtId="0" fontId="0" fillId="0" borderId="14" xfId="0" applyBorder="1"/>
    <xf numFmtId="166" fontId="0" fillId="0" borderId="0" xfId="0" applyNumberFormat="1" applyAlignment="1">
      <alignment horizontal="center"/>
    </xf>
    <xf numFmtId="166" fontId="0" fillId="0" borderId="14" xfId="0" applyNumberFormat="1" applyBorder="1" applyAlignment="1">
      <alignment horizontal="center"/>
    </xf>
    <xf numFmtId="0" fontId="23" fillId="34" borderId="10" xfId="0" applyFont="1" applyFill="1" applyBorder="1" applyAlignment="1">
      <alignment horizontal="center"/>
    </xf>
    <xf numFmtId="166" fontId="23" fillId="34" borderId="1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5" fillId="0" borderId="0" xfId="48" applyFont="1"/>
    <xf numFmtId="170" fontId="25" fillId="0" borderId="0" xfId="48" applyNumberFormat="1" applyFont="1"/>
    <xf numFmtId="0" fontId="26" fillId="0" borderId="0" xfId="48" applyFont="1"/>
    <xf numFmtId="0" fontId="26" fillId="35" borderId="0" xfId="48" applyFont="1" applyFill="1"/>
    <xf numFmtId="169" fontId="18" fillId="0" borderId="0" xfId="1" applyNumberFormat="1" applyFont="1" applyAlignment="1">
      <alignment horizontal="center"/>
    </xf>
    <xf numFmtId="0" fontId="0" fillId="0" borderId="16" xfId="0" applyBorder="1"/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0" xfId="0" applyFill="1" applyBorder="1"/>
    <xf numFmtId="0" fontId="0" fillId="34" borderId="21" xfId="0" applyFill="1" applyBorder="1"/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0" fillId="34" borderId="23" xfId="0" applyFill="1" applyBorder="1"/>
    <xf numFmtId="0" fontId="0" fillId="34" borderId="24" xfId="0" applyFill="1" applyBorder="1"/>
    <xf numFmtId="14" fontId="18" fillId="35" borderId="0" xfId="0" applyNumberFormat="1" applyFont="1" applyFill="1"/>
    <xf numFmtId="14" fontId="18" fillId="0" borderId="0" xfId="0" applyNumberFormat="1" applyFont="1"/>
    <xf numFmtId="9" fontId="25" fillId="0" borderId="0" xfId="2" applyFont="1"/>
    <xf numFmtId="169" fontId="25" fillId="0" borderId="0" xfId="1" applyNumberFormat="1" applyFont="1"/>
    <xf numFmtId="0" fontId="25" fillId="0" borderId="0" xfId="48" applyFont="1" applyAlignment="1">
      <alignment horizontal="center"/>
    </xf>
    <xf numFmtId="0" fontId="26" fillId="0" borderId="0" xfId="48" applyFont="1" applyAlignment="1">
      <alignment horizontal="center"/>
    </xf>
    <xf numFmtId="170" fontId="25" fillId="0" borderId="0" xfId="48" applyNumberFormat="1" applyFont="1" applyAlignment="1">
      <alignment horizontal="center"/>
    </xf>
    <xf numFmtId="169" fontId="25" fillId="0" borderId="0" xfId="48" applyNumberFormat="1" applyFont="1"/>
    <xf numFmtId="164" fontId="25" fillId="0" borderId="0" xfId="2" applyNumberFormat="1" applyFont="1"/>
    <xf numFmtId="0" fontId="20" fillId="0" borderId="0" xfId="44" applyFont="1"/>
    <xf numFmtId="9" fontId="0" fillId="0" borderId="14" xfId="2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9" fontId="18" fillId="0" borderId="14" xfId="2" applyFont="1" applyBorder="1" applyAlignment="1">
      <alignment horizontal="center"/>
    </xf>
    <xf numFmtId="0" fontId="18" fillId="34" borderId="14" xfId="0" applyFont="1" applyFill="1" applyBorder="1"/>
    <xf numFmtId="0" fontId="23" fillId="0" borderId="14" xfId="0" applyFont="1" applyBorder="1"/>
    <xf numFmtId="0" fontId="23" fillId="0" borderId="1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33" borderId="25" xfId="0" applyFill="1" applyBorder="1" applyAlignment="1">
      <alignment horizontal="center" textRotation="90"/>
    </xf>
    <xf numFmtId="0" fontId="0" fillId="0" borderId="25" xfId="0" applyBorder="1" applyAlignment="1">
      <alignment horizontal="center" textRotation="90" wrapText="1"/>
    </xf>
    <xf numFmtId="0" fontId="0" fillId="33" borderId="25" xfId="0" applyFill="1" applyBorder="1" applyAlignment="1">
      <alignment horizontal="center" textRotation="90" wrapText="1"/>
    </xf>
    <xf numFmtId="0" fontId="0" fillId="0" borderId="25" xfId="0" applyBorder="1" applyAlignment="1">
      <alignment horizontal="center" vertical="center"/>
    </xf>
    <xf numFmtId="169" fontId="18" fillId="0" borderId="25" xfId="1" applyNumberFormat="1" applyFont="1" applyBorder="1" applyAlignment="1">
      <alignment horizontal="center" vertical="center"/>
    </xf>
    <xf numFmtId="166" fontId="18" fillId="0" borderId="25" xfId="1" applyNumberFormat="1" applyFont="1" applyBorder="1" applyAlignment="1">
      <alignment horizontal="center" vertical="center"/>
    </xf>
    <xf numFmtId="167" fontId="18" fillId="0" borderId="25" xfId="0" applyNumberFormat="1" applyFont="1" applyBorder="1" applyAlignment="1">
      <alignment horizontal="center" vertical="center"/>
    </xf>
    <xf numFmtId="165" fontId="18" fillId="0" borderId="25" xfId="0" applyNumberFormat="1" applyFont="1" applyBorder="1" applyAlignment="1">
      <alignment horizontal="center"/>
    </xf>
    <xf numFmtId="164" fontId="18" fillId="0" borderId="25" xfId="2" applyNumberFormat="1" applyFont="1" applyBorder="1" applyAlignment="1">
      <alignment horizontal="center" vertical="center"/>
    </xf>
    <xf numFmtId="165" fontId="18" fillId="0" borderId="25" xfId="1" applyNumberFormat="1" applyFont="1" applyBorder="1" applyAlignment="1">
      <alignment horizontal="center" vertical="center"/>
    </xf>
    <xf numFmtId="165" fontId="18" fillId="0" borderId="25" xfId="0" applyNumberFormat="1" applyFont="1" applyBorder="1" applyAlignment="1">
      <alignment horizontal="center" vertical="center"/>
    </xf>
    <xf numFmtId="165" fontId="18" fillId="34" borderId="25" xfId="1" applyNumberFormat="1" applyFont="1" applyFill="1" applyBorder="1" applyAlignment="1">
      <alignment horizontal="center" vertical="center"/>
    </xf>
    <xf numFmtId="9" fontId="18" fillId="0" borderId="25" xfId="2" applyFont="1" applyBorder="1" applyAlignment="1">
      <alignment horizontal="center" vertical="center"/>
    </xf>
    <xf numFmtId="0" fontId="20" fillId="34" borderId="0" xfId="44" applyFont="1" applyFill="1"/>
    <xf numFmtId="0" fontId="20" fillId="34" borderId="0" xfId="44" applyFont="1" applyFill="1" applyAlignment="1">
      <alignment vertical="center"/>
    </xf>
    <xf numFmtId="0" fontId="0" fillId="0" borderId="15" xfId="0" applyBorder="1"/>
    <xf numFmtId="9" fontId="0" fillId="34" borderId="0" xfId="2" applyFont="1" applyFill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/>
    <xf numFmtId="0" fontId="30" fillId="33" borderId="10" xfId="0" applyFont="1" applyFill="1" applyBorder="1" applyAlignment="1">
      <alignment horizontal="center"/>
    </xf>
    <xf numFmtId="166" fontId="30" fillId="33" borderId="10" xfId="0" applyNumberFormat="1" applyFont="1" applyFill="1" applyBorder="1" applyAlignment="1">
      <alignment horizontal="center"/>
    </xf>
    <xf numFmtId="0" fontId="0" fillId="34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0" xfId="0" applyFont="1" applyBorder="1"/>
    <xf numFmtId="0" fontId="19" fillId="0" borderId="0" xfId="44" applyFont="1"/>
    <xf numFmtId="166" fontId="0" fillId="0" borderId="10" xfId="0" applyNumberFormat="1" applyFont="1" applyBorder="1"/>
    <xf numFmtId="0" fontId="31" fillId="0" borderId="0" xfId="49" applyFont="1" applyAlignment="1">
      <alignment horizontal="center" vertical="top"/>
    </xf>
    <xf numFmtId="0" fontId="32" fillId="0" borderId="0" xfId="0" applyFont="1"/>
    <xf numFmtId="0" fontId="34" fillId="0" borderId="0" xfId="44" applyFont="1"/>
    <xf numFmtId="0" fontId="16" fillId="0" borderId="15" xfId="0" applyFont="1" applyBorder="1" applyAlignment="1"/>
    <xf numFmtId="0" fontId="16" fillId="0" borderId="27" xfId="0" applyFont="1" applyBorder="1" applyAlignment="1">
      <alignment vertical="center"/>
    </xf>
    <xf numFmtId="0" fontId="0" fillId="0" borderId="29" xfId="0" applyBorder="1" applyAlignment="1">
      <alignment horizontal="left" vertical="top"/>
    </xf>
    <xf numFmtId="0" fontId="16" fillId="0" borderId="26" xfId="0" applyFont="1" applyBorder="1"/>
    <xf numFmtId="0" fontId="16" fillId="0" borderId="28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27" xfId="0" applyFont="1" applyBorder="1"/>
    <xf numFmtId="0" fontId="33" fillId="0" borderId="27" xfId="49" applyFont="1" applyBorder="1" applyAlignment="1">
      <alignment horizontal="center" vertical="top"/>
    </xf>
    <xf numFmtId="1" fontId="33" fillId="0" borderId="27" xfId="49" applyNumberFormat="1" applyFont="1" applyBorder="1" applyAlignment="1">
      <alignment horizontal="center" vertical="top"/>
    </xf>
    <xf numFmtId="0" fontId="0" fillId="0" borderId="27" xfId="0" applyFont="1" applyBorder="1" applyAlignment="1">
      <alignment horizontal="center"/>
    </xf>
    <xf numFmtId="0" fontId="0" fillId="0" borderId="14" xfId="0" applyFont="1" applyBorder="1"/>
    <xf numFmtId="0" fontId="35" fillId="0" borderId="10" xfId="0" applyFont="1" applyBorder="1"/>
    <xf numFmtId="0" fontId="35" fillId="0" borderId="27" xfId="0" applyFon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3" fillId="34" borderId="10" xfId="0" applyFont="1" applyFill="1" applyBorder="1" applyAlignment="1">
      <alignment horizontal="center"/>
    </xf>
    <xf numFmtId="166" fontId="30" fillId="33" borderId="14" xfId="0" applyNumberFormat="1" applyFont="1" applyFill="1" applyBorder="1" applyAlignment="1">
      <alignment horizontal="center"/>
    </xf>
    <xf numFmtId="166" fontId="0" fillId="34" borderId="14" xfId="0" applyNumberFormat="1" applyFill="1" applyBorder="1" applyAlignment="1">
      <alignment horizontal="center"/>
    </xf>
    <xf numFmtId="9" fontId="0" fillId="34" borderId="14" xfId="2" applyFont="1" applyFill="1" applyBorder="1" applyAlignment="1">
      <alignment horizontal="center"/>
    </xf>
    <xf numFmtId="0" fontId="23" fillId="34" borderId="0" xfId="0" applyFont="1" applyFill="1" applyBorder="1" applyAlignment="1">
      <alignment horizontal="center"/>
    </xf>
    <xf numFmtId="166" fontId="23" fillId="34" borderId="0" xfId="0" applyNumberFormat="1" applyFont="1" applyFill="1" applyBorder="1" applyAlignment="1">
      <alignment horizontal="center"/>
    </xf>
    <xf numFmtId="0" fontId="36" fillId="0" borderId="10" xfId="0" applyFont="1" applyBorder="1" applyAlignment="1">
      <alignment horizontal="center" vertical="center" wrapText="1"/>
    </xf>
    <xf numFmtId="166" fontId="36" fillId="34" borderId="10" xfId="1" applyNumberFormat="1" applyFont="1" applyFill="1" applyBorder="1" applyAlignment="1">
      <alignment horizontal="center" vertical="center"/>
    </xf>
    <xf numFmtId="1" fontId="0" fillId="34" borderId="11" xfId="0" applyNumberFormat="1" applyFill="1" applyBorder="1" applyAlignment="1">
      <alignment horizontal="center"/>
    </xf>
    <xf numFmtId="166" fontId="23" fillId="34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0" fontId="16" fillId="33" borderId="14" xfId="0" applyFont="1" applyFill="1" applyBorder="1" applyAlignment="1">
      <alignment horizontal="center"/>
    </xf>
    <xf numFmtId="9" fontId="16" fillId="33" borderId="14" xfId="2" applyFont="1" applyFill="1" applyBorder="1" applyAlignment="1">
      <alignment horizontal="center"/>
    </xf>
    <xf numFmtId="166" fontId="16" fillId="33" borderId="14" xfId="1" applyNumberFormat="1" applyFont="1" applyFill="1" applyBorder="1" applyAlignment="1">
      <alignment horizontal="center"/>
    </xf>
    <xf numFmtId="166" fontId="0" fillId="34" borderId="0" xfId="1" applyNumberFormat="1" applyFont="1" applyFill="1"/>
    <xf numFmtId="1" fontId="0" fillId="0" borderId="14" xfId="0" applyNumberFormat="1" applyFont="1" applyBorder="1" applyAlignment="1">
      <alignment horizontal="center"/>
    </xf>
    <xf numFmtId="0" fontId="16" fillId="0" borderId="30" xfId="0" applyFont="1" applyBorder="1" applyAlignment="1">
      <alignment vertical="center"/>
    </xf>
    <xf numFmtId="0" fontId="0" fillId="0" borderId="30" xfId="0" applyFont="1" applyBorder="1"/>
    <xf numFmtId="166" fontId="0" fillId="0" borderId="30" xfId="0" applyNumberFormat="1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0" fillId="34" borderId="31" xfId="0" applyFont="1" applyFill="1" applyBorder="1" applyAlignment="1">
      <alignment horizontal="center" vertical="top"/>
    </xf>
    <xf numFmtId="0" fontId="23" fillId="34" borderId="14" xfId="0" applyFont="1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33" xfId="0" applyFont="1" applyFill="1" applyBorder="1" applyAlignment="1">
      <alignment horizontal="center" vertical="top"/>
    </xf>
    <xf numFmtId="0" fontId="30" fillId="0" borderId="34" xfId="0" applyFont="1" applyBorder="1" applyAlignment="1">
      <alignment horizontal="center" vertical="center" wrapText="1"/>
    </xf>
    <xf numFmtId="166" fontId="0" fillId="0" borderId="35" xfId="0" applyNumberFormat="1" applyFont="1" applyBorder="1" applyAlignment="1">
      <alignment horizontal="center"/>
    </xf>
    <xf numFmtId="1" fontId="0" fillId="0" borderId="36" xfId="0" applyNumberFormat="1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34" borderId="37" xfId="0" applyFont="1" applyFill="1" applyBorder="1" applyAlignment="1">
      <alignment horizontal="center" vertical="top" wrapText="1"/>
    </xf>
    <xf numFmtId="0" fontId="0" fillId="34" borderId="38" xfId="0" applyFont="1" applyFill="1" applyBorder="1" applyAlignment="1">
      <alignment horizontal="center" vertical="top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1" fontId="0" fillId="34" borderId="41" xfId="0" applyNumberFormat="1" applyFont="1" applyFill="1" applyBorder="1"/>
    <xf numFmtId="166" fontId="0" fillId="0" borderId="42" xfId="0" applyNumberFormat="1" applyFont="1" applyBorder="1" applyAlignment="1">
      <alignment horizontal="center"/>
    </xf>
    <xf numFmtId="166" fontId="0" fillId="34" borderId="41" xfId="0" applyNumberFormat="1" applyFont="1" applyFill="1" applyBorder="1"/>
    <xf numFmtId="166" fontId="0" fillId="34" borderId="42" xfId="0" applyNumberFormat="1" applyFont="1" applyFill="1" applyBorder="1"/>
    <xf numFmtId="166" fontId="0" fillId="0" borderId="41" xfId="0" applyNumberFormat="1" applyFont="1" applyBorder="1" applyAlignment="1">
      <alignment horizontal="center"/>
    </xf>
    <xf numFmtId="1" fontId="0" fillId="34" borderId="43" xfId="0" applyNumberFormat="1" applyFont="1" applyFill="1" applyBorder="1" applyAlignment="1">
      <alignment horizontal="center"/>
    </xf>
    <xf numFmtId="1" fontId="0" fillId="34" borderId="44" xfId="0" applyNumberFormat="1" applyFont="1" applyFill="1" applyBorder="1" applyAlignment="1">
      <alignment horizontal="center"/>
    </xf>
    <xf numFmtId="1" fontId="0" fillId="0" borderId="43" xfId="0" applyNumberFormat="1" applyFont="1" applyBorder="1" applyAlignment="1">
      <alignment horizontal="center"/>
    </xf>
    <xf numFmtId="1" fontId="0" fillId="0" borderId="44" xfId="0" applyNumberFormat="1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6" xfId="0" applyFont="1" applyBorder="1" applyAlignment="1">
      <alignment horizontal="center"/>
    </xf>
  </cellXfs>
  <cellStyles count="50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Lien hypertexte" xfId="44" builtinId="8"/>
    <cellStyle name="Milliers" xfId="1" builtinId="3"/>
    <cellStyle name="Milliers 2" xfId="46" xr:uid="{A5E54457-0309-45AC-80EB-630DC0D88863}"/>
    <cellStyle name="Milliers 2 2" xfId="47" xr:uid="{A8E21D34-3B74-4F3B-988E-2E3CE64C789E}"/>
    <cellStyle name="Neutre" xfId="10" builtinId="28" customBuiltin="1"/>
    <cellStyle name="Normal" xfId="0" builtinId="0"/>
    <cellStyle name="Normal 2" xfId="45" xr:uid="{A048569B-6538-42A8-ABFC-07F881B6E476}"/>
    <cellStyle name="Normal 3" xfId="48" xr:uid="{CF155157-46B7-4477-87D1-8FE81A0F2EAB}"/>
    <cellStyle name="Normal 4" xfId="49" xr:uid="{0F569F8A-76AC-4E33-AA55-9F9F75F165EE}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Daily Orders</a:t>
            </a:r>
            <a:r>
              <a:rPr lang="en-GB" b="1" baseline="0">
                <a:solidFill>
                  <a:schemeClr val="tx1"/>
                </a:solidFill>
              </a:rPr>
              <a:t> </a:t>
            </a:r>
            <a:endParaRPr 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569740588333605"/>
          <c:y val="4.370365704286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3.7453703703703718E-2"/>
          <c:w val="0.89936854768153984"/>
          <c:h val="0.69870250218722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Demand!$B$1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CC00"/>
              </a:solidFill>
            </a:ln>
            <a:effectLst/>
          </c:spPr>
          <c:invertIfNegative val="0"/>
          <c:cat>
            <c:numRef>
              <c:f>Demand!$A$2:$A$367</c:f>
              <c:numCache>
                <c:formatCode>m/d/yyyy</c:formatCode>
                <c:ptCount val="36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</c:numCache>
            </c:numRef>
          </c:cat>
          <c:val>
            <c:numRef>
              <c:f>Demand!$B$2:$B$367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9</c:v>
                </c:pt>
                <c:pt idx="6">
                  <c:v>0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12</c:v>
                </c:pt>
                <c:pt idx="19">
                  <c:v>9</c:v>
                </c:pt>
                <c:pt idx="20">
                  <c:v>0</c:v>
                </c:pt>
                <c:pt idx="21">
                  <c:v>11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12</c:v>
                </c:pt>
                <c:pt idx="26">
                  <c:v>9</c:v>
                </c:pt>
                <c:pt idx="27">
                  <c:v>0</c:v>
                </c:pt>
                <c:pt idx="28">
                  <c:v>11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9</c:v>
                </c:pt>
                <c:pt idx="33">
                  <c:v>7</c:v>
                </c:pt>
                <c:pt idx="34">
                  <c:v>0</c:v>
                </c:pt>
                <c:pt idx="35">
                  <c:v>12</c:v>
                </c:pt>
                <c:pt idx="36">
                  <c:v>7</c:v>
                </c:pt>
                <c:pt idx="37">
                  <c:v>5</c:v>
                </c:pt>
                <c:pt idx="38">
                  <c:v>4</c:v>
                </c:pt>
                <c:pt idx="39">
                  <c:v>9</c:v>
                </c:pt>
                <c:pt idx="40">
                  <c:v>7</c:v>
                </c:pt>
                <c:pt idx="41">
                  <c:v>0</c:v>
                </c:pt>
                <c:pt idx="42">
                  <c:v>12</c:v>
                </c:pt>
                <c:pt idx="43">
                  <c:v>7</c:v>
                </c:pt>
                <c:pt idx="44">
                  <c:v>5</c:v>
                </c:pt>
                <c:pt idx="45">
                  <c:v>4</c:v>
                </c:pt>
                <c:pt idx="46">
                  <c:v>9</c:v>
                </c:pt>
                <c:pt idx="47">
                  <c:v>7</c:v>
                </c:pt>
                <c:pt idx="48">
                  <c:v>0</c:v>
                </c:pt>
                <c:pt idx="49">
                  <c:v>12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9</c:v>
                </c:pt>
                <c:pt idx="54">
                  <c:v>7</c:v>
                </c:pt>
                <c:pt idx="55">
                  <c:v>0</c:v>
                </c:pt>
                <c:pt idx="56">
                  <c:v>12</c:v>
                </c:pt>
                <c:pt idx="57">
                  <c:v>7</c:v>
                </c:pt>
                <c:pt idx="58">
                  <c:v>6</c:v>
                </c:pt>
                <c:pt idx="59">
                  <c:v>4</c:v>
                </c:pt>
                <c:pt idx="60">
                  <c:v>13</c:v>
                </c:pt>
                <c:pt idx="61">
                  <c:v>9</c:v>
                </c:pt>
                <c:pt idx="62">
                  <c:v>0</c:v>
                </c:pt>
                <c:pt idx="63">
                  <c:v>12</c:v>
                </c:pt>
                <c:pt idx="64">
                  <c:v>8</c:v>
                </c:pt>
                <c:pt idx="65">
                  <c:v>6</c:v>
                </c:pt>
                <c:pt idx="66">
                  <c:v>4</c:v>
                </c:pt>
                <c:pt idx="67">
                  <c:v>13</c:v>
                </c:pt>
                <c:pt idx="68">
                  <c:v>9</c:v>
                </c:pt>
                <c:pt idx="69">
                  <c:v>0</c:v>
                </c:pt>
                <c:pt idx="70">
                  <c:v>12</c:v>
                </c:pt>
                <c:pt idx="71">
                  <c:v>8</c:v>
                </c:pt>
                <c:pt idx="72">
                  <c:v>6</c:v>
                </c:pt>
                <c:pt idx="73">
                  <c:v>4</c:v>
                </c:pt>
                <c:pt idx="74">
                  <c:v>13</c:v>
                </c:pt>
                <c:pt idx="75">
                  <c:v>9</c:v>
                </c:pt>
                <c:pt idx="76">
                  <c:v>0</c:v>
                </c:pt>
                <c:pt idx="77">
                  <c:v>12</c:v>
                </c:pt>
                <c:pt idx="78">
                  <c:v>8</c:v>
                </c:pt>
                <c:pt idx="79">
                  <c:v>6</c:v>
                </c:pt>
                <c:pt idx="80">
                  <c:v>4</c:v>
                </c:pt>
                <c:pt idx="81">
                  <c:v>13</c:v>
                </c:pt>
                <c:pt idx="82">
                  <c:v>9</c:v>
                </c:pt>
                <c:pt idx="83">
                  <c:v>0</c:v>
                </c:pt>
                <c:pt idx="84">
                  <c:v>12</c:v>
                </c:pt>
                <c:pt idx="85">
                  <c:v>8</c:v>
                </c:pt>
                <c:pt idx="86">
                  <c:v>6</c:v>
                </c:pt>
                <c:pt idx="87">
                  <c:v>4</c:v>
                </c:pt>
                <c:pt idx="88">
                  <c:v>0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13</c:v>
                </c:pt>
                <c:pt idx="96">
                  <c:v>8</c:v>
                </c:pt>
                <c:pt idx="97">
                  <c:v>0</c:v>
                </c:pt>
                <c:pt idx="98">
                  <c:v>11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13</c:v>
                </c:pt>
                <c:pt idx="103">
                  <c:v>8</c:v>
                </c:pt>
                <c:pt idx="104">
                  <c:v>0</c:v>
                </c:pt>
                <c:pt idx="105">
                  <c:v>11</c:v>
                </c:pt>
                <c:pt idx="106">
                  <c:v>7</c:v>
                </c:pt>
                <c:pt idx="107">
                  <c:v>7</c:v>
                </c:pt>
                <c:pt idx="108">
                  <c:v>5</c:v>
                </c:pt>
                <c:pt idx="109">
                  <c:v>13</c:v>
                </c:pt>
                <c:pt idx="110">
                  <c:v>8</c:v>
                </c:pt>
                <c:pt idx="111">
                  <c:v>0</c:v>
                </c:pt>
                <c:pt idx="112">
                  <c:v>11</c:v>
                </c:pt>
                <c:pt idx="113">
                  <c:v>7</c:v>
                </c:pt>
                <c:pt idx="114">
                  <c:v>7</c:v>
                </c:pt>
                <c:pt idx="115">
                  <c:v>5</c:v>
                </c:pt>
                <c:pt idx="116">
                  <c:v>13</c:v>
                </c:pt>
                <c:pt idx="117">
                  <c:v>8</c:v>
                </c:pt>
                <c:pt idx="118">
                  <c:v>0</c:v>
                </c:pt>
                <c:pt idx="119">
                  <c:v>11</c:v>
                </c:pt>
                <c:pt idx="120">
                  <c:v>12</c:v>
                </c:pt>
                <c:pt idx="121">
                  <c:v>6</c:v>
                </c:pt>
                <c:pt idx="122">
                  <c:v>3</c:v>
                </c:pt>
                <c:pt idx="123">
                  <c:v>13</c:v>
                </c:pt>
                <c:pt idx="124">
                  <c:v>9</c:v>
                </c:pt>
                <c:pt idx="125">
                  <c:v>0</c:v>
                </c:pt>
                <c:pt idx="126">
                  <c:v>12</c:v>
                </c:pt>
                <c:pt idx="127">
                  <c:v>8</c:v>
                </c:pt>
                <c:pt idx="128">
                  <c:v>6</c:v>
                </c:pt>
                <c:pt idx="129">
                  <c:v>0</c:v>
                </c:pt>
                <c:pt idx="130">
                  <c:v>13</c:v>
                </c:pt>
                <c:pt idx="131">
                  <c:v>9</c:v>
                </c:pt>
                <c:pt idx="132">
                  <c:v>0</c:v>
                </c:pt>
                <c:pt idx="133">
                  <c:v>12</c:v>
                </c:pt>
                <c:pt idx="134">
                  <c:v>8</c:v>
                </c:pt>
                <c:pt idx="135">
                  <c:v>6</c:v>
                </c:pt>
                <c:pt idx="136">
                  <c:v>3</c:v>
                </c:pt>
                <c:pt idx="137">
                  <c:v>13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6</c:v>
                </c:pt>
                <c:pt idx="143">
                  <c:v>3</c:v>
                </c:pt>
                <c:pt idx="144">
                  <c:v>13</c:v>
                </c:pt>
                <c:pt idx="145">
                  <c:v>9</c:v>
                </c:pt>
                <c:pt idx="146">
                  <c:v>0</c:v>
                </c:pt>
                <c:pt idx="147">
                  <c:v>12</c:v>
                </c:pt>
                <c:pt idx="148">
                  <c:v>8</c:v>
                </c:pt>
                <c:pt idx="149">
                  <c:v>6</c:v>
                </c:pt>
                <c:pt idx="150">
                  <c:v>3</c:v>
                </c:pt>
                <c:pt idx="151">
                  <c:v>13</c:v>
                </c:pt>
                <c:pt idx="152">
                  <c:v>7</c:v>
                </c:pt>
                <c:pt idx="153">
                  <c:v>0</c:v>
                </c:pt>
                <c:pt idx="154">
                  <c:v>11</c:v>
                </c:pt>
                <c:pt idx="155">
                  <c:v>8</c:v>
                </c:pt>
                <c:pt idx="156">
                  <c:v>6</c:v>
                </c:pt>
                <c:pt idx="157">
                  <c:v>4</c:v>
                </c:pt>
                <c:pt idx="158">
                  <c:v>13</c:v>
                </c:pt>
                <c:pt idx="159">
                  <c:v>7</c:v>
                </c:pt>
                <c:pt idx="160">
                  <c:v>0</c:v>
                </c:pt>
                <c:pt idx="161">
                  <c:v>11</c:v>
                </c:pt>
                <c:pt idx="162">
                  <c:v>8</c:v>
                </c:pt>
                <c:pt idx="163">
                  <c:v>6</c:v>
                </c:pt>
                <c:pt idx="164">
                  <c:v>4</c:v>
                </c:pt>
                <c:pt idx="165">
                  <c:v>13</c:v>
                </c:pt>
                <c:pt idx="166">
                  <c:v>7</c:v>
                </c:pt>
                <c:pt idx="167">
                  <c:v>0</c:v>
                </c:pt>
                <c:pt idx="168">
                  <c:v>11</c:v>
                </c:pt>
                <c:pt idx="169">
                  <c:v>8</c:v>
                </c:pt>
                <c:pt idx="170">
                  <c:v>6</c:v>
                </c:pt>
                <c:pt idx="171">
                  <c:v>4</c:v>
                </c:pt>
                <c:pt idx="172">
                  <c:v>13</c:v>
                </c:pt>
                <c:pt idx="173">
                  <c:v>7</c:v>
                </c:pt>
                <c:pt idx="174">
                  <c:v>0</c:v>
                </c:pt>
                <c:pt idx="175">
                  <c:v>11</c:v>
                </c:pt>
                <c:pt idx="176">
                  <c:v>8</c:v>
                </c:pt>
                <c:pt idx="177">
                  <c:v>6</c:v>
                </c:pt>
                <c:pt idx="178">
                  <c:v>4</c:v>
                </c:pt>
                <c:pt idx="179">
                  <c:v>13</c:v>
                </c:pt>
                <c:pt idx="180">
                  <c:v>7</c:v>
                </c:pt>
                <c:pt idx="181">
                  <c:v>0</c:v>
                </c:pt>
                <c:pt idx="182">
                  <c:v>10</c:v>
                </c:pt>
                <c:pt idx="183">
                  <c:v>7</c:v>
                </c:pt>
                <c:pt idx="184">
                  <c:v>6</c:v>
                </c:pt>
                <c:pt idx="185">
                  <c:v>5</c:v>
                </c:pt>
                <c:pt idx="186">
                  <c:v>14</c:v>
                </c:pt>
                <c:pt idx="187">
                  <c:v>8</c:v>
                </c:pt>
                <c:pt idx="188">
                  <c:v>0</c:v>
                </c:pt>
                <c:pt idx="189">
                  <c:v>10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14</c:v>
                </c:pt>
                <c:pt idx="194">
                  <c:v>8</c:v>
                </c:pt>
                <c:pt idx="195">
                  <c:v>0</c:v>
                </c:pt>
                <c:pt idx="196">
                  <c:v>10</c:v>
                </c:pt>
                <c:pt idx="197">
                  <c:v>7</c:v>
                </c:pt>
                <c:pt idx="198">
                  <c:v>6</c:v>
                </c:pt>
                <c:pt idx="199">
                  <c:v>5</c:v>
                </c:pt>
                <c:pt idx="200">
                  <c:v>14</c:v>
                </c:pt>
                <c:pt idx="201">
                  <c:v>8</c:v>
                </c:pt>
                <c:pt idx="202">
                  <c:v>0</c:v>
                </c:pt>
                <c:pt idx="203">
                  <c:v>10</c:v>
                </c:pt>
                <c:pt idx="204">
                  <c:v>7</c:v>
                </c:pt>
                <c:pt idx="205">
                  <c:v>6</c:v>
                </c:pt>
                <c:pt idx="206">
                  <c:v>5</c:v>
                </c:pt>
                <c:pt idx="207">
                  <c:v>14</c:v>
                </c:pt>
                <c:pt idx="208">
                  <c:v>8</c:v>
                </c:pt>
                <c:pt idx="209">
                  <c:v>0</c:v>
                </c:pt>
                <c:pt idx="210">
                  <c:v>9</c:v>
                </c:pt>
                <c:pt idx="211">
                  <c:v>6</c:v>
                </c:pt>
                <c:pt idx="212">
                  <c:v>0</c:v>
                </c:pt>
                <c:pt idx="213">
                  <c:v>4</c:v>
                </c:pt>
                <c:pt idx="214">
                  <c:v>13</c:v>
                </c:pt>
                <c:pt idx="215">
                  <c:v>7</c:v>
                </c:pt>
                <c:pt idx="216">
                  <c:v>0</c:v>
                </c:pt>
                <c:pt idx="217">
                  <c:v>9</c:v>
                </c:pt>
                <c:pt idx="218">
                  <c:v>7</c:v>
                </c:pt>
                <c:pt idx="219">
                  <c:v>6</c:v>
                </c:pt>
                <c:pt idx="220">
                  <c:v>4</c:v>
                </c:pt>
                <c:pt idx="221">
                  <c:v>13</c:v>
                </c:pt>
                <c:pt idx="222">
                  <c:v>7</c:v>
                </c:pt>
                <c:pt idx="223">
                  <c:v>0</c:v>
                </c:pt>
                <c:pt idx="224">
                  <c:v>9</c:v>
                </c:pt>
                <c:pt idx="225">
                  <c:v>7</c:v>
                </c:pt>
                <c:pt idx="226">
                  <c:v>6</c:v>
                </c:pt>
                <c:pt idx="227">
                  <c:v>4</c:v>
                </c:pt>
                <c:pt idx="228">
                  <c:v>13</c:v>
                </c:pt>
                <c:pt idx="229">
                  <c:v>7</c:v>
                </c:pt>
                <c:pt idx="230">
                  <c:v>0</c:v>
                </c:pt>
                <c:pt idx="231">
                  <c:v>9</c:v>
                </c:pt>
                <c:pt idx="232">
                  <c:v>7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0</c:v>
                </c:pt>
                <c:pt idx="238">
                  <c:v>9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13</c:v>
                </c:pt>
                <c:pt idx="243">
                  <c:v>7</c:v>
                </c:pt>
                <c:pt idx="244">
                  <c:v>0</c:v>
                </c:pt>
                <c:pt idx="245">
                  <c:v>10</c:v>
                </c:pt>
                <c:pt idx="246">
                  <c:v>7</c:v>
                </c:pt>
                <c:pt idx="247">
                  <c:v>6</c:v>
                </c:pt>
                <c:pt idx="248">
                  <c:v>5</c:v>
                </c:pt>
                <c:pt idx="249">
                  <c:v>14</c:v>
                </c:pt>
                <c:pt idx="250">
                  <c:v>7</c:v>
                </c:pt>
                <c:pt idx="251">
                  <c:v>0</c:v>
                </c:pt>
                <c:pt idx="252">
                  <c:v>10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14</c:v>
                </c:pt>
                <c:pt idx="257">
                  <c:v>7</c:v>
                </c:pt>
                <c:pt idx="258">
                  <c:v>0</c:v>
                </c:pt>
                <c:pt idx="259">
                  <c:v>0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14</c:v>
                </c:pt>
                <c:pt idx="264">
                  <c:v>7</c:v>
                </c:pt>
                <c:pt idx="265">
                  <c:v>0</c:v>
                </c:pt>
                <c:pt idx="266">
                  <c:v>10</c:v>
                </c:pt>
                <c:pt idx="267">
                  <c:v>7</c:v>
                </c:pt>
                <c:pt idx="268">
                  <c:v>6</c:v>
                </c:pt>
                <c:pt idx="269">
                  <c:v>5</c:v>
                </c:pt>
                <c:pt idx="270">
                  <c:v>14</c:v>
                </c:pt>
                <c:pt idx="271">
                  <c:v>7</c:v>
                </c:pt>
                <c:pt idx="272">
                  <c:v>0</c:v>
                </c:pt>
                <c:pt idx="273">
                  <c:v>10</c:v>
                </c:pt>
                <c:pt idx="274">
                  <c:v>8</c:v>
                </c:pt>
                <c:pt idx="275">
                  <c:v>6</c:v>
                </c:pt>
                <c:pt idx="276">
                  <c:v>4</c:v>
                </c:pt>
                <c:pt idx="277">
                  <c:v>12</c:v>
                </c:pt>
                <c:pt idx="278">
                  <c:v>7</c:v>
                </c:pt>
                <c:pt idx="279">
                  <c:v>0</c:v>
                </c:pt>
                <c:pt idx="280">
                  <c:v>10</c:v>
                </c:pt>
                <c:pt idx="281">
                  <c:v>8</c:v>
                </c:pt>
                <c:pt idx="282">
                  <c:v>6</c:v>
                </c:pt>
                <c:pt idx="283">
                  <c:v>4</c:v>
                </c:pt>
                <c:pt idx="284">
                  <c:v>12</c:v>
                </c:pt>
                <c:pt idx="285">
                  <c:v>7</c:v>
                </c:pt>
                <c:pt idx="286">
                  <c:v>0</c:v>
                </c:pt>
                <c:pt idx="287">
                  <c:v>10</c:v>
                </c:pt>
                <c:pt idx="288">
                  <c:v>8</c:v>
                </c:pt>
                <c:pt idx="289">
                  <c:v>6</c:v>
                </c:pt>
                <c:pt idx="290">
                  <c:v>4</c:v>
                </c:pt>
                <c:pt idx="291">
                  <c:v>12</c:v>
                </c:pt>
                <c:pt idx="292">
                  <c:v>7</c:v>
                </c:pt>
                <c:pt idx="293">
                  <c:v>0</c:v>
                </c:pt>
                <c:pt idx="294">
                  <c:v>10</c:v>
                </c:pt>
                <c:pt idx="295">
                  <c:v>8</c:v>
                </c:pt>
                <c:pt idx="296">
                  <c:v>6</c:v>
                </c:pt>
                <c:pt idx="297">
                  <c:v>4</c:v>
                </c:pt>
                <c:pt idx="298">
                  <c:v>12</c:v>
                </c:pt>
                <c:pt idx="299">
                  <c:v>7</c:v>
                </c:pt>
                <c:pt idx="300">
                  <c:v>0</c:v>
                </c:pt>
                <c:pt idx="301">
                  <c:v>10</c:v>
                </c:pt>
                <c:pt idx="302">
                  <c:v>8</c:v>
                </c:pt>
                <c:pt idx="303">
                  <c:v>6</c:v>
                </c:pt>
                <c:pt idx="304">
                  <c:v>0</c:v>
                </c:pt>
                <c:pt idx="305">
                  <c:v>12</c:v>
                </c:pt>
                <c:pt idx="306">
                  <c:v>7</c:v>
                </c:pt>
                <c:pt idx="307">
                  <c:v>0</c:v>
                </c:pt>
                <c:pt idx="308">
                  <c:v>11</c:v>
                </c:pt>
                <c:pt idx="309">
                  <c:v>8</c:v>
                </c:pt>
                <c:pt idx="310">
                  <c:v>7</c:v>
                </c:pt>
                <c:pt idx="311">
                  <c:v>4</c:v>
                </c:pt>
                <c:pt idx="312">
                  <c:v>12</c:v>
                </c:pt>
                <c:pt idx="313">
                  <c:v>7</c:v>
                </c:pt>
                <c:pt idx="314">
                  <c:v>0</c:v>
                </c:pt>
                <c:pt idx="315">
                  <c:v>11</c:v>
                </c:pt>
                <c:pt idx="316">
                  <c:v>8</c:v>
                </c:pt>
                <c:pt idx="317">
                  <c:v>7</c:v>
                </c:pt>
                <c:pt idx="318">
                  <c:v>4</c:v>
                </c:pt>
                <c:pt idx="319">
                  <c:v>12</c:v>
                </c:pt>
                <c:pt idx="320">
                  <c:v>7</c:v>
                </c:pt>
                <c:pt idx="321">
                  <c:v>0</c:v>
                </c:pt>
                <c:pt idx="322">
                  <c:v>11</c:v>
                </c:pt>
                <c:pt idx="323">
                  <c:v>8</c:v>
                </c:pt>
                <c:pt idx="324">
                  <c:v>7</c:v>
                </c:pt>
                <c:pt idx="325">
                  <c:v>4</c:v>
                </c:pt>
                <c:pt idx="326">
                  <c:v>12</c:v>
                </c:pt>
                <c:pt idx="327">
                  <c:v>7</c:v>
                </c:pt>
                <c:pt idx="328">
                  <c:v>0</c:v>
                </c:pt>
                <c:pt idx="329">
                  <c:v>11</c:v>
                </c:pt>
                <c:pt idx="330">
                  <c:v>8</c:v>
                </c:pt>
                <c:pt idx="331">
                  <c:v>7</c:v>
                </c:pt>
                <c:pt idx="332">
                  <c:v>4</c:v>
                </c:pt>
                <c:pt idx="333">
                  <c:v>12</c:v>
                </c:pt>
                <c:pt idx="334">
                  <c:v>9</c:v>
                </c:pt>
                <c:pt idx="335">
                  <c:v>0</c:v>
                </c:pt>
                <c:pt idx="336">
                  <c:v>14</c:v>
                </c:pt>
                <c:pt idx="337">
                  <c:v>8</c:v>
                </c:pt>
                <c:pt idx="338">
                  <c:v>8</c:v>
                </c:pt>
                <c:pt idx="339">
                  <c:v>5</c:v>
                </c:pt>
                <c:pt idx="340">
                  <c:v>16</c:v>
                </c:pt>
                <c:pt idx="341">
                  <c:v>9</c:v>
                </c:pt>
                <c:pt idx="342">
                  <c:v>0</c:v>
                </c:pt>
                <c:pt idx="343">
                  <c:v>14</c:v>
                </c:pt>
                <c:pt idx="344">
                  <c:v>8</c:v>
                </c:pt>
                <c:pt idx="345">
                  <c:v>8</c:v>
                </c:pt>
                <c:pt idx="346">
                  <c:v>5</c:v>
                </c:pt>
                <c:pt idx="347">
                  <c:v>16</c:v>
                </c:pt>
                <c:pt idx="348">
                  <c:v>9</c:v>
                </c:pt>
                <c:pt idx="349">
                  <c:v>0</c:v>
                </c:pt>
                <c:pt idx="350">
                  <c:v>14</c:v>
                </c:pt>
                <c:pt idx="351">
                  <c:v>8</c:v>
                </c:pt>
                <c:pt idx="352">
                  <c:v>8</c:v>
                </c:pt>
                <c:pt idx="353">
                  <c:v>5</c:v>
                </c:pt>
                <c:pt idx="354">
                  <c:v>16</c:v>
                </c:pt>
                <c:pt idx="355">
                  <c:v>9</c:v>
                </c:pt>
                <c:pt idx="356">
                  <c:v>0</c:v>
                </c:pt>
                <c:pt idx="357">
                  <c:v>14</c:v>
                </c:pt>
                <c:pt idx="358">
                  <c:v>0</c:v>
                </c:pt>
                <c:pt idx="359">
                  <c:v>0</c:v>
                </c:pt>
                <c:pt idx="360">
                  <c:v>5</c:v>
                </c:pt>
                <c:pt idx="361">
                  <c:v>16</c:v>
                </c:pt>
                <c:pt idx="362">
                  <c:v>9</c:v>
                </c:pt>
                <c:pt idx="363">
                  <c:v>0</c:v>
                </c:pt>
                <c:pt idx="364">
                  <c:v>10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1-4E2F-A492-1511AE05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756624"/>
        <c:axId val="520752360"/>
      </c:barChart>
      <c:lineChart>
        <c:grouping val="standard"/>
        <c:varyColors val="0"/>
        <c:ser>
          <c:idx val="1"/>
          <c:order val="1"/>
          <c:tx>
            <c:strRef>
              <c:f>Demand!$F$1</c:f>
              <c:strCache>
                <c:ptCount val="1"/>
                <c:pt idx="0">
                  <c:v>moyenne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Demand!$F$2:$F$367</c:f>
              <c:numCache>
                <c:formatCode>_ * #\ ##0.0_ ;_ * \-#\ ##0.0_ ;_ * "-"??_ ;_ @_ </c:formatCode>
                <c:ptCount val="366"/>
                <c:pt idx="0">
                  <c:v>2.75</c:v>
                </c:pt>
                <c:pt idx="1">
                  <c:v>2.75</c:v>
                </c:pt>
                <c:pt idx="2">
                  <c:v>4.5999999999999996</c:v>
                </c:pt>
                <c:pt idx="3">
                  <c:v>6.4</c:v>
                </c:pt>
                <c:pt idx="4">
                  <c:v>5.4444444444444446</c:v>
                </c:pt>
                <c:pt idx="5">
                  <c:v>6</c:v>
                </c:pt>
                <c:pt idx="6">
                  <c:v>6.2307692307692308</c:v>
                </c:pt>
                <c:pt idx="7">
                  <c:v>6.2307692307692308</c:v>
                </c:pt>
                <c:pt idx="8">
                  <c:v>7.0769230769230766</c:v>
                </c:pt>
                <c:pt idx="9">
                  <c:v>7.0769230769230766</c:v>
                </c:pt>
                <c:pt idx="10">
                  <c:v>7.1538461538461542</c:v>
                </c:pt>
                <c:pt idx="11">
                  <c:v>6.615384615384615</c:v>
                </c:pt>
                <c:pt idx="12">
                  <c:v>6.8461538461538458</c:v>
                </c:pt>
                <c:pt idx="13">
                  <c:v>7.5384615384615383</c:v>
                </c:pt>
                <c:pt idx="14">
                  <c:v>6.6923076923076925</c:v>
                </c:pt>
                <c:pt idx="15">
                  <c:v>7.0769230769230766</c:v>
                </c:pt>
                <c:pt idx="16">
                  <c:v>7.0769230769230766</c:v>
                </c:pt>
                <c:pt idx="17">
                  <c:v>7.1538461538461542</c:v>
                </c:pt>
                <c:pt idx="18">
                  <c:v>6.615384615384615</c:v>
                </c:pt>
                <c:pt idx="19">
                  <c:v>6.8461538461538458</c:v>
                </c:pt>
                <c:pt idx="20">
                  <c:v>7.5384615384615383</c:v>
                </c:pt>
                <c:pt idx="21">
                  <c:v>6.6923076923076925</c:v>
                </c:pt>
                <c:pt idx="22">
                  <c:v>7.0769230769230766</c:v>
                </c:pt>
                <c:pt idx="23">
                  <c:v>7.0769230769230766</c:v>
                </c:pt>
                <c:pt idx="24">
                  <c:v>7.1538461538461542</c:v>
                </c:pt>
                <c:pt idx="25">
                  <c:v>6.5384615384615383</c:v>
                </c:pt>
                <c:pt idx="26">
                  <c:v>6.5384615384615383</c:v>
                </c:pt>
                <c:pt idx="27">
                  <c:v>7.0769230769230766</c:v>
                </c:pt>
                <c:pt idx="28">
                  <c:v>6.2307692307692308</c:v>
                </c:pt>
                <c:pt idx="29">
                  <c:v>6.6923076923076925</c:v>
                </c:pt>
                <c:pt idx="30">
                  <c:v>6.7692307692307692</c:v>
                </c:pt>
                <c:pt idx="31">
                  <c:v>6.7692307692307692</c:v>
                </c:pt>
                <c:pt idx="32">
                  <c:v>6.1538461538461542</c:v>
                </c:pt>
                <c:pt idx="33">
                  <c:v>6.1538461538461542</c:v>
                </c:pt>
                <c:pt idx="34">
                  <c:v>6.6923076923076925</c:v>
                </c:pt>
                <c:pt idx="35">
                  <c:v>5.8461538461538458</c:v>
                </c:pt>
                <c:pt idx="36">
                  <c:v>6.3076923076923075</c:v>
                </c:pt>
                <c:pt idx="37">
                  <c:v>6.384615384615385</c:v>
                </c:pt>
                <c:pt idx="38">
                  <c:v>6.4615384615384617</c:v>
                </c:pt>
                <c:pt idx="39">
                  <c:v>6.0769230769230766</c:v>
                </c:pt>
                <c:pt idx="40">
                  <c:v>6.2307692307692308</c:v>
                </c:pt>
                <c:pt idx="41">
                  <c:v>6.7692307692307692</c:v>
                </c:pt>
                <c:pt idx="42">
                  <c:v>5.8461538461538458</c:v>
                </c:pt>
                <c:pt idx="43">
                  <c:v>6.2307692307692308</c:v>
                </c:pt>
                <c:pt idx="44">
                  <c:v>6.384615384615385</c:v>
                </c:pt>
                <c:pt idx="45">
                  <c:v>6.4615384615384617</c:v>
                </c:pt>
                <c:pt idx="46">
                  <c:v>6.0769230769230766</c:v>
                </c:pt>
                <c:pt idx="47">
                  <c:v>6.2307692307692308</c:v>
                </c:pt>
                <c:pt idx="48">
                  <c:v>6.7692307692307692</c:v>
                </c:pt>
                <c:pt idx="49">
                  <c:v>5.8461538461538458</c:v>
                </c:pt>
                <c:pt idx="50">
                  <c:v>6.2307692307692308</c:v>
                </c:pt>
                <c:pt idx="51">
                  <c:v>6.384615384615385</c:v>
                </c:pt>
                <c:pt idx="52">
                  <c:v>6.5384615384615383</c:v>
                </c:pt>
                <c:pt idx="53">
                  <c:v>6.1538461538461542</c:v>
                </c:pt>
                <c:pt idx="54">
                  <c:v>6.615384615384615</c:v>
                </c:pt>
                <c:pt idx="55">
                  <c:v>7.3076923076923075</c:v>
                </c:pt>
                <c:pt idx="56">
                  <c:v>6.384615384615385</c:v>
                </c:pt>
                <c:pt idx="57">
                  <c:v>6.7692307692307692</c:v>
                </c:pt>
                <c:pt idx="58">
                  <c:v>7</c:v>
                </c:pt>
                <c:pt idx="59">
                  <c:v>7.1538461538461542</c:v>
                </c:pt>
                <c:pt idx="60">
                  <c:v>6.7692307692307692</c:v>
                </c:pt>
                <c:pt idx="61">
                  <c:v>7.2307692307692308</c:v>
                </c:pt>
                <c:pt idx="62">
                  <c:v>7.9230769230769234</c:v>
                </c:pt>
                <c:pt idx="63">
                  <c:v>7</c:v>
                </c:pt>
                <c:pt idx="64">
                  <c:v>7.384615384615385</c:v>
                </c:pt>
                <c:pt idx="65">
                  <c:v>7.5384615384615383</c:v>
                </c:pt>
                <c:pt idx="66">
                  <c:v>7.6923076923076925</c:v>
                </c:pt>
                <c:pt idx="67">
                  <c:v>7</c:v>
                </c:pt>
                <c:pt idx="68">
                  <c:v>7.3076923076923075</c:v>
                </c:pt>
                <c:pt idx="69">
                  <c:v>8</c:v>
                </c:pt>
                <c:pt idx="70">
                  <c:v>7.0769230769230766</c:v>
                </c:pt>
                <c:pt idx="71">
                  <c:v>7.384615384615385</c:v>
                </c:pt>
                <c:pt idx="72">
                  <c:v>7.5384615384615383</c:v>
                </c:pt>
                <c:pt idx="73">
                  <c:v>7.6923076923076925</c:v>
                </c:pt>
                <c:pt idx="74">
                  <c:v>7</c:v>
                </c:pt>
                <c:pt idx="75">
                  <c:v>7.3076923076923075</c:v>
                </c:pt>
                <c:pt idx="76">
                  <c:v>8</c:v>
                </c:pt>
                <c:pt idx="77">
                  <c:v>7.0769230769230766</c:v>
                </c:pt>
                <c:pt idx="78">
                  <c:v>7.384615384615385</c:v>
                </c:pt>
                <c:pt idx="79">
                  <c:v>7.5384615384615383</c:v>
                </c:pt>
                <c:pt idx="80">
                  <c:v>7.6923076923076925</c:v>
                </c:pt>
                <c:pt idx="81">
                  <c:v>7</c:v>
                </c:pt>
                <c:pt idx="82">
                  <c:v>6.3076923076923075</c:v>
                </c:pt>
                <c:pt idx="83">
                  <c:v>7</c:v>
                </c:pt>
                <c:pt idx="84">
                  <c:v>6.0769230769230766</c:v>
                </c:pt>
                <c:pt idx="85">
                  <c:v>5.4615384615384617</c:v>
                </c:pt>
                <c:pt idx="86">
                  <c:v>5.5384615384615383</c:v>
                </c:pt>
                <c:pt idx="87">
                  <c:v>5.7692307692307692</c:v>
                </c:pt>
                <c:pt idx="88">
                  <c:v>5.1538461538461542</c:v>
                </c:pt>
                <c:pt idx="89">
                  <c:v>5.4615384615384617</c:v>
                </c:pt>
                <c:pt idx="90">
                  <c:v>6.0769230769230766</c:v>
                </c:pt>
                <c:pt idx="91">
                  <c:v>5.1538461538461542</c:v>
                </c:pt>
                <c:pt idx="92">
                  <c:v>5.384615384615385</c:v>
                </c:pt>
                <c:pt idx="93">
                  <c:v>5.4615384615384617</c:v>
                </c:pt>
                <c:pt idx="94">
                  <c:v>5.6923076923076925</c:v>
                </c:pt>
                <c:pt idx="95">
                  <c:v>6.0769230769230766</c:v>
                </c:pt>
                <c:pt idx="96">
                  <c:v>6.384615384615385</c:v>
                </c:pt>
                <c:pt idx="97">
                  <c:v>7</c:v>
                </c:pt>
                <c:pt idx="98">
                  <c:v>7</c:v>
                </c:pt>
                <c:pt idx="99">
                  <c:v>7.3076923076923075</c:v>
                </c:pt>
                <c:pt idx="100">
                  <c:v>7.3076923076923075</c:v>
                </c:pt>
                <c:pt idx="101">
                  <c:v>7.4615384615384617</c:v>
                </c:pt>
                <c:pt idx="102">
                  <c:v>6.8461538461538458</c:v>
                </c:pt>
                <c:pt idx="103">
                  <c:v>7.2307692307692308</c:v>
                </c:pt>
                <c:pt idx="104">
                  <c:v>7.8461538461538458</c:v>
                </c:pt>
                <c:pt idx="105">
                  <c:v>7</c:v>
                </c:pt>
                <c:pt idx="106">
                  <c:v>7.3076923076923075</c:v>
                </c:pt>
                <c:pt idx="107">
                  <c:v>7.3076923076923075</c:v>
                </c:pt>
                <c:pt idx="108">
                  <c:v>7.4615384615384617</c:v>
                </c:pt>
                <c:pt idx="109">
                  <c:v>6.8461538461538458</c:v>
                </c:pt>
                <c:pt idx="110">
                  <c:v>7.2307692307692308</c:v>
                </c:pt>
                <c:pt idx="111">
                  <c:v>7.8461538461538458</c:v>
                </c:pt>
                <c:pt idx="112">
                  <c:v>7</c:v>
                </c:pt>
                <c:pt idx="113">
                  <c:v>7.3076923076923075</c:v>
                </c:pt>
                <c:pt idx="114">
                  <c:v>7.6923076923076925</c:v>
                </c:pt>
                <c:pt idx="115">
                  <c:v>7.7692307692307692</c:v>
                </c:pt>
                <c:pt idx="116">
                  <c:v>7</c:v>
                </c:pt>
                <c:pt idx="117">
                  <c:v>7.384615384615385</c:v>
                </c:pt>
                <c:pt idx="118">
                  <c:v>8.0769230769230766</c:v>
                </c:pt>
                <c:pt idx="119">
                  <c:v>7.2307692307692308</c:v>
                </c:pt>
                <c:pt idx="120">
                  <c:v>7.615384615384615</c:v>
                </c:pt>
                <c:pt idx="121">
                  <c:v>7.6923076923076925</c:v>
                </c:pt>
                <c:pt idx="122">
                  <c:v>7.7692307692307692</c:v>
                </c:pt>
                <c:pt idx="123">
                  <c:v>6.7692307692307692</c:v>
                </c:pt>
                <c:pt idx="124">
                  <c:v>7.1538461538461542</c:v>
                </c:pt>
                <c:pt idx="125">
                  <c:v>7.8461538461538458</c:v>
                </c:pt>
                <c:pt idx="126">
                  <c:v>7</c:v>
                </c:pt>
                <c:pt idx="127">
                  <c:v>7</c:v>
                </c:pt>
                <c:pt idx="128">
                  <c:v>7.1538461538461542</c:v>
                </c:pt>
                <c:pt idx="129">
                  <c:v>7.384615384615385</c:v>
                </c:pt>
                <c:pt idx="130">
                  <c:v>6.615384615384615</c:v>
                </c:pt>
                <c:pt idx="131">
                  <c:v>6.9230769230769234</c:v>
                </c:pt>
                <c:pt idx="132">
                  <c:v>7.615384615384615</c:v>
                </c:pt>
                <c:pt idx="133">
                  <c:v>6.6923076923076925</c:v>
                </c:pt>
                <c:pt idx="134">
                  <c:v>6.0769230769230766</c:v>
                </c:pt>
                <c:pt idx="135">
                  <c:v>6.2307692307692308</c:v>
                </c:pt>
                <c:pt idx="136">
                  <c:v>6.6923076923076925</c:v>
                </c:pt>
                <c:pt idx="137">
                  <c:v>5.9230769230769234</c:v>
                </c:pt>
                <c:pt idx="138">
                  <c:v>6.2307692307692308</c:v>
                </c:pt>
                <c:pt idx="139">
                  <c:v>6.9230769230769234</c:v>
                </c:pt>
                <c:pt idx="140">
                  <c:v>6</c:v>
                </c:pt>
                <c:pt idx="141">
                  <c:v>6.3076923076923075</c:v>
                </c:pt>
                <c:pt idx="142">
                  <c:v>6.4615384615384617</c:v>
                </c:pt>
                <c:pt idx="143">
                  <c:v>6.6923076923076925</c:v>
                </c:pt>
                <c:pt idx="144">
                  <c:v>5.9230769230769234</c:v>
                </c:pt>
                <c:pt idx="145">
                  <c:v>6.2307692307692308</c:v>
                </c:pt>
                <c:pt idx="146">
                  <c:v>6.7692307692307692</c:v>
                </c:pt>
                <c:pt idx="147">
                  <c:v>6.7692307692307692</c:v>
                </c:pt>
                <c:pt idx="148">
                  <c:v>7</c:v>
                </c:pt>
                <c:pt idx="149">
                  <c:v>7.1538461538461542</c:v>
                </c:pt>
                <c:pt idx="150">
                  <c:v>7.384615384615385</c:v>
                </c:pt>
                <c:pt idx="151">
                  <c:v>6.6923076923076925</c:v>
                </c:pt>
                <c:pt idx="152">
                  <c:v>7</c:v>
                </c:pt>
                <c:pt idx="153">
                  <c:v>7.5384615384615383</c:v>
                </c:pt>
                <c:pt idx="154">
                  <c:v>6.615384615384615</c:v>
                </c:pt>
                <c:pt idx="155">
                  <c:v>6.8461538461538458</c:v>
                </c:pt>
                <c:pt idx="156">
                  <c:v>7</c:v>
                </c:pt>
                <c:pt idx="157">
                  <c:v>7.2307692307692308</c:v>
                </c:pt>
                <c:pt idx="158">
                  <c:v>6.5384615384615383</c:v>
                </c:pt>
                <c:pt idx="159">
                  <c:v>7</c:v>
                </c:pt>
                <c:pt idx="160">
                  <c:v>7.5384615384615383</c:v>
                </c:pt>
                <c:pt idx="161">
                  <c:v>6.6923076923076925</c:v>
                </c:pt>
                <c:pt idx="162">
                  <c:v>6.9230769230769234</c:v>
                </c:pt>
                <c:pt idx="163">
                  <c:v>7.0769230769230766</c:v>
                </c:pt>
                <c:pt idx="164">
                  <c:v>7.2307692307692308</c:v>
                </c:pt>
                <c:pt idx="165">
                  <c:v>6.5384615384615383</c:v>
                </c:pt>
                <c:pt idx="166">
                  <c:v>7</c:v>
                </c:pt>
                <c:pt idx="167">
                  <c:v>7.5384615384615383</c:v>
                </c:pt>
                <c:pt idx="168">
                  <c:v>6.6923076923076925</c:v>
                </c:pt>
                <c:pt idx="169">
                  <c:v>6.9230769230769234</c:v>
                </c:pt>
                <c:pt idx="170">
                  <c:v>7.0769230769230766</c:v>
                </c:pt>
                <c:pt idx="171">
                  <c:v>7.2307692307692308</c:v>
                </c:pt>
                <c:pt idx="172">
                  <c:v>6.5384615384615383</c:v>
                </c:pt>
                <c:pt idx="173">
                  <c:v>7</c:v>
                </c:pt>
                <c:pt idx="174">
                  <c:v>7.5384615384615383</c:v>
                </c:pt>
                <c:pt idx="175">
                  <c:v>6.6923076923076925</c:v>
                </c:pt>
                <c:pt idx="176">
                  <c:v>6.8461538461538458</c:v>
                </c:pt>
                <c:pt idx="177">
                  <c:v>6.9230769230769234</c:v>
                </c:pt>
                <c:pt idx="178">
                  <c:v>7.0769230769230766</c:v>
                </c:pt>
                <c:pt idx="179">
                  <c:v>6.4615384615384617</c:v>
                </c:pt>
                <c:pt idx="180">
                  <c:v>7</c:v>
                </c:pt>
                <c:pt idx="181">
                  <c:v>7.615384615384615</c:v>
                </c:pt>
                <c:pt idx="182">
                  <c:v>6.7692307692307692</c:v>
                </c:pt>
                <c:pt idx="183">
                  <c:v>6.9230769230769234</c:v>
                </c:pt>
                <c:pt idx="184">
                  <c:v>7</c:v>
                </c:pt>
                <c:pt idx="185">
                  <c:v>7.1538461538461542</c:v>
                </c:pt>
                <c:pt idx="186">
                  <c:v>6.5384615384615383</c:v>
                </c:pt>
                <c:pt idx="187">
                  <c:v>7.0769230769230766</c:v>
                </c:pt>
                <c:pt idx="188">
                  <c:v>7.6923076923076925</c:v>
                </c:pt>
                <c:pt idx="189">
                  <c:v>6.9230769230769234</c:v>
                </c:pt>
                <c:pt idx="190">
                  <c:v>7.1538461538461542</c:v>
                </c:pt>
                <c:pt idx="191">
                  <c:v>7.2307692307692308</c:v>
                </c:pt>
                <c:pt idx="192">
                  <c:v>7.3076923076923075</c:v>
                </c:pt>
                <c:pt idx="193">
                  <c:v>6.615384615384615</c:v>
                </c:pt>
                <c:pt idx="194">
                  <c:v>7.0769230769230766</c:v>
                </c:pt>
                <c:pt idx="195">
                  <c:v>7.6923076923076925</c:v>
                </c:pt>
                <c:pt idx="196">
                  <c:v>6.9230769230769234</c:v>
                </c:pt>
                <c:pt idx="197">
                  <c:v>7.1538461538461542</c:v>
                </c:pt>
                <c:pt idx="198">
                  <c:v>7.2307692307692308</c:v>
                </c:pt>
                <c:pt idx="199">
                  <c:v>7.3076923076923075</c:v>
                </c:pt>
                <c:pt idx="200">
                  <c:v>6.615384615384615</c:v>
                </c:pt>
                <c:pt idx="201">
                  <c:v>7.0769230769230766</c:v>
                </c:pt>
                <c:pt idx="202">
                  <c:v>7.6923076923076925</c:v>
                </c:pt>
                <c:pt idx="203">
                  <c:v>6.9230769230769234</c:v>
                </c:pt>
                <c:pt idx="204">
                  <c:v>7.0769230769230766</c:v>
                </c:pt>
                <c:pt idx="205">
                  <c:v>7.0769230769230766</c:v>
                </c:pt>
                <c:pt idx="206">
                  <c:v>6.6923076923076925</c:v>
                </c:pt>
                <c:pt idx="207">
                  <c:v>5.9230769230769234</c:v>
                </c:pt>
                <c:pt idx="208">
                  <c:v>6.3076923076923075</c:v>
                </c:pt>
                <c:pt idx="209">
                  <c:v>6.8461538461538458</c:v>
                </c:pt>
                <c:pt idx="210">
                  <c:v>6.0769230769230766</c:v>
                </c:pt>
                <c:pt idx="211">
                  <c:v>6.2307692307692308</c:v>
                </c:pt>
                <c:pt idx="212">
                  <c:v>6.3076923076923075</c:v>
                </c:pt>
                <c:pt idx="213">
                  <c:v>6.384615384615385</c:v>
                </c:pt>
                <c:pt idx="214">
                  <c:v>5.615384615384615</c:v>
                </c:pt>
                <c:pt idx="215">
                  <c:v>6</c:v>
                </c:pt>
                <c:pt idx="216">
                  <c:v>6.5384615384615383</c:v>
                </c:pt>
                <c:pt idx="217">
                  <c:v>5.8461538461538458</c:v>
                </c:pt>
                <c:pt idx="218">
                  <c:v>6.0769230769230766</c:v>
                </c:pt>
                <c:pt idx="219">
                  <c:v>6.615384615384615</c:v>
                </c:pt>
                <c:pt idx="220">
                  <c:v>6.7692307692307692</c:v>
                </c:pt>
                <c:pt idx="221">
                  <c:v>6.0769230769230766</c:v>
                </c:pt>
                <c:pt idx="222">
                  <c:v>6.5384615384615383</c:v>
                </c:pt>
                <c:pt idx="223">
                  <c:v>7.0769230769230766</c:v>
                </c:pt>
                <c:pt idx="224">
                  <c:v>6.384615384615385</c:v>
                </c:pt>
                <c:pt idx="225">
                  <c:v>6.5384615384615383</c:v>
                </c:pt>
                <c:pt idx="226">
                  <c:v>6.615384615384615</c:v>
                </c:pt>
                <c:pt idx="227">
                  <c:v>6.7692307692307692</c:v>
                </c:pt>
                <c:pt idx="228">
                  <c:v>6.0769230769230766</c:v>
                </c:pt>
                <c:pt idx="229">
                  <c:v>6.5384615384615383</c:v>
                </c:pt>
                <c:pt idx="230">
                  <c:v>7.0769230769230766</c:v>
                </c:pt>
                <c:pt idx="231">
                  <c:v>6.384615384615385</c:v>
                </c:pt>
                <c:pt idx="232">
                  <c:v>6.5384615384615383</c:v>
                </c:pt>
                <c:pt idx="233">
                  <c:v>6.615384615384615</c:v>
                </c:pt>
                <c:pt idx="234">
                  <c:v>6.7692307692307692</c:v>
                </c:pt>
                <c:pt idx="235">
                  <c:v>6.0769230769230766</c:v>
                </c:pt>
                <c:pt idx="236">
                  <c:v>6.5384615384615383</c:v>
                </c:pt>
                <c:pt idx="237">
                  <c:v>7.0769230769230766</c:v>
                </c:pt>
                <c:pt idx="238">
                  <c:v>6.384615384615385</c:v>
                </c:pt>
                <c:pt idx="239">
                  <c:v>6.615384615384615</c:v>
                </c:pt>
                <c:pt idx="240">
                  <c:v>6.6923076923076925</c:v>
                </c:pt>
                <c:pt idx="241">
                  <c:v>6.8461538461538458</c:v>
                </c:pt>
                <c:pt idx="242">
                  <c:v>6.2307692307692308</c:v>
                </c:pt>
                <c:pt idx="243">
                  <c:v>6.7692307692307692</c:v>
                </c:pt>
                <c:pt idx="244">
                  <c:v>7.3076923076923075</c:v>
                </c:pt>
                <c:pt idx="245">
                  <c:v>6.615384615384615</c:v>
                </c:pt>
                <c:pt idx="246">
                  <c:v>6.8461538461538458</c:v>
                </c:pt>
                <c:pt idx="247">
                  <c:v>6.9230769230769234</c:v>
                </c:pt>
                <c:pt idx="248">
                  <c:v>7.0769230769230766</c:v>
                </c:pt>
                <c:pt idx="249">
                  <c:v>6.4615384615384617</c:v>
                </c:pt>
                <c:pt idx="250">
                  <c:v>7</c:v>
                </c:pt>
                <c:pt idx="251">
                  <c:v>7.5384615384615383</c:v>
                </c:pt>
                <c:pt idx="252">
                  <c:v>6.7692307692307692</c:v>
                </c:pt>
                <c:pt idx="253">
                  <c:v>6.2307692307692308</c:v>
                </c:pt>
                <c:pt idx="254">
                  <c:v>6.3076923076923075</c:v>
                </c:pt>
                <c:pt idx="255">
                  <c:v>6.384615384615385</c:v>
                </c:pt>
                <c:pt idx="256">
                  <c:v>5.6923076923076925</c:v>
                </c:pt>
                <c:pt idx="257">
                  <c:v>6.2307692307692308</c:v>
                </c:pt>
                <c:pt idx="258">
                  <c:v>6.7692307692307692</c:v>
                </c:pt>
                <c:pt idx="259">
                  <c:v>6</c:v>
                </c:pt>
                <c:pt idx="260">
                  <c:v>6.2307692307692308</c:v>
                </c:pt>
                <c:pt idx="261">
                  <c:v>6.3076923076923075</c:v>
                </c:pt>
                <c:pt idx="262">
                  <c:v>6.384615384615385</c:v>
                </c:pt>
                <c:pt idx="263">
                  <c:v>5.6923076923076925</c:v>
                </c:pt>
                <c:pt idx="264">
                  <c:v>6.2307692307692308</c:v>
                </c:pt>
                <c:pt idx="265">
                  <c:v>6.7692307692307692</c:v>
                </c:pt>
                <c:pt idx="266">
                  <c:v>6.7692307692307692</c:v>
                </c:pt>
                <c:pt idx="267">
                  <c:v>7</c:v>
                </c:pt>
                <c:pt idx="268">
                  <c:v>7.1538461538461542</c:v>
                </c:pt>
                <c:pt idx="269">
                  <c:v>7.2307692307692308</c:v>
                </c:pt>
                <c:pt idx="270">
                  <c:v>6.4615384615384617</c:v>
                </c:pt>
                <c:pt idx="271">
                  <c:v>6.8461538461538458</c:v>
                </c:pt>
                <c:pt idx="272">
                  <c:v>7.384615384615385</c:v>
                </c:pt>
                <c:pt idx="273">
                  <c:v>6.615384615384615</c:v>
                </c:pt>
                <c:pt idx="274">
                  <c:v>6.8461538461538458</c:v>
                </c:pt>
                <c:pt idx="275">
                  <c:v>7</c:v>
                </c:pt>
                <c:pt idx="276">
                  <c:v>7.0769230769230766</c:v>
                </c:pt>
                <c:pt idx="277">
                  <c:v>6.3076923076923075</c:v>
                </c:pt>
                <c:pt idx="278">
                  <c:v>6.6923076923076925</c:v>
                </c:pt>
                <c:pt idx="279">
                  <c:v>7.2307692307692308</c:v>
                </c:pt>
                <c:pt idx="280">
                  <c:v>6.4615384615384617</c:v>
                </c:pt>
                <c:pt idx="281">
                  <c:v>6.615384615384615</c:v>
                </c:pt>
                <c:pt idx="282">
                  <c:v>6.7692307692307692</c:v>
                </c:pt>
                <c:pt idx="283">
                  <c:v>6.9230769230769234</c:v>
                </c:pt>
                <c:pt idx="284">
                  <c:v>6.3076923076923075</c:v>
                </c:pt>
                <c:pt idx="285">
                  <c:v>6.6923076923076925</c:v>
                </c:pt>
                <c:pt idx="286">
                  <c:v>7.2307692307692308</c:v>
                </c:pt>
                <c:pt idx="287">
                  <c:v>6.4615384615384617</c:v>
                </c:pt>
                <c:pt idx="288">
                  <c:v>6.615384615384615</c:v>
                </c:pt>
                <c:pt idx="289">
                  <c:v>6.7692307692307692</c:v>
                </c:pt>
                <c:pt idx="290">
                  <c:v>6.9230769230769234</c:v>
                </c:pt>
                <c:pt idx="291">
                  <c:v>6.3076923076923075</c:v>
                </c:pt>
                <c:pt idx="292">
                  <c:v>6.6923076923076925</c:v>
                </c:pt>
                <c:pt idx="293">
                  <c:v>7.2307692307692308</c:v>
                </c:pt>
                <c:pt idx="294">
                  <c:v>6.4615384615384617</c:v>
                </c:pt>
                <c:pt idx="295">
                  <c:v>6.615384615384615</c:v>
                </c:pt>
                <c:pt idx="296">
                  <c:v>6.7692307692307692</c:v>
                </c:pt>
                <c:pt idx="297">
                  <c:v>6.9230769230769234</c:v>
                </c:pt>
                <c:pt idx="298">
                  <c:v>6</c:v>
                </c:pt>
                <c:pt idx="299">
                  <c:v>6.384615384615385</c:v>
                </c:pt>
                <c:pt idx="300">
                  <c:v>6.9230769230769234</c:v>
                </c:pt>
                <c:pt idx="301">
                  <c:v>6.1538461538461542</c:v>
                </c:pt>
                <c:pt idx="302">
                  <c:v>6.384615384615385</c:v>
                </c:pt>
                <c:pt idx="303">
                  <c:v>6.5384615384615383</c:v>
                </c:pt>
                <c:pt idx="304">
                  <c:v>6.7692307692307692</c:v>
                </c:pt>
                <c:pt idx="305">
                  <c:v>6.1538461538461542</c:v>
                </c:pt>
                <c:pt idx="306">
                  <c:v>6.5384615384615383</c:v>
                </c:pt>
                <c:pt idx="307">
                  <c:v>7.0769230769230766</c:v>
                </c:pt>
                <c:pt idx="308">
                  <c:v>6.3076923076923075</c:v>
                </c:pt>
                <c:pt idx="309">
                  <c:v>6.5384615384615383</c:v>
                </c:pt>
                <c:pt idx="310">
                  <c:v>6.6923076923076925</c:v>
                </c:pt>
                <c:pt idx="311">
                  <c:v>7.2307692307692308</c:v>
                </c:pt>
                <c:pt idx="312">
                  <c:v>6.615384615384615</c:v>
                </c:pt>
                <c:pt idx="313">
                  <c:v>7</c:v>
                </c:pt>
                <c:pt idx="314">
                  <c:v>7.5384615384615383</c:v>
                </c:pt>
                <c:pt idx="315">
                  <c:v>6.6923076923076925</c:v>
                </c:pt>
                <c:pt idx="316">
                  <c:v>6.9230769230769234</c:v>
                </c:pt>
                <c:pt idx="317">
                  <c:v>7</c:v>
                </c:pt>
                <c:pt idx="318">
                  <c:v>7.2307692307692308</c:v>
                </c:pt>
                <c:pt idx="319">
                  <c:v>6.615384615384615</c:v>
                </c:pt>
                <c:pt idx="320">
                  <c:v>7</c:v>
                </c:pt>
                <c:pt idx="321">
                  <c:v>7.5384615384615383</c:v>
                </c:pt>
                <c:pt idx="322">
                  <c:v>6.6923076923076925</c:v>
                </c:pt>
                <c:pt idx="323">
                  <c:v>6.9230769230769234</c:v>
                </c:pt>
                <c:pt idx="324">
                  <c:v>7</c:v>
                </c:pt>
                <c:pt idx="325">
                  <c:v>7.2307692307692308</c:v>
                </c:pt>
                <c:pt idx="326">
                  <c:v>6.615384615384615</c:v>
                </c:pt>
                <c:pt idx="327">
                  <c:v>7</c:v>
                </c:pt>
                <c:pt idx="328">
                  <c:v>7.6923076923076925</c:v>
                </c:pt>
                <c:pt idx="329">
                  <c:v>6.8461538461538458</c:v>
                </c:pt>
                <c:pt idx="330">
                  <c:v>7.3076923076923075</c:v>
                </c:pt>
                <c:pt idx="331">
                  <c:v>7.384615384615385</c:v>
                </c:pt>
                <c:pt idx="332">
                  <c:v>7.6923076923076925</c:v>
                </c:pt>
                <c:pt idx="333">
                  <c:v>7.1538461538461542</c:v>
                </c:pt>
                <c:pt idx="334">
                  <c:v>7.8461538461538458</c:v>
                </c:pt>
                <c:pt idx="335">
                  <c:v>8.5384615384615383</c:v>
                </c:pt>
                <c:pt idx="336">
                  <c:v>7.6923076923076925</c:v>
                </c:pt>
                <c:pt idx="337">
                  <c:v>8.1538461538461533</c:v>
                </c:pt>
                <c:pt idx="338">
                  <c:v>8.2307692307692299</c:v>
                </c:pt>
                <c:pt idx="339">
                  <c:v>8.5384615384615383</c:v>
                </c:pt>
                <c:pt idx="340">
                  <c:v>8</c:v>
                </c:pt>
                <c:pt idx="341">
                  <c:v>8.5384615384615383</c:v>
                </c:pt>
                <c:pt idx="342">
                  <c:v>9.2307692307692299</c:v>
                </c:pt>
                <c:pt idx="343">
                  <c:v>8.1538461538461533</c:v>
                </c:pt>
                <c:pt idx="344">
                  <c:v>8.615384615384615</c:v>
                </c:pt>
                <c:pt idx="345">
                  <c:v>8.615384615384615</c:v>
                </c:pt>
                <c:pt idx="346">
                  <c:v>8.8461538461538467</c:v>
                </c:pt>
                <c:pt idx="347">
                  <c:v>8</c:v>
                </c:pt>
                <c:pt idx="348">
                  <c:v>8.5384615384615383</c:v>
                </c:pt>
                <c:pt idx="349">
                  <c:v>9.2307692307692299</c:v>
                </c:pt>
                <c:pt idx="350">
                  <c:v>8.1538461538461533</c:v>
                </c:pt>
                <c:pt idx="351">
                  <c:v>8.615384615384615</c:v>
                </c:pt>
                <c:pt idx="352">
                  <c:v>8</c:v>
                </c:pt>
                <c:pt idx="353">
                  <c:v>7.615384615384615</c:v>
                </c:pt>
                <c:pt idx="354">
                  <c:v>6.7692307692307692</c:v>
                </c:pt>
                <c:pt idx="355">
                  <c:v>7.3076923076923075</c:v>
                </c:pt>
                <c:pt idx="356">
                  <c:v>8</c:v>
                </c:pt>
                <c:pt idx="357">
                  <c:v>6.9230769230769234</c:v>
                </c:pt>
                <c:pt idx="358">
                  <c:v>7.0769230769230766</c:v>
                </c:pt>
                <c:pt idx="359">
                  <c:v>6.4615384615384617</c:v>
                </c:pt>
                <c:pt idx="360">
                  <c:v>6.583333333333333</c:v>
                </c:pt>
                <c:pt idx="361">
                  <c:v>5.7272727272727275</c:v>
                </c:pt>
                <c:pt idx="362">
                  <c:v>5.4</c:v>
                </c:pt>
                <c:pt idx="363">
                  <c:v>6</c:v>
                </c:pt>
                <c:pt idx="364">
                  <c:v>5</c:v>
                </c:pt>
                <c:pt idx="365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4-4357-A790-D086D253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56624"/>
        <c:axId val="520752360"/>
      </c:lineChart>
      <c:dateAx>
        <c:axId val="5207566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52360"/>
        <c:crosses val="autoZero"/>
        <c:auto val="1"/>
        <c:lblOffset val="100"/>
        <c:baseTimeUnit val="days"/>
      </c:dateAx>
      <c:valAx>
        <c:axId val="5207523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566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249722311356848"/>
          <c:y val="0.16638180227471566"/>
          <c:w val="0.13465011230962901"/>
          <c:h val="0.12000083989501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Expected</a:t>
            </a:r>
            <a:r>
              <a:rPr lang="en-GB" baseline="0">
                <a:solidFill>
                  <a:schemeClr val="tx1"/>
                </a:solidFill>
              </a:rPr>
              <a:t> </a:t>
            </a:r>
            <a:r>
              <a:rPr lang="en-GB">
                <a:solidFill>
                  <a:schemeClr val="tx1"/>
                </a:solidFill>
              </a:rPr>
              <a:t>Daily Slot Distribution</a:t>
            </a:r>
          </a:p>
        </c:rich>
      </c:tx>
      <c:layout>
        <c:manualLayout>
          <c:xMode val="edge"/>
          <c:yMode val="edge"/>
          <c:x val="0.34523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5.0925925925925923E-2"/>
          <c:w val="0.8484975940507435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Slots!$F$15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Slots!$B$16:$B$22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Slots!$F$16:$F$22</c:f>
              <c:numCache>
                <c:formatCode>0%</c:formatCode>
                <c:ptCount val="7"/>
                <c:pt idx="0">
                  <c:v>0.76190476190476186</c:v>
                </c:pt>
                <c:pt idx="1">
                  <c:v>1.1428571428571428</c:v>
                </c:pt>
                <c:pt idx="2">
                  <c:v>1.3333333333333333</c:v>
                </c:pt>
                <c:pt idx="3">
                  <c:v>0.76190476190476186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002-B9FE-2D119A676ABE}"/>
            </c:ext>
          </c:extLst>
        </c:ser>
        <c:ser>
          <c:idx val="1"/>
          <c:order val="1"/>
          <c:tx>
            <c:strRef>
              <c:f>Slots!$G$15</c:f>
              <c:strCache>
                <c:ptCount val="1"/>
                <c:pt idx="0">
                  <c:v>Tue-Fri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Slots!$B$16:$B$22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Slots!$G$16:$G$22</c:f>
              <c:numCache>
                <c:formatCode>0%</c:formatCode>
                <c:ptCount val="7"/>
                <c:pt idx="0">
                  <c:v>0.58333333333333337</c:v>
                </c:pt>
                <c:pt idx="1">
                  <c:v>0.29166666666666669</c:v>
                </c:pt>
                <c:pt idx="2">
                  <c:v>0.58333333333333337</c:v>
                </c:pt>
                <c:pt idx="3">
                  <c:v>1.1666666666666667</c:v>
                </c:pt>
                <c:pt idx="4">
                  <c:v>1.4583333333333335</c:v>
                </c:pt>
                <c:pt idx="5">
                  <c:v>1.75</c:v>
                </c:pt>
                <c:pt idx="6">
                  <c:v>1.1666666666666667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A-4002-B9FE-2D119A676ABE}"/>
            </c:ext>
          </c:extLst>
        </c:ser>
        <c:ser>
          <c:idx val="2"/>
          <c:order val="2"/>
          <c:tx>
            <c:strRef>
              <c:f>Slots!$H$15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Slots!$B$16:$B$22</c:f>
              <c:strCache>
                <c:ptCount val="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</c:strCache>
            </c:strRef>
          </c:cat>
          <c:val>
            <c:numRef>
              <c:f>Slots!$H$16:$H$22</c:f>
              <c:numCache>
                <c:formatCode>0%</c:formatCode>
                <c:ptCount val="7"/>
                <c:pt idx="0">
                  <c:v>0.63157894736842113</c:v>
                </c:pt>
                <c:pt idx="1">
                  <c:v>1.1052631578947369</c:v>
                </c:pt>
                <c:pt idx="2">
                  <c:v>1.2631578947368423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A-4002-B9FE-2D119A67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025584"/>
        <c:axId val="691028536"/>
      </c:barChart>
      <c:catAx>
        <c:axId val="6910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8536"/>
        <c:crosses val="autoZero"/>
        <c:auto val="1"/>
        <c:lblAlgn val="ctr"/>
        <c:lblOffset val="100"/>
        <c:noMultiLvlLbl val="0"/>
      </c:catAx>
      <c:valAx>
        <c:axId val="6910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55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8398075240594962E-2"/>
          <c:y val="0.19299686497521143"/>
          <c:w val="0.42104636920384947"/>
          <c:h val="0.100117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Growth/a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2270341207349E-2"/>
          <c:y val="4.2083333333333355E-2"/>
          <c:w val="0.89841234443810625"/>
          <c:h val="0.91011971064592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'Fact-Sheet'!$Q$2</c:f>
              <c:strCache>
                <c:ptCount val="1"/>
                <c:pt idx="0">
                  <c:v>Total Growth/a [%]</c:v>
                </c:pt>
              </c:strCache>
            </c:strRef>
          </c:tx>
          <c:spPr>
            <a:solidFill>
              <a:srgbClr val="00CC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'Fact-Sheet'!$F$4:$F$17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'Fact-Sheet'!$Q$4:$Q$17</c:f>
              <c:numCache>
                <c:formatCode>0.0%</c:formatCode>
                <c:ptCount val="14"/>
                <c:pt idx="0">
                  <c:v>-6.6225165562913907E-3</c:v>
                </c:pt>
                <c:pt idx="1">
                  <c:v>0</c:v>
                </c:pt>
                <c:pt idx="2">
                  <c:v>5.3333333333333337E-2</c:v>
                </c:pt>
                <c:pt idx="3">
                  <c:v>4.4303797468354431E-2</c:v>
                </c:pt>
                <c:pt idx="4">
                  <c:v>6.6666666666666666E-2</c:v>
                </c:pt>
                <c:pt idx="5">
                  <c:v>3.4659090909090876E-2</c:v>
                </c:pt>
                <c:pt idx="6">
                  <c:v>-6.0406370126303921E-3</c:v>
                </c:pt>
                <c:pt idx="7">
                  <c:v>2.2099447513812154E-2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A-4B03-93CF-708AB765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688944"/>
        <c:axId val="725691896"/>
      </c:barChart>
      <c:lineChart>
        <c:grouping val="standard"/>
        <c:varyColors val="0"/>
        <c:ser>
          <c:idx val="1"/>
          <c:order val="1"/>
          <c:tx>
            <c:strRef>
              <c:f>'Fact-Sheet'!$S$2</c:f>
              <c:strCache>
                <c:ptCount val="1"/>
                <c:pt idx="0">
                  <c:v>Total Expct Growth/a [%]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'Fact-Sheet'!$F$4:$F$17</c:f>
              <c:numCache>
                <c:formatCode>General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'Fact-Sheet'!$S$4:$S$17</c:f>
              <c:numCache>
                <c:formatCode>0.0%</c:formatCode>
                <c:ptCount val="14"/>
                <c:pt idx="8" formatCode="0%">
                  <c:v>0.01</c:v>
                </c:pt>
                <c:pt idx="9" formatCode="0%">
                  <c:v>1.4999999999999999E-2</c:v>
                </c:pt>
                <c:pt idx="10" formatCode="0%">
                  <c:v>2.2499999999999999E-2</c:v>
                </c:pt>
                <c:pt idx="11" formatCode="0%">
                  <c:v>3.2500000000000001E-2</c:v>
                </c:pt>
                <c:pt idx="12" formatCode="0%">
                  <c:v>4.4999999999999998E-2</c:v>
                </c:pt>
                <c:pt idx="13" formatCode="0%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C-46FC-A6B9-CBAAD2D0249E}"/>
            </c:ext>
          </c:extLst>
        </c:ser>
        <c:ser>
          <c:idx val="2"/>
          <c:order val="2"/>
          <c:tx>
            <c:strRef>
              <c:f>'Fact-Sheet'!$R$2</c:f>
              <c:strCache>
                <c:ptCount val="1"/>
                <c:pt idx="0">
                  <c:v>MA Total Growth/a [%]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'Fact-Sheet'!$R$3:$R$11</c:f>
              <c:numCache>
                <c:formatCode>0.0%</c:formatCode>
                <c:ptCount val="9"/>
                <c:pt idx="1">
                  <c:v>8.4780706935225335E-3</c:v>
                </c:pt>
                <c:pt idx="2">
                  <c:v>1.5570272259013982E-2</c:v>
                </c:pt>
                <c:pt idx="3">
                  <c:v>3.2545710267229251E-2</c:v>
                </c:pt>
                <c:pt idx="4">
                  <c:v>5.4767932489451478E-2</c:v>
                </c:pt>
                <c:pt idx="5">
                  <c:v>4.8543185014703984E-2</c:v>
                </c:pt>
                <c:pt idx="6">
                  <c:v>3.1761706854375717E-2</c:v>
                </c:pt>
                <c:pt idx="7">
                  <c:v>1.6905967136757547E-2</c:v>
                </c:pt>
                <c:pt idx="8">
                  <c:v>8.0294052505908813E-3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B6C-46FC-A6B9-CBAAD2D0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8944"/>
        <c:axId val="725691896"/>
      </c:lineChart>
      <c:catAx>
        <c:axId val="7256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91896"/>
        <c:crosses val="autoZero"/>
        <c:auto val="1"/>
        <c:lblAlgn val="ctr"/>
        <c:lblOffset val="100"/>
        <c:noMultiLvlLbl val="0"/>
      </c:catAx>
      <c:valAx>
        <c:axId val="7256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89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474303615273896"/>
          <c:y val="0.25157741043958903"/>
          <c:w val="0.32783760900855136"/>
          <c:h val="0.16611635466096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Expected Daily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1486205069436"/>
          <c:y val="5.570739651182658E-2"/>
          <c:w val="0.84607839513018623"/>
          <c:h val="0.843191232199810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'Demand Daily'!$E$1:$J$1</c:f>
              <c:strCache>
                <c:ptCount val="6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'Demand Daily'!$E$5:$J$5</c:f>
              <c:numCache>
                <c:formatCode>0%</c:formatCode>
                <c:ptCount val="6"/>
                <c:pt idx="0">
                  <c:v>1.1764705882352942</c:v>
                </c:pt>
                <c:pt idx="1">
                  <c:v>0.98395721925133695</c:v>
                </c:pt>
                <c:pt idx="2">
                  <c:v>0.78074866310160429</c:v>
                </c:pt>
                <c:pt idx="3">
                  <c:v>0.74866310160427807</c:v>
                </c:pt>
                <c:pt idx="4">
                  <c:v>1.2406417112299466</c:v>
                </c:pt>
                <c:pt idx="5">
                  <c:v>1.0695187165775402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B-4E93-9831-5B78FAC0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747056"/>
        <c:axId val="584741152"/>
      </c:barChart>
      <c:catAx>
        <c:axId val="5847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1152"/>
        <c:crosses val="autoZero"/>
        <c:auto val="1"/>
        <c:lblAlgn val="ctr"/>
        <c:lblOffset val="100"/>
        <c:noMultiLvlLbl val="0"/>
      </c:catAx>
      <c:valAx>
        <c:axId val="5847411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70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62266599113156E-2"/>
          <c:y val="4.2083333333333355E-2"/>
          <c:w val="0.91339447322672307"/>
          <c:h val="0.75065543890347042"/>
        </c:manualLayout>
      </c:layout>
      <c:lineChart>
        <c:grouping val="standard"/>
        <c:varyColors val="0"/>
        <c:ser>
          <c:idx val="0"/>
          <c:order val="0"/>
          <c:tx>
            <c:strRef>
              <c:f>'Swiss Retail'!$B$6</c:f>
              <c:strCache>
                <c:ptCount val="1"/>
                <c:pt idx="0">
                  <c:v>Nahrungsmittel, Getränke, Tabak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'Swiss Retail'!$C$3:$AK$3</c:f>
              <c:strCache>
                <c:ptCount val="35"/>
                <c:pt idx="0">
                  <c:v>2016M11</c:v>
                </c:pt>
                <c:pt idx="1">
                  <c:v>2016M12</c:v>
                </c:pt>
                <c:pt idx="2">
                  <c:v>2017M01</c:v>
                </c:pt>
                <c:pt idx="3">
                  <c:v>2017M02</c:v>
                </c:pt>
                <c:pt idx="4">
                  <c:v>2017M03</c:v>
                </c:pt>
                <c:pt idx="5">
                  <c:v>2017M04</c:v>
                </c:pt>
                <c:pt idx="6">
                  <c:v>2017M05</c:v>
                </c:pt>
                <c:pt idx="7">
                  <c:v>2017M06</c:v>
                </c:pt>
                <c:pt idx="8">
                  <c:v>2017M07</c:v>
                </c:pt>
                <c:pt idx="9">
                  <c:v>2017M08</c:v>
                </c:pt>
                <c:pt idx="10">
                  <c:v>2017M09</c:v>
                </c:pt>
                <c:pt idx="11">
                  <c:v>2017M10</c:v>
                </c:pt>
                <c:pt idx="12">
                  <c:v>2017M11</c:v>
                </c:pt>
                <c:pt idx="13">
                  <c:v>2017M12</c:v>
                </c:pt>
                <c:pt idx="14">
                  <c:v>2018M01</c:v>
                </c:pt>
                <c:pt idx="15">
                  <c:v>2018M02</c:v>
                </c:pt>
                <c:pt idx="16">
                  <c:v>2018M03</c:v>
                </c:pt>
                <c:pt idx="17">
                  <c:v>2018M04</c:v>
                </c:pt>
                <c:pt idx="18">
                  <c:v>2018M05</c:v>
                </c:pt>
                <c:pt idx="19">
                  <c:v>2018M06</c:v>
                </c:pt>
                <c:pt idx="20">
                  <c:v>2018M07</c:v>
                </c:pt>
                <c:pt idx="21">
                  <c:v>2018M08</c:v>
                </c:pt>
                <c:pt idx="22">
                  <c:v>2018M09</c:v>
                </c:pt>
                <c:pt idx="23">
                  <c:v>2018M10</c:v>
                </c:pt>
                <c:pt idx="24">
                  <c:v>2018M11</c:v>
                </c:pt>
                <c:pt idx="25">
                  <c:v>2018M12</c:v>
                </c:pt>
                <c:pt idx="26">
                  <c:v>2019M01</c:v>
                </c:pt>
                <c:pt idx="27">
                  <c:v>2019M02</c:v>
                </c:pt>
                <c:pt idx="28">
                  <c:v>2019M03</c:v>
                </c:pt>
                <c:pt idx="29">
                  <c:v>2019M04</c:v>
                </c:pt>
                <c:pt idx="30">
                  <c:v>2019M05</c:v>
                </c:pt>
                <c:pt idx="31">
                  <c:v>2019M06</c:v>
                </c:pt>
                <c:pt idx="32">
                  <c:v>2019M07</c:v>
                </c:pt>
                <c:pt idx="33">
                  <c:v>2019M08</c:v>
                </c:pt>
                <c:pt idx="34">
                  <c:v>2019M09</c:v>
                </c:pt>
              </c:strCache>
            </c:strRef>
          </c:cat>
          <c:val>
            <c:numRef>
              <c:f>'Swiss Retail'!$C$9:$AK$9</c:f>
              <c:numCache>
                <c:formatCode>0.0</c:formatCode>
                <c:ptCount val="35"/>
                <c:pt idx="0">
                  <c:v>99.2</c:v>
                </c:pt>
                <c:pt idx="1">
                  <c:v>112.7</c:v>
                </c:pt>
                <c:pt idx="2">
                  <c:v>90.9</c:v>
                </c:pt>
                <c:pt idx="3">
                  <c:v>89.1</c:v>
                </c:pt>
                <c:pt idx="4">
                  <c:v>101.4</c:v>
                </c:pt>
                <c:pt idx="5">
                  <c:v>97</c:v>
                </c:pt>
                <c:pt idx="6">
                  <c:v>99.8</c:v>
                </c:pt>
                <c:pt idx="7">
                  <c:v>99.9</c:v>
                </c:pt>
                <c:pt idx="8">
                  <c:v>97.5</c:v>
                </c:pt>
                <c:pt idx="9">
                  <c:v>94.1</c:v>
                </c:pt>
                <c:pt idx="10">
                  <c:v>93.8</c:v>
                </c:pt>
                <c:pt idx="11">
                  <c:v>97.8</c:v>
                </c:pt>
                <c:pt idx="12">
                  <c:v>97.7</c:v>
                </c:pt>
                <c:pt idx="13">
                  <c:v>114.5</c:v>
                </c:pt>
                <c:pt idx="14">
                  <c:v>91.7</c:v>
                </c:pt>
                <c:pt idx="15">
                  <c:v>90.5</c:v>
                </c:pt>
                <c:pt idx="16">
                  <c:v>103.1</c:v>
                </c:pt>
                <c:pt idx="17">
                  <c:v>99</c:v>
                </c:pt>
                <c:pt idx="18">
                  <c:v>102.4</c:v>
                </c:pt>
                <c:pt idx="19">
                  <c:v>102.2</c:v>
                </c:pt>
                <c:pt idx="20">
                  <c:v>99.4</c:v>
                </c:pt>
                <c:pt idx="21">
                  <c:v>97.6</c:v>
                </c:pt>
                <c:pt idx="22">
                  <c:v>94.7</c:v>
                </c:pt>
                <c:pt idx="23">
                  <c:v>99.3</c:v>
                </c:pt>
                <c:pt idx="24">
                  <c:v>99.6</c:v>
                </c:pt>
                <c:pt idx="25">
                  <c:v>117.1</c:v>
                </c:pt>
                <c:pt idx="26">
                  <c:v>92.5</c:v>
                </c:pt>
                <c:pt idx="27">
                  <c:v>90.4</c:v>
                </c:pt>
                <c:pt idx="28">
                  <c:v>103.7</c:v>
                </c:pt>
                <c:pt idx="29">
                  <c:v>100.1</c:v>
                </c:pt>
                <c:pt idx="30">
                  <c:v>100.3</c:v>
                </c:pt>
                <c:pt idx="31">
                  <c:v>102.7</c:v>
                </c:pt>
                <c:pt idx="32">
                  <c:v>100.4</c:v>
                </c:pt>
                <c:pt idx="33">
                  <c:v>97.5</c:v>
                </c:pt>
                <c:pt idx="34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7-4D1B-A953-763363539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27784"/>
        <c:axId val="501542872"/>
      </c:lineChart>
      <c:catAx>
        <c:axId val="50152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42872"/>
        <c:crosses val="autoZero"/>
        <c:auto val="1"/>
        <c:lblAlgn val="ctr"/>
        <c:lblOffset val="100"/>
        <c:noMultiLvlLbl val="0"/>
      </c:catAx>
      <c:valAx>
        <c:axId val="50154287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2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Swiss Monthly Retail Sales </a:t>
            </a:r>
            <a:r>
              <a:rPr lang="en-GB" sz="1000">
                <a:solidFill>
                  <a:schemeClr val="tx1"/>
                </a:solidFill>
              </a:rPr>
              <a:t>(</a:t>
            </a:r>
            <a:r>
              <a:rPr lang="en-US" sz="1000" b="0" i="0" baseline="0">
                <a:solidFill>
                  <a:schemeClr val="tx1"/>
                </a:solidFill>
                <a:effectLst/>
              </a:rPr>
              <a:t>Nahrungsmittel, Getränke, Tabak</a:t>
            </a:r>
            <a:r>
              <a:rPr lang="en-GB" sz="1000" b="0" i="0" baseline="0">
                <a:solidFill>
                  <a:schemeClr val="tx1"/>
                </a:solidFill>
                <a:effectLst/>
              </a:rPr>
              <a:t>)</a:t>
            </a:r>
            <a:r>
              <a:rPr lang="en-GB" sz="1000">
                <a:solidFill>
                  <a:schemeClr val="tx1"/>
                </a:solidFill>
              </a:rPr>
              <a:t> </a:t>
            </a:r>
          </a:p>
        </c:rich>
      </c:tx>
      <c:layout>
        <c:manualLayout>
          <c:xMode val="edge"/>
          <c:yMode val="edge"/>
          <c:x val="9.9715595252086023E-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6.5231481481481488E-2"/>
          <c:w val="0.87232174103237092"/>
          <c:h val="0.82736913094196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'Swiss Retail'!$U$15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'Swiss Retail'!$U$16:$U$27</c:f>
              <c:numCache>
                <c:formatCode>0.0%</c:formatCode>
                <c:ptCount val="12"/>
                <c:pt idx="0">
                  <c:v>0.92653559550372599</c:v>
                </c:pt>
                <c:pt idx="1">
                  <c:v>0.909358817833537</c:v>
                </c:pt>
                <c:pt idx="2">
                  <c:v>1.0380162505788744</c:v>
                </c:pt>
                <c:pt idx="3">
                  <c:v>0.99726350355744553</c:v>
                </c:pt>
                <c:pt idx="4">
                  <c:v>1.018818675535722</c:v>
                </c:pt>
                <c:pt idx="5">
                  <c:v>1.026565065465415</c:v>
                </c:pt>
                <c:pt idx="6">
                  <c:v>1.0013050983033724</c:v>
                </c:pt>
                <c:pt idx="7">
                  <c:v>0.97402433376836617</c:v>
                </c:pt>
                <c:pt idx="8">
                  <c:v>0.95415315960089275</c:v>
                </c:pt>
                <c:pt idx="9">
                  <c:v>0.99574790552772297</c:v>
                </c:pt>
                <c:pt idx="10">
                  <c:v>0.9986107018060878</c:v>
                </c:pt>
                <c:pt idx="11">
                  <c:v>1.1596008925188397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1-404D-BAFD-CA7F374FD929}"/>
            </c:ext>
          </c:extLst>
        </c:ser>
        <c:ser>
          <c:idx val="1"/>
          <c:order val="1"/>
          <c:tx>
            <c:strRef>
              <c:f>'Swiss Retail'!$S$15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'Swiss Retail'!$S$16:$S$27</c:f>
              <c:numCache>
                <c:formatCode>0.0%</c:formatCode>
                <c:ptCount val="12"/>
                <c:pt idx="0">
                  <c:v>0.93095502261671081</c:v>
                </c:pt>
                <c:pt idx="1">
                  <c:v>0.91252026969360756</c:v>
                </c:pt>
                <c:pt idx="2">
                  <c:v>1.0384910813348127</c:v>
                </c:pt>
                <c:pt idx="3">
                  <c:v>0.99342835196722712</c:v>
                </c:pt>
                <c:pt idx="4">
                  <c:v>1.0221046342920543</c:v>
                </c:pt>
                <c:pt idx="5">
                  <c:v>1.0231287872322268</c:v>
                </c:pt>
                <c:pt idx="6">
                  <c:v>0.9985491166680891</c:v>
                </c:pt>
                <c:pt idx="7">
                  <c:v>0.96372791670222746</c:v>
                </c:pt>
                <c:pt idx="8">
                  <c:v>0.96065545788171036</c:v>
                </c:pt>
                <c:pt idx="9">
                  <c:v>1.0016215754886062</c:v>
                </c:pt>
                <c:pt idx="10">
                  <c:v>1.000597422548434</c:v>
                </c:pt>
                <c:pt idx="11">
                  <c:v>1.1542203635742938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4D-BAFD-CA7F374FD929}"/>
            </c:ext>
          </c:extLst>
        </c:ser>
        <c:ser>
          <c:idx val="2"/>
          <c:order val="2"/>
          <c:tx>
            <c:strRef>
              <c:f>'Swiss Retail'!$T$15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'Swiss Retail'!$T$16:$T$27</c:f>
              <c:numCache>
                <c:formatCode>0.0%</c:formatCode>
                <c:ptCount val="12"/>
                <c:pt idx="0">
                  <c:v>0.92446073124011008</c:v>
                </c:pt>
                <c:pt idx="1">
                  <c:v>0.90447239110518873</c:v>
                </c:pt>
                <c:pt idx="2">
                  <c:v>1.0363954359956693</c:v>
                </c:pt>
                <c:pt idx="3">
                  <c:v>1.0004164237528108</c:v>
                </c:pt>
                <c:pt idx="4">
                  <c:v>1.0234030149079705</c:v>
                </c:pt>
                <c:pt idx="5">
                  <c:v>1.0264012659282087</c:v>
                </c:pt>
                <c:pt idx="6">
                  <c:v>1.0034146747730492</c:v>
                </c:pt>
                <c:pt idx="7">
                  <c:v>0.97543099858415927</c:v>
                </c:pt>
                <c:pt idx="8">
                  <c:v>0.94744732239526952</c:v>
                </c:pt>
                <c:pt idx="9">
                  <c:v>0.99242108769884241</c:v>
                </c:pt>
                <c:pt idx="10">
                  <c:v>0.99541933871908062</c:v>
                </c:pt>
                <c:pt idx="11">
                  <c:v>1.170317314899642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1-404D-BAFD-CA7F374F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1068224"/>
        <c:axId val="691067568"/>
      </c:barChart>
      <c:catAx>
        <c:axId val="6910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67568"/>
        <c:crosses val="autoZero"/>
        <c:auto val="1"/>
        <c:lblAlgn val="ctr"/>
        <c:lblOffset val="100"/>
        <c:noMultiLvlLbl val="0"/>
      </c:catAx>
      <c:valAx>
        <c:axId val="6910675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  <cx:data id="4">
      <cx:numDim type="val">
        <cx:f dir="row">_xlchart.v1.16</cx:f>
      </cx:numDim>
    </cx:data>
    <cx:data id="5">
      <cx:numDim type="val">
        <cx:f dir="row">_xlchart.v1.17</cx:f>
      </cx:numDim>
    </cx:data>
    <cx:data id="6">
      <cx:numDim type="val">
        <cx:f dir="row">_xlchart.v1.18</cx:f>
      </cx:numDim>
    </cx:data>
    <cx:data id="7">
      <cx:numDim type="val">
        <cx:f dir="row">_xlchart.v1.19</cx:f>
      </cx:numDim>
    </cx:data>
    <cx:data id="8">
      <cx:numDim type="val">
        <cx:f dir="row">_xlchart.v1.20</cx:f>
      </cx:numDim>
    </cx:data>
    <cx:data id="9">
      <cx:numDim type="val">
        <cx:f dir="row">_xlchart.v1.21</cx:f>
      </cx:numDim>
    </cx:data>
    <cx:data id="10">
      <cx:numDim type="val">
        <cx:f dir="row">_xlchart.v1.22</cx:f>
      </cx:numDim>
    </cx:data>
    <cx:data id="11">
      <cx:numDim type="val">
        <cx:f dir="row">_xlchart.v1.23</cx:f>
      </cx:numDim>
    </cx:data>
  </cx:chartData>
  <cx:chart>
    <cx:title pos="t" align="ctr" overlay="0">
      <cx:tx>
        <cx:txData>
          <cx:v>Mothly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chemeClr val="tx1"/>
              </a:solidFill>
              <a:latin typeface="Calibri" panose="020F0502020204030204"/>
            </a:rPr>
            <a:t>Mothly Distribution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F21927C2-E327-4C89-A667-2C70603866D4}">
          <cx:tx>
            <cx:txData>
              <cx:f>_xlchart.v1.0</cx:f>
              <cx:v>M1</cx:v>
            </cx:txData>
          </cx:tx>
          <cx:dataId val="0"/>
          <cx:layoutPr>
            <cx:statistics quartileMethod="exclusive"/>
          </cx:layoutPr>
        </cx:series>
        <cx:series layoutId="boxWhisker" uniqueId="{EC453EF0-FACE-4E4D-8BC2-1E8E62FB7BF4}">
          <cx:tx>
            <cx:txData>
              <cx:f>_xlchart.v1.1</cx:f>
              <cx:v>M2</cx:v>
            </cx:txData>
          </cx:tx>
          <cx:dataId val="1"/>
          <cx:layoutPr>
            <cx:statistics quartileMethod="exclusive"/>
          </cx:layoutPr>
        </cx:series>
        <cx:series layoutId="boxWhisker" uniqueId="{E3C538F8-1EE0-498C-BEF3-6F6D64D5A889}">
          <cx:tx>
            <cx:txData>
              <cx:f>_xlchart.v1.2</cx:f>
              <cx:v>M3</cx:v>
            </cx:txData>
          </cx:tx>
          <cx:dataId val="2"/>
          <cx:layoutPr>
            <cx:statistics quartileMethod="exclusive"/>
          </cx:layoutPr>
        </cx:series>
        <cx:series layoutId="boxWhisker" uniqueId="{F207BBF8-9D06-4404-BB8D-EF98152D5871}">
          <cx:tx>
            <cx:txData>
              <cx:f>_xlchart.v1.3</cx:f>
              <cx:v>M4</cx:v>
            </cx:txData>
          </cx:tx>
          <cx:dataId val="3"/>
          <cx:layoutPr>
            <cx:statistics quartileMethod="exclusive"/>
          </cx:layoutPr>
        </cx:series>
        <cx:series layoutId="boxWhisker" uniqueId="{E900015E-F1B2-494E-9DF4-1A0599A43891}">
          <cx:tx>
            <cx:txData>
              <cx:f>_xlchart.v1.4</cx:f>
              <cx:v>M5</cx:v>
            </cx:txData>
          </cx:tx>
          <cx:dataId val="4"/>
          <cx:layoutPr>
            <cx:statistics quartileMethod="exclusive"/>
          </cx:layoutPr>
        </cx:series>
        <cx:series layoutId="boxWhisker" uniqueId="{D790D446-D90B-4F43-B67E-E00BACA9A7F4}">
          <cx:tx>
            <cx:txData>
              <cx:f>_xlchart.v1.5</cx:f>
              <cx:v>M6</cx:v>
            </cx:txData>
          </cx:tx>
          <cx:dataId val="5"/>
          <cx:layoutPr>
            <cx:statistics quartileMethod="exclusive"/>
          </cx:layoutPr>
        </cx:series>
        <cx:series layoutId="boxWhisker" uniqueId="{0290E606-98E5-48E4-9C83-652092DCC58A}">
          <cx:tx>
            <cx:txData>
              <cx:f>_xlchart.v1.6</cx:f>
              <cx:v>M7</cx:v>
            </cx:txData>
          </cx:tx>
          <cx:dataId val="6"/>
          <cx:layoutPr>
            <cx:statistics quartileMethod="exclusive"/>
          </cx:layoutPr>
        </cx:series>
        <cx:series layoutId="boxWhisker" uniqueId="{DD13FEF0-1686-4D2C-AB17-CE2E0C9E5756}">
          <cx:tx>
            <cx:txData>
              <cx:f>_xlchart.v1.7</cx:f>
              <cx:v>M8</cx:v>
            </cx:txData>
          </cx:tx>
          <cx:dataId val="7"/>
          <cx:layoutPr>
            <cx:statistics quartileMethod="exclusive"/>
          </cx:layoutPr>
        </cx:series>
        <cx:series layoutId="boxWhisker" uniqueId="{F8A5D402-909E-48E7-87BC-26738C937C24}">
          <cx:tx>
            <cx:txData>
              <cx:f>_xlchart.v1.8</cx:f>
              <cx:v>M9</cx:v>
            </cx:txData>
          </cx:tx>
          <cx:dataId val="8"/>
          <cx:layoutPr>
            <cx:statistics quartileMethod="exclusive"/>
          </cx:layoutPr>
        </cx:series>
        <cx:series layoutId="boxWhisker" uniqueId="{BD603383-74F3-47CC-A65E-DF39B8E90EE7}">
          <cx:tx>
            <cx:txData>
              <cx:f>_xlchart.v1.9</cx:f>
              <cx:v>M10</cx:v>
            </cx:txData>
          </cx:tx>
          <cx:dataId val="9"/>
          <cx:layoutPr>
            <cx:statistics quartileMethod="exclusive"/>
          </cx:layoutPr>
        </cx:series>
        <cx:series layoutId="boxWhisker" uniqueId="{67524299-D9DB-4542-A1BB-7A5CF9730110}">
          <cx:tx>
            <cx:txData>
              <cx:f>_xlchart.v1.10</cx:f>
              <cx:v>M11</cx:v>
            </cx:txData>
          </cx:tx>
          <cx:dataId val="10"/>
          <cx:layoutPr>
            <cx:statistics quartileMethod="exclusive"/>
          </cx:layoutPr>
        </cx:series>
        <cx:series layoutId="boxWhisker" uniqueId="{DDFA12A0-E86F-4415-BEA9-55205D161361}">
          <cx:tx>
            <cx:txData>
              <cx:f>_xlchart.v1.11</cx:f>
              <cx:v>M12</cx:v>
            </cx:txData>
          </cx:tx>
          <cx:dataId val="1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90000000000000002"/>
        <cx:majorGridlines/>
        <cx:tickLabels/>
        <cx:numFmt formatCode="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solidFill>
                  <a:schemeClr val="tx1"/>
                </a:solidFill>
              </a:defRPr>
            </a:pPr>
            <a:endParaRPr lang="fr-FR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47624</xdr:rowOff>
    </xdr:from>
    <xdr:to>
      <xdr:col>14</xdr:col>
      <xdr:colOff>514350</xdr:colOff>
      <xdr:row>19</xdr:row>
      <xdr:rowOff>190499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E2AE08B-DEDE-4A91-A768-21834B635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43287</xdr:colOff>
      <xdr:row>1</xdr:row>
      <xdr:rowOff>95250</xdr:rowOff>
    </xdr:from>
    <xdr:to>
      <xdr:col>12</xdr:col>
      <xdr:colOff>503898</xdr:colOff>
      <xdr:row>11</xdr:row>
      <xdr:rowOff>94996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270F2E1-90D4-4799-94EB-58F16F572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712" y="285750"/>
          <a:ext cx="6966186" cy="1904746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13</xdr:row>
      <xdr:rowOff>166687</xdr:rowOff>
    </xdr:from>
    <xdr:to>
      <xdr:col>16</xdr:col>
      <xdr:colOff>200025</xdr:colOff>
      <xdr:row>28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F7C9AF-131B-4474-91BD-1587D489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192767</xdr:colOff>
      <xdr:row>12</xdr:row>
      <xdr:rowOff>11340</xdr:rowOff>
    </xdr:from>
    <xdr:to>
      <xdr:col>29</xdr:col>
      <xdr:colOff>680356</xdr:colOff>
      <xdr:row>23</xdr:row>
      <xdr:rowOff>90715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35216C-318E-4869-B69A-B2EE1F83AE87}"/>
            </a:ext>
          </a:extLst>
        </xdr:cNvPr>
        <xdr:cNvSpPr/>
      </xdr:nvSpPr>
      <xdr:spPr>
        <a:xfrm>
          <a:off x="3571874" y="3673929"/>
          <a:ext cx="12269107" cy="2063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372379</xdr:colOff>
      <xdr:row>0</xdr:row>
      <xdr:rowOff>192767</xdr:rowOff>
    </xdr:from>
    <xdr:to>
      <xdr:col>29</xdr:col>
      <xdr:colOff>181429</xdr:colOff>
      <xdr:row>11</xdr:row>
      <xdr:rowOff>192767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F95644-53C6-40F7-AA2F-68B787CAC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29</xdr:row>
      <xdr:rowOff>180975</xdr:rowOff>
    </xdr:from>
    <xdr:to>
      <xdr:col>26</xdr:col>
      <xdr:colOff>132765</xdr:colOff>
      <xdr:row>43</xdr:row>
      <xdr:rowOff>104451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0A9F704-B1CD-4849-8A87-B6B9C00EA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6505575"/>
          <a:ext cx="4676190" cy="2590476"/>
        </a:xfrm>
        <a:prstGeom prst="rect">
          <a:avLst/>
        </a:prstGeom>
      </xdr:spPr>
    </xdr:pic>
    <xdr:clientData/>
  </xdr:twoCellAnchor>
  <xdr:twoCellAnchor>
    <xdr:from>
      <xdr:col>1</xdr:col>
      <xdr:colOff>28576</xdr:colOff>
      <xdr:row>5</xdr:row>
      <xdr:rowOff>85723</xdr:rowOff>
    </xdr:from>
    <xdr:to>
      <xdr:col>14</xdr:col>
      <xdr:colOff>28576</xdr:colOff>
      <xdr:row>17</xdr:row>
      <xdr:rowOff>85724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9710EAA-B9E9-4C87-ABB8-7165A3BF0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152399</xdr:colOff>
      <xdr:row>28</xdr:row>
      <xdr:rowOff>76199</xdr:rowOff>
    </xdr:from>
    <xdr:to>
      <xdr:col>39</xdr:col>
      <xdr:colOff>295274</xdr:colOff>
      <xdr:row>47</xdr:row>
      <xdr:rowOff>57149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3AC3A2-6D33-427B-9772-DEDFB272D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28</xdr:row>
      <xdr:rowOff>100012</xdr:rowOff>
    </xdr:from>
    <xdr:to>
      <xdr:col>14</xdr:col>
      <xdr:colOff>57150</xdr:colOff>
      <xdr:row>47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A583F83-7FE2-4F1D-942A-A49DEE63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28</xdr:row>
      <xdr:rowOff>109537</xdr:rowOff>
    </xdr:from>
    <xdr:to>
      <xdr:col>26</xdr:col>
      <xdr:colOff>323850</xdr:colOff>
      <xdr:row>47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2120A339-C7A2-473E-A450-C8222CA50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5" y="4110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17</xdr:col>
      <xdr:colOff>180976</xdr:colOff>
      <xdr:row>31</xdr:row>
      <xdr:rowOff>28575</xdr:rowOff>
    </xdr:from>
    <xdr:to>
      <xdr:col>25</xdr:col>
      <xdr:colOff>19051</xdr:colOff>
      <xdr:row>33</xdr:row>
      <xdr:rowOff>28575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F0B796E4-8DFF-4342-8ABD-49FAC6DE2B02}"/>
            </a:ext>
          </a:extLst>
        </xdr:cNvPr>
        <xdr:cNvSpPr txBox="1"/>
      </xdr:nvSpPr>
      <xdr:spPr>
        <a:xfrm>
          <a:off x="9439276" y="4457700"/>
          <a:ext cx="27813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Swiss Monthly Retail</a:t>
          </a:r>
          <a:r>
            <a:rPr lang="en-GB" sz="1400" baseline="0"/>
            <a:t> Distribution</a:t>
          </a:r>
          <a:endParaRPr lang="en-GB" sz="14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kinsey.com/industries/retail/our-insights/reviving-grocery-retail-six-imperatives" TargetMode="External"/><Relationship Id="rId2" Type="http://schemas.openxmlformats.org/officeDocument/2006/relationships/hyperlink" Target="https://www.dematic.com/en-us/solutions/solutions-by-system/microfulfillment/" TargetMode="External"/><Relationship Id="rId1" Type="http://schemas.openxmlformats.org/officeDocument/2006/relationships/hyperlink" Target="https://progressivegrocer.com/macro-effects-micro-fulfillment-grocery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nfo.leshop.ch/de/unternehmen/faktenblatt/" TargetMode="External"/><Relationship Id="rId1" Type="http://schemas.openxmlformats.org/officeDocument/2006/relationships/hyperlink" Target="https://www.slideshare.net/DimitrisTzanos/prjauebmscleshop15jul2015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hyperlink" Target="https://www.pxweb.bfs.admin.ch/pxweb/de/px-x-0603020000_101/px-x-0603020000_101/px-x-0603020000_101.p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8359-7C73-4874-AD6A-6D997AC62A89}">
  <sheetPr>
    <tabColor rgb="FFFF0000"/>
  </sheetPr>
  <dimension ref="A1:F367"/>
  <sheetViews>
    <sheetView workbookViewId="0">
      <selection activeCell="N23" sqref="N23"/>
    </sheetView>
  </sheetViews>
  <sheetFormatPr baseColWidth="10" defaultRowHeight="15" x14ac:dyDescent="0.25"/>
  <cols>
    <col min="1" max="1" width="10.140625" bestFit="1" customWidth="1"/>
    <col min="2" max="2" width="5.42578125" style="3" bestFit="1" customWidth="1"/>
    <col min="3" max="3" width="3" style="3" bestFit="1" customWidth="1"/>
    <col min="4" max="4" width="3.85546875" style="3" bestFit="1" customWidth="1"/>
    <col min="5" max="5" width="4.28515625" style="3" bestFit="1" customWidth="1"/>
    <col min="6" max="6" width="7.28515625" style="3" bestFit="1" customWidth="1"/>
  </cols>
  <sheetData>
    <row r="1" spans="1:6" x14ac:dyDescent="0.25">
      <c r="A1" s="1" t="s">
        <v>60</v>
      </c>
      <c r="B1" s="2" t="s">
        <v>59</v>
      </c>
      <c r="C1" s="2" t="s">
        <v>62</v>
      </c>
      <c r="D1" s="2" t="s">
        <v>61</v>
      </c>
      <c r="E1" s="2" t="s">
        <v>63</v>
      </c>
      <c r="F1" s="2" t="s">
        <v>114</v>
      </c>
    </row>
    <row r="2" spans="1:6" x14ac:dyDescent="0.25">
      <c r="A2" s="55">
        <v>43101</v>
      </c>
      <c r="B2" s="2">
        <v>0</v>
      </c>
      <c r="C2" s="2">
        <v>1</v>
      </c>
      <c r="D2" s="2">
        <v>1</v>
      </c>
      <c r="E2" s="2">
        <v>1</v>
      </c>
      <c r="F2" s="41">
        <f>F3</f>
        <v>2.75</v>
      </c>
    </row>
    <row r="3" spans="1:6" x14ac:dyDescent="0.25">
      <c r="A3" s="55">
        <v>43102</v>
      </c>
      <c r="B3" s="2">
        <v>0</v>
      </c>
      <c r="C3" s="2">
        <v>1</v>
      </c>
      <c r="D3" s="2">
        <v>1</v>
      </c>
      <c r="E3" s="2">
        <v>2</v>
      </c>
      <c r="F3" s="41">
        <f>AVERAGE(B1:B5)</f>
        <v>2.75</v>
      </c>
    </row>
    <row r="4" spans="1:6" x14ac:dyDescent="0.25">
      <c r="A4" s="56">
        <v>43103</v>
      </c>
      <c r="B4" s="2">
        <v>6</v>
      </c>
      <c r="C4" s="2">
        <v>1</v>
      </c>
      <c r="D4" s="2">
        <v>1</v>
      </c>
      <c r="E4" s="2">
        <v>3</v>
      </c>
      <c r="F4" s="41">
        <f>AVERAGE(B2:B6)</f>
        <v>4.5999999999999996</v>
      </c>
    </row>
    <row r="5" spans="1:6" x14ac:dyDescent="0.25">
      <c r="A5" s="56">
        <v>43104</v>
      </c>
      <c r="B5" s="2">
        <v>5</v>
      </c>
      <c r="C5" s="2">
        <v>1</v>
      </c>
      <c r="D5" s="2">
        <v>1</v>
      </c>
      <c r="E5" s="2">
        <v>4</v>
      </c>
      <c r="F5" s="41">
        <f>AVERAGE(B3:B7)</f>
        <v>6.4</v>
      </c>
    </row>
    <row r="6" spans="1:6" x14ac:dyDescent="0.25">
      <c r="A6" s="56">
        <v>43105</v>
      </c>
      <c r="B6" s="2">
        <v>12</v>
      </c>
      <c r="C6" s="2">
        <v>1</v>
      </c>
      <c r="D6" s="2">
        <v>1</v>
      </c>
      <c r="E6" s="2">
        <v>5</v>
      </c>
      <c r="F6" s="41">
        <f>AVERAGE(B2:B10)</f>
        <v>5.4444444444444446</v>
      </c>
    </row>
    <row r="7" spans="1:6" x14ac:dyDescent="0.25">
      <c r="A7" s="55">
        <v>43106</v>
      </c>
      <c r="B7" s="2">
        <v>9</v>
      </c>
      <c r="C7" s="2">
        <v>1</v>
      </c>
      <c r="D7" s="2">
        <v>1</v>
      </c>
      <c r="E7" s="2">
        <v>6</v>
      </c>
      <c r="F7" s="41">
        <f t="shared" ref="F7:F10" si="0">AVERAGE(B1:B13)</f>
        <v>6</v>
      </c>
    </row>
    <row r="8" spans="1:6" x14ac:dyDescent="0.25">
      <c r="A8" s="56">
        <v>43107</v>
      </c>
      <c r="B8" s="2">
        <v>0</v>
      </c>
      <c r="C8" s="2">
        <v>1</v>
      </c>
      <c r="D8" s="2">
        <v>2</v>
      </c>
      <c r="E8" s="2">
        <v>7</v>
      </c>
      <c r="F8" s="41">
        <f t="shared" si="0"/>
        <v>6.2307692307692308</v>
      </c>
    </row>
    <row r="9" spans="1:6" x14ac:dyDescent="0.25">
      <c r="A9" s="56">
        <v>43108</v>
      </c>
      <c r="B9" s="2">
        <v>11</v>
      </c>
      <c r="C9" s="2">
        <v>1</v>
      </c>
      <c r="D9" s="2">
        <v>2</v>
      </c>
      <c r="E9" s="2">
        <v>1</v>
      </c>
      <c r="F9" s="41">
        <f t="shared" si="0"/>
        <v>6.2307692307692308</v>
      </c>
    </row>
    <row r="10" spans="1:6" x14ac:dyDescent="0.25">
      <c r="A10" s="56">
        <v>43109</v>
      </c>
      <c r="B10" s="2">
        <v>6</v>
      </c>
      <c r="C10" s="2">
        <v>1</v>
      </c>
      <c r="D10" s="2">
        <v>2</v>
      </c>
      <c r="E10" s="2">
        <v>2</v>
      </c>
      <c r="F10" s="41">
        <f t="shared" si="0"/>
        <v>7.0769230769230766</v>
      </c>
    </row>
    <row r="11" spans="1:6" x14ac:dyDescent="0.25">
      <c r="A11" s="56">
        <v>43110</v>
      </c>
      <c r="B11" s="2">
        <v>6</v>
      </c>
      <c r="C11" s="2">
        <v>1</v>
      </c>
      <c r="D11" s="2">
        <v>2</v>
      </c>
      <c r="E11" s="2">
        <v>3</v>
      </c>
      <c r="F11" s="41">
        <f>AVERAGE(B5:B17)</f>
        <v>7.0769230769230766</v>
      </c>
    </row>
    <row r="12" spans="1:6" x14ac:dyDescent="0.25">
      <c r="A12" s="56">
        <v>43111</v>
      </c>
      <c r="B12" s="2">
        <v>5</v>
      </c>
      <c r="C12" s="2">
        <v>1</v>
      </c>
      <c r="D12" s="2">
        <v>2</v>
      </c>
      <c r="E12" s="2">
        <v>4</v>
      </c>
      <c r="F12" s="41">
        <f t="shared" ref="F12:F75" si="1">AVERAGE(B6:B18)</f>
        <v>7.1538461538461542</v>
      </c>
    </row>
    <row r="13" spans="1:6" x14ac:dyDescent="0.25">
      <c r="A13" s="56">
        <v>43112</v>
      </c>
      <c r="B13" s="2">
        <v>12</v>
      </c>
      <c r="C13" s="2">
        <v>1</v>
      </c>
      <c r="D13" s="2">
        <v>2</v>
      </c>
      <c r="E13" s="2">
        <v>5</v>
      </c>
      <c r="F13" s="41">
        <f t="shared" si="1"/>
        <v>6.615384615384615</v>
      </c>
    </row>
    <row r="14" spans="1:6" x14ac:dyDescent="0.25">
      <c r="A14" s="56">
        <v>43113</v>
      </c>
      <c r="B14" s="2">
        <v>9</v>
      </c>
      <c r="C14" s="2">
        <v>1</v>
      </c>
      <c r="D14" s="2">
        <v>2</v>
      </c>
      <c r="E14" s="2">
        <v>6</v>
      </c>
      <c r="F14" s="41">
        <f t="shared" si="1"/>
        <v>6.8461538461538458</v>
      </c>
    </row>
    <row r="15" spans="1:6" x14ac:dyDescent="0.25">
      <c r="A15" s="56">
        <v>43114</v>
      </c>
      <c r="B15" s="2">
        <v>0</v>
      </c>
      <c r="C15" s="2">
        <v>1</v>
      </c>
      <c r="D15" s="2">
        <v>3</v>
      </c>
      <c r="E15" s="2">
        <v>7</v>
      </c>
      <c r="F15" s="41">
        <f t="shared" si="1"/>
        <v>7.5384615384615383</v>
      </c>
    </row>
    <row r="16" spans="1:6" x14ac:dyDescent="0.25">
      <c r="A16" s="56">
        <v>43115</v>
      </c>
      <c r="B16" s="2">
        <v>11</v>
      </c>
      <c r="C16" s="2">
        <v>1</v>
      </c>
      <c r="D16" s="2">
        <v>3</v>
      </c>
      <c r="E16" s="2">
        <v>1</v>
      </c>
      <c r="F16" s="41">
        <f t="shared" si="1"/>
        <v>6.6923076923076925</v>
      </c>
    </row>
    <row r="17" spans="1:6" x14ac:dyDescent="0.25">
      <c r="A17" s="56">
        <v>43116</v>
      </c>
      <c r="B17" s="2">
        <v>6</v>
      </c>
      <c r="C17" s="2">
        <v>1</v>
      </c>
      <c r="D17" s="2">
        <v>3</v>
      </c>
      <c r="E17" s="2">
        <v>2</v>
      </c>
      <c r="F17" s="41">
        <f t="shared" si="1"/>
        <v>7.0769230769230766</v>
      </c>
    </row>
    <row r="18" spans="1:6" x14ac:dyDescent="0.25">
      <c r="A18" s="56">
        <v>43117</v>
      </c>
      <c r="B18" s="2">
        <v>6</v>
      </c>
      <c r="C18" s="2">
        <v>1</v>
      </c>
      <c r="D18" s="2">
        <v>3</v>
      </c>
      <c r="E18" s="2">
        <v>3</v>
      </c>
      <c r="F18" s="41">
        <f t="shared" si="1"/>
        <v>7.0769230769230766</v>
      </c>
    </row>
    <row r="19" spans="1:6" x14ac:dyDescent="0.25">
      <c r="A19" s="56">
        <v>43118</v>
      </c>
      <c r="B19" s="2">
        <v>5</v>
      </c>
      <c r="C19" s="2">
        <v>1</v>
      </c>
      <c r="D19" s="2">
        <v>3</v>
      </c>
      <c r="E19" s="2">
        <v>4</v>
      </c>
      <c r="F19" s="41">
        <f t="shared" si="1"/>
        <v>7.1538461538461542</v>
      </c>
    </row>
    <row r="20" spans="1:6" x14ac:dyDescent="0.25">
      <c r="A20" s="56">
        <v>43119</v>
      </c>
      <c r="B20" s="2">
        <v>12</v>
      </c>
      <c r="C20" s="2">
        <v>1</v>
      </c>
      <c r="D20" s="2">
        <v>3</v>
      </c>
      <c r="E20" s="2">
        <v>5</v>
      </c>
      <c r="F20" s="41">
        <f t="shared" si="1"/>
        <v>6.615384615384615</v>
      </c>
    </row>
    <row r="21" spans="1:6" x14ac:dyDescent="0.25">
      <c r="A21" s="56">
        <v>43120</v>
      </c>
      <c r="B21" s="2">
        <v>9</v>
      </c>
      <c r="C21" s="2">
        <v>1</v>
      </c>
      <c r="D21" s="2">
        <v>3</v>
      </c>
      <c r="E21" s="2">
        <v>6</v>
      </c>
      <c r="F21" s="41">
        <f t="shared" si="1"/>
        <v>6.8461538461538458</v>
      </c>
    </row>
    <row r="22" spans="1:6" x14ac:dyDescent="0.25">
      <c r="A22" s="56">
        <v>43121</v>
      </c>
      <c r="B22" s="2">
        <v>0</v>
      </c>
      <c r="C22" s="2">
        <v>1</v>
      </c>
      <c r="D22" s="2">
        <v>4</v>
      </c>
      <c r="E22" s="2">
        <v>7</v>
      </c>
      <c r="F22" s="41">
        <f t="shared" si="1"/>
        <v>7.5384615384615383</v>
      </c>
    </row>
    <row r="23" spans="1:6" x14ac:dyDescent="0.25">
      <c r="A23" s="56">
        <v>43122</v>
      </c>
      <c r="B23" s="2">
        <v>11</v>
      </c>
      <c r="C23" s="2">
        <v>1</v>
      </c>
      <c r="D23" s="2">
        <v>4</v>
      </c>
      <c r="E23" s="2">
        <v>1</v>
      </c>
      <c r="F23" s="41">
        <f t="shared" si="1"/>
        <v>6.6923076923076925</v>
      </c>
    </row>
    <row r="24" spans="1:6" x14ac:dyDescent="0.25">
      <c r="A24" s="56">
        <v>43123</v>
      </c>
      <c r="B24" s="2">
        <v>6</v>
      </c>
      <c r="C24" s="2">
        <v>1</v>
      </c>
      <c r="D24" s="2">
        <v>4</v>
      </c>
      <c r="E24" s="2">
        <v>2</v>
      </c>
      <c r="F24" s="41">
        <f t="shared" si="1"/>
        <v>7.0769230769230766</v>
      </c>
    </row>
    <row r="25" spans="1:6" x14ac:dyDescent="0.25">
      <c r="A25" s="56">
        <v>43124</v>
      </c>
      <c r="B25" s="2">
        <v>6</v>
      </c>
      <c r="C25" s="2">
        <v>1</v>
      </c>
      <c r="D25" s="2">
        <v>4</v>
      </c>
      <c r="E25" s="2">
        <v>3</v>
      </c>
      <c r="F25" s="41">
        <f t="shared" si="1"/>
        <v>7.0769230769230766</v>
      </c>
    </row>
    <row r="26" spans="1:6" x14ac:dyDescent="0.25">
      <c r="A26" s="56">
        <v>43125</v>
      </c>
      <c r="B26" s="2">
        <v>5</v>
      </c>
      <c r="C26" s="2">
        <v>1</v>
      </c>
      <c r="D26" s="2">
        <v>4</v>
      </c>
      <c r="E26" s="2">
        <v>4</v>
      </c>
      <c r="F26" s="41">
        <f t="shared" si="1"/>
        <v>7.1538461538461542</v>
      </c>
    </row>
    <row r="27" spans="1:6" x14ac:dyDescent="0.25">
      <c r="A27" s="56">
        <v>43126</v>
      </c>
      <c r="B27" s="2">
        <v>12</v>
      </c>
      <c r="C27" s="2">
        <v>1</v>
      </c>
      <c r="D27" s="2">
        <v>4</v>
      </c>
      <c r="E27" s="2">
        <v>5</v>
      </c>
      <c r="F27" s="41">
        <f t="shared" si="1"/>
        <v>6.5384615384615383</v>
      </c>
    </row>
    <row r="28" spans="1:6" x14ac:dyDescent="0.25">
      <c r="A28" s="56">
        <v>43127</v>
      </c>
      <c r="B28" s="2">
        <v>9</v>
      </c>
      <c r="C28" s="2">
        <v>1</v>
      </c>
      <c r="D28" s="2">
        <v>4</v>
      </c>
      <c r="E28" s="2">
        <v>6</v>
      </c>
      <c r="F28" s="41">
        <f t="shared" si="1"/>
        <v>6.5384615384615383</v>
      </c>
    </row>
    <row r="29" spans="1:6" x14ac:dyDescent="0.25">
      <c r="A29" s="56">
        <v>43128</v>
      </c>
      <c r="B29" s="2">
        <v>0</v>
      </c>
      <c r="C29" s="2">
        <v>1</v>
      </c>
      <c r="D29" s="2">
        <v>5</v>
      </c>
      <c r="E29" s="2">
        <v>7</v>
      </c>
      <c r="F29" s="41">
        <f t="shared" si="1"/>
        <v>7.0769230769230766</v>
      </c>
    </row>
    <row r="30" spans="1:6" x14ac:dyDescent="0.25">
      <c r="A30" s="56">
        <v>43129</v>
      </c>
      <c r="B30" s="2">
        <v>11</v>
      </c>
      <c r="C30" s="2">
        <v>1</v>
      </c>
      <c r="D30" s="2">
        <v>5</v>
      </c>
      <c r="E30" s="2">
        <v>1</v>
      </c>
      <c r="F30" s="41">
        <f t="shared" si="1"/>
        <v>6.2307692307692308</v>
      </c>
    </row>
    <row r="31" spans="1:6" x14ac:dyDescent="0.25">
      <c r="A31" s="56">
        <v>43130</v>
      </c>
      <c r="B31" s="2">
        <v>6</v>
      </c>
      <c r="C31" s="2">
        <v>1</v>
      </c>
      <c r="D31" s="2">
        <v>5</v>
      </c>
      <c r="E31" s="2">
        <v>2</v>
      </c>
      <c r="F31" s="41">
        <f t="shared" si="1"/>
        <v>6.6923076923076925</v>
      </c>
    </row>
    <row r="32" spans="1:6" x14ac:dyDescent="0.25">
      <c r="A32" s="56">
        <v>43131</v>
      </c>
      <c r="B32" s="2">
        <v>6</v>
      </c>
      <c r="C32" s="2">
        <v>1</v>
      </c>
      <c r="D32" s="2">
        <v>5</v>
      </c>
      <c r="E32" s="2">
        <v>3</v>
      </c>
      <c r="F32" s="41">
        <f t="shared" si="1"/>
        <v>6.7692307692307692</v>
      </c>
    </row>
    <row r="33" spans="1:6" x14ac:dyDescent="0.25">
      <c r="A33" s="56">
        <v>43132</v>
      </c>
      <c r="B33" s="2">
        <v>4</v>
      </c>
      <c r="C33" s="2">
        <v>2</v>
      </c>
      <c r="D33" s="2">
        <v>5</v>
      </c>
      <c r="E33" s="2">
        <v>4</v>
      </c>
      <c r="F33" s="41">
        <f t="shared" si="1"/>
        <v>6.7692307692307692</v>
      </c>
    </row>
    <row r="34" spans="1:6" x14ac:dyDescent="0.25">
      <c r="A34" s="56">
        <v>43133</v>
      </c>
      <c r="B34" s="2">
        <v>9</v>
      </c>
      <c r="C34" s="2">
        <v>2</v>
      </c>
      <c r="D34" s="2">
        <v>5</v>
      </c>
      <c r="E34" s="2">
        <v>5</v>
      </c>
      <c r="F34" s="41">
        <f t="shared" si="1"/>
        <v>6.1538461538461542</v>
      </c>
    </row>
    <row r="35" spans="1:6" x14ac:dyDescent="0.25">
      <c r="A35" s="56">
        <v>43134</v>
      </c>
      <c r="B35" s="2">
        <v>7</v>
      </c>
      <c r="C35" s="2">
        <v>2</v>
      </c>
      <c r="D35" s="2">
        <v>5</v>
      </c>
      <c r="E35" s="2">
        <v>6</v>
      </c>
      <c r="F35" s="41">
        <f t="shared" si="1"/>
        <v>6.1538461538461542</v>
      </c>
    </row>
    <row r="36" spans="1:6" x14ac:dyDescent="0.25">
      <c r="A36" s="56">
        <v>43135</v>
      </c>
      <c r="B36" s="2">
        <v>0</v>
      </c>
      <c r="C36" s="2">
        <v>2</v>
      </c>
      <c r="D36" s="2">
        <v>6</v>
      </c>
      <c r="E36" s="2">
        <v>7</v>
      </c>
      <c r="F36" s="41">
        <f t="shared" si="1"/>
        <v>6.6923076923076925</v>
      </c>
    </row>
    <row r="37" spans="1:6" x14ac:dyDescent="0.25">
      <c r="A37" s="56">
        <v>43136</v>
      </c>
      <c r="B37" s="2">
        <v>12</v>
      </c>
      <c r="C37" s="2">
        <v>2</v>
      </c>
      <c r="D37" s="2">
        <v>6</v>
      </c>
      <c r="E37" s="2">
        <v>1</v>
      </c>
      <c r="F37" s="41">
        <f t="shared" si="1"/>
        <v>5.8461538461538458</v>
      </c>
    </row>
    <row r="38" spans="1:6" x14ac:dyDescent="0.25">
      <c r="A38" s="56">
        <v>43137</v>
      </c>
      <c r="B38" s="2">
        <v>7</v>
      </c>
      <c r="C38" s="2">
        <v>2</v>
      </c>
      <c r="D38" s="2">
        <v>6</v>
      </c>
      <c r="E38" s="2">
        <v>2</v>
      </c>
      <c r="F38" s="41">
        <f t="shared" si="1"/>
        <v>6.3076923076923075</v>
      </c>
    </row>
    <row r="39" spans="1:6" x14ac:dyDescent="0.25">
      <c r="A39" s="56">
        <v>43138</v>
      </c>
      <c r="B39" s="2">
        <v>5</v>
      </c>
      <c r="C39" s="2">
        <v>2</v>
      </c>
      <c r="D39" s="2">
        <v>6</v>
      </c>
      <c r="E39" s="2">
        <v>3</v>
      </c>
      <c r="F39" s="41">
        <f t="shared" si="1"/>
        <v>6.384615384615385</v>
      </c>
    </row>
    <row r="40" spans="1:6" x14ac:dyDescent="0.25">
      <c r="A40" s="56">
        <v>43139</v>
      </c>
      <c r="B40" s="2">
        <v>4</v>
      </c>
      <c r="C40" s="2">
        <v>2</v>
      </c>
      <c r="D40" s="2">
        <v>6</v>
      </c>
      <c r="E40" s="2">
        <v>4</v>
      </c>
      <c r="F40" s="41">
        <f t="shared" si="1"/>
        <v>6.4615384615384617</v>
      </c>
    </row>
    <row r="41" spans="1:6" x14ac:dyDescent="0.25">
      <c r="A41" s="56">
        <v>43140</v>
      </c>
      <c r="B41" s="2">
        <v>9</v>
      </c>
      <c r="C41" s="2">
        <v>2</v>
      </c>
      <c r="D41" s="2">
        <v>6</v>
      </c>
      <c r="E41" s="2">
        <v>5</v>
      </c>
      <c r="F41" s="41">
        <f t="shared" si="1"/>
        <v>6.0769230769230766</v>
      </c>
    </row>
    <row r="42" spans="1:6" x14ac:dyDescent="0.25">
      <c r="A42" s="56">
        <v>43141</v>
      </c>
      <c r="B42" s="2">
        <v>7</v>
      </c>
      <c r="C42" s="2">
        <v>2</v>
      </c>
      <c r="D42" s="2">
        <v>6</v>
      </c>
      <c r="E42" s="2">
        <v>6</v>
      </c>
      <c r="F42" s="41">
        <f t="shared" si="1"/>
        <v>6.2307692307692308</v>
      </c>
    </row>
    <row r="43" spans="1:6" x14ac:dyDescent="0.25">
      <c r="A43" s="56">
        <v>43142</v>
      </c>
      <c r="B43" s="2">
        <v>0</v>
      </c>
      <c r="C43" s="2">
        <v>2</v>
      </c>
      <c r="D43" s="2">
        <v>7</v>
      </c>
      <c r="E43" s="2">
        <v>7</v>
      </c>
      <c r="F43" s="41">
        <f t="shared" si="1"/>
        <v>6.7692307692307692</v>
      </c>
    </row>
    <row r="44" spans="1:6" x14ac:dyDescent="0.25">
      <c r="A44" s="56">
        <v>43143</v>
      </c>
      <c r="B44" s="2">
        <v>12</v>
      </c>
      <c r="C44" s="2">
        <v>2</v>
      </c>
      <c r="D44" s="2">
        <v>7</v>
      </c>
      <c r="E44" s="2">
        <v>1</v>
      </c>
      <c r="F44" s="41">
        <f t="shared" si="1"/>
        <v>5.8461538461538458</v>
      </c>
    </row>
    <row r="45" spans="1:6" x14ac:dyDescent="0.25">
      <c r="A45" s="56">
        <v>43144</v>
      </c>
      <c r="B45" s="2">
        <v>7</v>
      </c>
      <c r="C45" s="2">
        <v>2</v>
      </c>
      <c r="D45" s="2">
        <v>7</v>
      </c>
      <c r="E45" s="2">
        <v>2</v>
      </c>
      <c r="F45" s="41">
        <f t="shared" si="1"/>
        <v>6.2307692307692308</v>
      </c>
    </row>
    <row r="46" spans="1:6" x14ac:dyDescent="0.25">
      <c r="A46" s="56">
        <v>43145</v>
      </c>
      <c r="B46" s="2">
        <v>5</v>
      </c>
      <c r="C46" s="2">
        <v>2</v>
      </c>
      <c r="D46" s="2">
        <v>7</v>
      </c>
      <c r="E46" s="2">
        <v>3</v>
      </c>
      <c r="F46" s="41">
        <f t="shared" si="1"/>
        <v>6.384615384615385</v>
      </c>
    </row>
    <row r="47" spans="1:6" x14ac:dyDescent="0.25">
      <c r="A47" s="56">
        <v>43146</v>
      </c>
      <c r="B47" s="2">
        <v>4</v>
      </c>
      <c r="C47" s="2">
        <v>2</v>
      </c>
      <c r="D47" s="2">
        <v>7</v>
      </c>
      <c r="E47" s="2">
        <v>4</v>
      </c>
      <c r="F47" s="41">
        <f t="shared" si="1"/>
        <v>6.4615384615384617</v>
      </c>
    </row>
    <row r="48" spans="1:6" x14ac:dyDescent="0.25">
      <c r="A48" s="56">
        <v>43147</v>
      </c>
      <c r="B48" s="2">
        <v>9</v>
      </c>
      <c r="C48" s="2">
        <v>2</v>
      </c>
      <c r="D48" s="2">
        <v>7</v>
      </c>
      <c r="E48" s="2">
        <v>5</v>
      </c>
      <c r="F48" s="41">
        <f t="shared" si="1"/>
        <v>6.0769230769230766</v>
      </c>
    </row>
    <row r="49" spans="1:6" x14ac:dyDescent="0.25">
      <c r="A49" s="56">
        <v>43148</v>
      </c>
      <c r="B49" s="2">
        <v>7</v>
      </c>
      <c r="C49" s="2">
        <v>2</v>
      </c>
      <c r="D49" s="2">
        <v>7</v>
      </c>
      <c r="E49" s="2">
        <v>6</v>
      </c>
      <c r="F49" s="41">
        <f t="shared" si="1"/>
        <v>6.2307692307692308</v>
      </c>
    </row>
    <row r="50" spans="1:6" x14ac:dyDescent="0.25">
      <c r="A50" s="56">
        <v>43149</v>
      </c>
      <c r="B50" s="2">
        <v>0</v>
      </c>
      <c r="C50" s="2">
        <v>2</v>
      </c>
      <c r="D50" s="2">
        <v>8</v>
      </c>
      <c r="E50" s="2">
        <v>7</v>
      </c>
      <c r="F50" s="41">
        <f t="shared" si="1"/>
        <v>6.7692307692307692</v>
      </c>
    </row>
    <row r="51" spans="1:6" x14ac:dyDescent="0.25">
      <c r="A51" s="56">
        <v>43150</v>
      </c>
      <c r="B51" s="2">
        <v>12</v>
      </c>
      <c r="C51" s="2">
        <v>2</v>
      </c>
      <c r="D51" s="2">
        <v>8</v>
      </c>
      <c r="E51" s="2">
        <v>1</v>
      </c>
      <c r="F51" s="41">
        <f t="shared" si="1"/>
        <v>5.8461538461538458</v>
      </c>
    </row>
    <row r="52" spans="1:6" x14ac:dyDescent="0.25">
      <c r="A52" s="56">
        <v>43151</v>
      </c>
      <c r="B52" s="2">
        <v>7</v>
      </c>
      <c r="C52" s="2">
        <v>2</v>
      </c>
      <c r="D52" s="2">
        <v>8</v>
      </c>
      <c r="E52" s="2">
        <v>2</v>
      </c>
      <c r="F52" s="41">
        <f t="shared" si="1"/>
        <v>6.2307692307692308</v>
      </c>
    </row>
    <row r="53" spans="1:6" x14ac:dyDescent="0.25">
      <c r="A53" s="56">
        <v>43152</v>
      </c>
      <c r="B53" s="2">
        <v>5</v>
      </c>
      <c r="C53" s="2">
        <v>2</v>
      </c>
      <c r="D53" s="2">
        <v>8</v>
      </c>
      <c r="E53" s="2">
        <v>3</v>
      </c>
      <c r="F53" s="41">
        <f t="shared" si="1"/>
        <v>6.384615384615385</v>
      </c>
    </row>
    <row r="54" spans="1:6" x14ac:dyDescent="0.25">
      <c r="A54" s="56">
        <v>43153</v>
      </c>
      <c r="B54" s="2">
        <v>4</v>
      </c>
      <c r="C54" s="2">
        <v>2</v>
      </c>
      <c r="D54" s="2">
        <v>8</v>
      </c>
      <c r="E54" s="2">
        <v>4</v>
      </c>
      <c r="F54" s="41">
        <f t="shared" si="1"/>
        <v>6.5384615384615383</v>
      </c>
    </row>
    <row r="55" spans="1:6" x14ac:dyDescent="0.25">
      <c r="A55" s="56">
        <v>43154</v>
      </c>
      <c r="B55" s="2">
        <v>9</v>
      </c>
      <c r="C55" s="2">
        <v>2</v>
      </c>
      <c r="D55" s="2">
        <v>8</v>
      </c>
      <c r="E55" s="2">
        <v>5</v>
      </c>
      <c r="F55" s="41">
        <f t="shared" si="1"/>
        <v>6.1538461538461542</v>
      </c>
    </row>
    <row r="56" spans="1:6" x14ac:dyDescent="0.25">
      <c r="A56" s="56">
        <v>43155</v>
      </c>
      <c r="B56" s="2">
        <v>7</v>
      </c>
      <c r="C56" s="2">
        <v>2</v>
      </c>
      <c r="D56" s="2">
        <v>8</v>
      </c>
      <c r="E56" s="2">
        <v>6</v>
      </c>
      <c r="F56" s="41">
        <f t="shared" si="1"/>
        <v>6.615384615384615</v>
      </c>
    </row>
    <row r="57" spans="1:6" x14ac:dyDescent="0.25">
      <c r="A57" s="56">
        <v>43156</v>
      </c>
      <c r="B57" s="2">
        <v>0</v>
      </c>
      <c r="C57" s="2">
        <v>2</v>
      </c>
      <c r="D57" s="2">
        <v>9</v>
      </c>
      <c r="E57" s="2">
        <v>7</v>
      </c>
      <c r="F57" s="41">
        <f t="shared" si="1"/>
        <v>7.3076923076923075</v>
      </c>
    </row>
    <row r="58" spans="1:6" x14ac:dyDescent="0.25">
      <c r="A58" s="56">
        <v>43157</v>
      </c>
      <c r="B58" s="2">
        <v>12</v>
      </c>
      <c r="C58" s="2">
        <v>2</v>
      </c>
      <c r="D58" s="2">
        <v>9</v>
      </c>
      <c r="E58" s="2">
        <v>1</v>
      </c>
      <c r="F58" s="41">
        <f t="shared" si="1"/>
        <v>6.384615384615385</v>
      </c>
    </row>
    <row r="59" spans="1:6" x14ac:dyDescent="0.25">
      <c r="A59" s="56">
        <v>43158</v>
      </c>
      <c r="B59" s="2">
        <v>7</v>
      </c>
      <c r="C59" s="2">
        <v>2</v>
      </c>
      <c r="D59" s="2">
        <v>9</v>
      </c>
      <c r="E59" s="2">
        <v>2</v>
      </c>
      <c r="F59" s="41">
        <f t="shared" si="1"/>
        <v>6.7692307692307692</v>
      </c>
    </row>
    <row r="60" spans="1:6" x14ac:dyDescent="0.25">
      <c r="A60" s="56">
        <v>43159</v>
      </c>
      <c r="B60" s="2">
        <v>6</v>
      </c>
      <c r="C60" s="2">
        <v>2</v>
      </c>
      <c r="D60" s="2">
        <v>9</v>
      </c>
      <c r="E60" s="2">
        <v>3</v>
      </c>
      <c r="F60" s="41">
        <f t="shared" si="1"/>
        <v>7</v>
      </c>
    </row>
    <row r="61" spans="1:6" x14ac:dyDescent="0.25">
      <c r="A61" s="56">
        <v>43160</v>
      </c>
      <c r="B61" s="2">
        <v>4</v>
      </c>
      <c r="C61" s="2">
        <v>3</v>
      </c>
      <c r="D61" s="2">
        <v>9</v>
      </c>
      <c r="E61" s="2">
        <v>4</v>
      </c>
      <c r="F61" s="41">
        <f t="shared" si="1"/>
        <v>7.1538461538461542</v>
      </c>
    </row>
    <row r="62" spans="1:6" x14ac:dyDescent="0.25">
      <c r="A62" s="56">
        <v>43161</v>
      </c>
      <c r="B62" s="2">
        <v>13</v>
      </c>
      <c r="C62" s="2">
        <v>3</v>
      </c>
      <c r="D62" s="2">
        <v>9</v>
      </c>
      <c r="E62" s="2">
        <v>5</v>
      </c>
      <c r="F62" s="41">
        <f t="shared" si="1"/>
        <v>6.7692307692307692</v>
      </c>
    </row>
    <row r="63" spans="1:6" x14ac:dyDescent="0.25">
      <c r="A63" s="56">
        <v>43162</v>
      </c>
      <c r="B63" s="2">
        <v>9</v>
      </c>
      <c r="C63" s="2">
        <v>3</v>
      </c>
      <c r="D63" s="2">
        <v>9</v>
      </c>
      <c r="E63" s="2">
        <v>6</v>
      </c>
      <c r="F63" s="41">
        <f t="shared" si="1"/>
        <v>7.2307692307692308</v>
      </c>
    </row>
    <row r="64" spans="1:6" x14ac:dyDescent="0.25">
      <c r="A64" s="56">
        <v>43163</v>
      </c>
      <c r="B64" s="2">
        <v>0</v>
      </c>
      <c r="C64" s="2">
        <v>3</v>
      </c>
      <c r="D64" s="2">
        <v>10</v>
      </c>
      <c r="E64" s="2">
        <v>7</v>
      </c>
      <c r="F64" s="41">
        <f t="shared" si="1"/>
        <v>7.9230769230769234</v>
      </c>
    </row>
    <row r="65" spans="1:6" x14ac:dyDescent="0.25">
      <c r="A65" s="56">
        <v>43164</v>
      </c>
      <c r="B65" s="2">
        <v>12</v>
      </c>
      <c r="C65" s="2">
        <v>3</v>
      </c>
      <c r="D65" s="2">
        <v>10</v>
      </c>
      <c r="E65" s="2">
        <v>1</v>
      </c>
      <c r="F65" s="41">
        <f t="shared" si="1"/>
        <v>7</v>
      </c>
    </row>
    <row r="66" spans="1:6" x14ac:dyDescent="0.25">
      <c r="A66" s="56">
        <v>43165</v>
      </c>
      <c r="B66" s="2">
        <v>8</v>
      </c>
      <c r="C66" s="2">
        <v>3</v>
      </c>
      <c r="D66" s="2">
        <v>10</v>
      </c>
      <c r="E66" s="2">
        <v>2</v>
      </c>
      <c r="F66" s="41">
        <f t="shared" si="1"/>
        <v>7.384615384615385</v>
      </c>
    </row>
    <row r="67" spans="1:6" x14ac:dyDescent="0.25">
      <c r="A67" s="56">
        <v>43166</v>
      </c>
      <c r="B67" s="2">
        <v>6</v>
      </c>
      <c r="C67" s="2">
        <v>3</v>
      </c>
      <c r="D67" s="2">
        <v>10</v>
      </c>
      <c r="E67" s="2">
        <v>3</v>
      </c>
      <c r="F67" s="41">
        <f t="shared" si="1"/>
        <v>7.5384615384615383</v>
      </c>
    </row>
    <row r="68" spans="1:6" x14ac:dyDescent="0.25">
      <c r="A68" s="56">
        <v>43167</v>
      </c>
      <c r="B68" s="2">
        <v>4</v>
      </c>
      <c r="C68" s="2">
        <v>3</v>
      </c>
      <c r="D68" s="2">
        <v>10</v>
      </c>
      <c r="E68" s="2">
        <v>4</v>
      </c>
      <c r="F68" s="41">
        <f t="shared" si="1"/>
        <v>7.6923076923076925</v>
      </c>
    </row>
    <row r="69" spans="1:6" x14ac:dyDescent="0.25">
      <c r="A69" s="56">
        <v>43168</v>
      </c>
      <c r="B69" s="2">
        <v>13</v>
      </c>
      <c r="C69" s="2">
        <v>3</v>
      </c>
      <c r="D69" s="2">
        <v>10</v>
      </c>
      <c r="E69" s="2">
        <v>5</v>
      </c>
      <c r="F69" s="41">
        <f t="shared" si="1"/>
        <v>7</v>
      </c>
    </row>
    <row r="70" spans="1:6" x14ac:dyDescent="0.25">
      <c r="A70" s="56">
        <v>43169</v>
      </c>
      <c r="B70" s="2">
        <v>9</v>
      </c>
      <c r="C70" s="2">
        <v>3</v>
      </c>
      <c r="D70" s="2">
        <v>10</v>
      </c>
      <c r="E70" s="2">
        <v>6</v>
      </c>
      <c r="F70" s="41">
        <f t="shared" si="1"/>
        <v>7.3076923076923075</v>
      </c>
    </row>
    <row r="71" spans="1:6" x14ac:dyDescent="0.25">
      <c r="A71" s="56">
        <v>43170</v>
      </c>
      <c r="B71" s="2">
        <v>0</v>
      </c>
      <c r="C71" s="2">
        <v>3</v>
      </c>
      <c r="D71" s="2">
        <v>11</v>
      </c>
      <c r="E71" s="2">
        <v>7</v>
      </c>
      <c r="F71" s="41">
        <f t="shared" si="1"/>
        <v>8</v>
      </c>
    </row>
    <row r="72" spans="1:6" x14ac:dyDescent="0.25">
      <c r="A72" s="56">
        <v>43171</v>
      </c>
      <c r="B72" s="2">
        <v>12</v>
      </c>
      <c r="C72" s="2">
        <v>3</v>
      </c>
      <c r="D72" s="2">
        <v>11</v>
      </c>
      <c r="E72" s="2">
        <v>1</v>
      </c>
      <c r="F72" s="41">
        <f t="shared" si="1"/>
        <v>7.0769230769230766</v>
      </c>
    </row>
    <row r="73" spans="1:6" x14ac:dyDescent="0.25">
      <c r="A73" s="56">
        <v>43172</v>
      </c>
      <c r="B73" s="2">
        <v>8</v>
      </c>
      <c r="C73" s="2">
        <v>3</v>
      </c>
      <c r="D73" s="2">
        <v>11</v>
      </c>
      <c r="E73" s="2">
        <v>2</v>
      </c>
      <c r="F73" s="41">
        <f t="shared" si="1"/>
        <v>7.384615384615385</v>
      </c>
    </row>
    <row r="74" spans="1:6" x14ac:dyDescent="0.25">
      <c r="A74" s="56">
        <v>43173</v>
      </c>
      <c r="B74" s="2">
        <v>6</v>
      </c>
      <c r="C74" s="2">
        <v>3</v>
      </c>
      <c r="D74" s="2">
        <v>11</v>
      </c>
      <c r="E74" s="2">
        <v>3</v>
      </c>
      <c r="F74" s="41">
        <f t="shared" si="1"/>
        <v>7.5384615384615383</v>
      </c>
    </row>
    <row r="75" spans="1:6" x14ac:dyDescent="0.25">
      <c r="A75" s="56">
        <v>43174</v>
      </c>
      <c r="B75" s="2">
        <v>4</v>
      </c>
      <c r="C75" s="2">
        <v>3</v>
      </c>
      <c r="D75" s="2">
        <v>11</v>
      </c>
      <c r="E75" s="2">
        <v>4</v>
      </c>
      <c r="F75" s="41">
        <f t="shared" si="1"/>
        <v>7.6923076923076925</v>
      </c>
    </row>
    <row r="76" spans="1:6" x14ac:dyDescent="0.25">
      <c r="A76" s="56">
        <v>43175</v>
      </c>
      <c r="B76" s="2">
        <v>13</v>
      </c>
      <c r="C76" s="2">
        <v>3</v>
      </c>
      <c r="D76" s="2">
        <v>11</v>
      </c>
      <c r="E76" s="2">
        <v>5</v>
      </c>
      <c r="F76" s="41">
        <f t="shared" ref="F76:F139" si="2">AVERAGE(B70:B82)</f>
        <v>7</v>
      </c>
    </row>
    <row r="77" spans="1:6" x14ac:dyDescent="0.25">
      <c r="A77" s="56">
        <v>43176</v>
      </c>
      <c r="B77" s="2">
        <v>9</v>
      </c>
      <c r="C77" s="2">
        <v>3</v>
      </c>
      <c r="D77" s="2">
        <v>11</v>
      </c>
      <c r="E77" s="2">
        <v>6</v>
      </c>
      <c r="F77" s="41">
        <f t="shared" si="2"/>
        <v>7.3076923076923075</v>
      </c>
    </row>
    <row r="78" spans="1:6" x14ac:dyDescent="0.25">
      <c r="A78" s="56">
        <v>43177</v>
      </c>
      <c r="B78" s="2">
        <v>0</v>
      </c>
      <c r="C78" s="2">
        <v>3</v>
      </c>
      <c r="D78" s="2">
        <v>12</v>
      </c>
      <c r="E78" s="2">
        <v>7</v>
      </c>
      <c r="F78" s="41">
        <f t="shared" si="2"/>
        <v>8</v>
      </c>
    </row>
    <row r="79" spans="1:6" x14ac:dyDescent="0.25">
      <c r="A79" s="56">
        <v>43178</v>
      </c>
      <c r="B79" s="2">
        <v>12</v>
      </c>
      <c r="C79" s="2">
        <v>3</v>
      </c>
      <c r="D79" s="2">
        <v>12</v>
      </c>
      <c r="E79" s="2">
        <v>1</v>
      </c>
      <c r="F79" s="41">
        <f t="shared" si="2"/>
        <v>7.0769230769230766</v>
      </c>
    </row>
    <row r="80" spans="1:6" x14ac:dyDescent="0.25">
      <c r="A80" s="56">
        <v>43179</v>
      </c>
      <c r="B80" s="2">
        <v>8</v>
      </c>
      <c r="C80" s="2">
        <v>3</v>
      </c>
      <c r="D80" s="2">
        <v>12</v>
      </c>
      <c r="E80" s="2">
        <v>2</v>
      </c>
      <c r="F80" s="41">
        <f t="shared" si="2"/>
        <v>7.384615384615385</v>
      </c>
    </row>
    <row r="81" spans="1:6" x14ac:dyDescent="0.25">
      <c r="A81" s="56">
        <v>43180</v>
      </c>
      <c r="B81" s="2">
        <v>6</v>
      </c>
      <c r="C81" s="2">
        <v>3</v>
      </c>
      <c r="D81" s="2">
        <v>12</v>
      </c>
      <c r="E81" s="2">
        <v>3</v>
      </c>
      <c r="F81" s="41">
        <f t="shared" si="2"/>
        <v>7.5384615384615383</v>
      </c>
    </row>
    <row r="82" spans="1:6" x14ac:dyDescent="0.25">
      <c r="A82" s="56">
        <v>43181</v>
      </c>
      <c r="B82" s="2">
        <v>4</v>
      </c>
      <c r="C82" s="2">
        <v>3</v>
      </c>
      <c r="D82" s="2">
        <v>12</v>
      </c>
      <c r="E82" s="2">
        <v>4</v>
      </c>
      <c r="F82" s="41">
        <f t="shared" si="2"/>
        <v>7.6923076923076925</v>
      </c>
    </row>
    <row r="83" spans="1:6" x14ac:dyDescent="0.25">
      <c r="A83" s="56">
        <v>43182</v>
      </c>
      <c r="B83" s="2">
        <v>13</v>
      </c>
      <c r="C83" s="2">
        <v>3</v>
      </c>
      <c r="D83" s="2">
        <v>12</v>
      </c>
      <c r="E83" s="2">
        <v>5</v>
      </c>
      <c r="F83" s="41">
        <f t="shared" si="2"/>
        <v>7</v>
      </c>
    </row>
    <row r="84" spans="1:6" x14ac:dyDescent="0.25">
      <c r="A84" s="56">
        <v>43183</v>
      </c>
      <c r="B84" s="2">
        <v>9</v>
      </c>
      <c r="C84" s="2">
        <v>3</v>
      </c>
      <c r="D84" s="2">
        <v>12</v>
      </c>
      <c r="E84" s="2">
        <v>6</v>
      </c>
      <c r="F84" s="41">
        <f t="shared" si="2"/>
        <v>6.3076923076923075</v>
      </c>
    </row>
    <row r="85" spans="1:6" x14ac:dyDescent="0.25">
      <c r="A85" s="56">
        <v>43184</v>
      </c>
      <c r="B85" s="2">
        <v>0</v>
      </c>
      <c r="C85" s="2">
        <v>3</v>
      </c>
      <c r="D85" s="2">
        <v>13</v>
      </c>
      <c r="E85" s="2">
        <v>7</v>
      </c>
      <c r="F85" s="41">
        <f t="shared" si="2"/>
        <v>7</v>
      </c>
    </row>
    <row r="86" spans="1:6" x14ac:dyDescent="0.25">
      <c r="A86" s="56">
        <v>43185</v>
      </c>
      <c r="B86" s="2">
        <v>12</v>
      </c>
      <c r="C86" s="2">
        <v>3</v>
      </c>
      <c r="D86" s="2">
        <v>13</v>
      </c>
      <c r="E86" s="2">
        <v>1</v>
      </c>
      <c r="F86" s="41">
        <f t="shared" si="2"/>
        <v>6.0769230769230766</v>
      </c>
    </row>
    <row r="87" spans="1:6" x14ac:dyDescent="0.25">
      <c r="A87" s="56">
        <v>43186</v>
      </c>
      <c r="B87" s="2">
        <v>8</v>
      </c>
      <c r="C87" s="2">
        <v>3</v>
      </c>
      <c r="D87" s="2">
        <v>13</v>
      </c>
      <c r="E87" s="2">
        <v>2</v>
      </c>
      <c r="F87" s="41">
        <f t="shared" si="2"/>
        <v>5.4615384615384617</v>
      </c>
    </row>
    <row r="88" spans="1:6" x14ac:dyDescent="0.25">
      <c r="A88" s="56">
        <v>43187</v>
      </c>
      <c r="B88" s="2">
        <v>6</v>
      </c>
      <c r="C88" s="2">
        <v>3</v>
      </c>
      <c r="D88" s="2">
        <v>13</v>
      </c>
      <c r="E88" s="2">
        <v>3</v>
      </c>
      <c r="F88" s="41">
        <f t="shared" si="2"/>
        <v>5.5384615384615383</v>
      </c>
    </row>
    <row r="89" spans="1:6" x14ac:dyDescent="0.25">
      <c r="A89" s="56">
        <v>43188</v>
      </c>
      <c r="B89" s="2">
        <v>4</v>
      </c>
      <c r="C89" s="2">
        <v>3</v>
      </c>
      <c r="D89" s="2">
        <v>13</v>
      </c>
      <c r="E89" s="2">
        <v>4</v>
      </c>
      <c r="F89" s="41">
        <f t="shared" si="2"/>
        <v>5.7692307692307692</v>
      </c>
    </row>
    <row r="90" spans="1:6" x14ac:dyDescent="0.25">
      <c r="A90" s="55">
        <v>43189</v>
      </c>
      <c r="B90" s="2">
        <v>0</v>
      </c>
      <c r="C90" s="2">
        <v>3</v>
      </c>
      <c r="D90" s="2">
        <v>13</v>
      </c>
      <c r="E90" s="2">
        <v>5</v>
      </c>
      <c r="F90" s="41">
        <f t="shared" si="2"/>
        <v>5.1538461538461542</v>
      </c>
    </row>
    <row r="91" spans="1:6" x14ac:dyDescent="0.25">
      <c r="A91" s="56">
        <v>43190</v>
      </c>
      <c r="B91" s="2">
        <v>9</v>
      </c>
      <c r="C91" s="2">
        <v>3</v>
      </c>
      <c r="D91" s="2">
        <v>13</v>
      </c>
      <c r="E91" s="2">
        <v>6</v>
      </c>
      <c r="F91" s="41">
        <f t="shared" si="2"/>
        <v>5.4615384615384617</v>
      </c>
    </row>
    <row r="92" spans="1:6" x14ac:dyDescent="0.25">
      <c r="A92" s="56">
        <v>43191</v>
      </c>
      <c r="B92" s="2">
        <v>0</v>
      </c>
      <c r="C92" s="2">
        <v>4</v>
      </c>
      <c r="D92" s="2">
        <v>14</v>
      </c>
      <c r="E92" s="2">
        <v>7</v>
      </c>
      <c r="F92" s="41">
        <f t="shared" si="2"/>
        <v>6.0769230769230766</v>
      </c>
    </row>
    <row r="93" spans="1:6" x14ac:dyDescent="0.25">
      <c r="A93" s="55">
        <v>43192</v>
      </c>
      <c r="B93" s="2">
        <v>0</v>
      </c>
      <c r="C93" s="2">
        <v>4</v>
      </c>
      <c r="D93" s="2">
        <v>14</v>
      </c>
      <c r="E93" s="2">
        <v>1</v>
      </c>
      <c r="F93" s="41">
        <f t="shared" si="2"/>
        <v>5.1538461538461542</v>
      </c>
    </row>
    <row r="94" spans="1:6" x14ac:dyDescent="0.25">
      <c r="A94" s="56">
        <v>43193</v>
      </c>
      <c r="B94" s="2">
        <v>7</v>
      </c>
      <c r="C94" s="2">
        <v>4</v>
      </c>
      <c r="D94" s="2">
        <v>14</v>
      </c>
      <c r="E94" s="2">
        <v>2</v>
      </c>
      <c r="F94" s="41">
        <f t="shared" si="2"/>
        <v>5.384615384615385</v>
      </c>
    </row>
    <row r="95" spans="1:6" x14ac:dyDescent="0.25">
      <c r="A95" s="56">
        <v>43194</v>
      </c>
      <c r="B95" s="2">
        <v>7</v>
      </c>
      <c r="C95" s="2">
        <v>4</v>
      </c>
      <c r="D95" s="2">
        <v>14</v>
      </c>
      <c r="E95" s="2">
        <v>3</v>
      </c>
      <c r="F95" s="41">
        <f t="shared" si="2"/>
        <v>5.4615384615384617</v>
      </c>
    </row>
    <row r="96" spans="1:6" x14ac:dyDescent="0.25">
      <c r="A96" s="56">
        <v>43195</v>
      </c>
      <c r="B96" s="2">
        <v>5</v>
      </c>
      <c r="C96" s="2">
        <v>4</v>
      </c>
      <c r="D96" s="2">
        <v>14</v>
      </c>
      <c r="E96" s="2">
        <v>4</v>
      </c>
      <c r="F96" s="41">
        <f t="shared" si="2"/>
        <v>5.6923076923076925</v>
      </c>
    </row>
    <row r="97" spans="1:6" x14ac:dyDescent="0.25">
      <c r="A97" s="56">
        <v>43196</v>
      </c>
      <c r="B97" s="2">
        <v>13</v>
      </c>
      <c r="C97" s="2">
        <v>4</v>
      </c>
      <c r="D97" s="2">
        <v>14</v>
      </c>
      <c r="E97" s="2">
        <v>5</v>
      </c>
      <c r="F97" s="41">
        <f t="shared" si="2"/>
        <v>6.0769230769230766</v>
      </c>
    </row>
    <row r="98" spans="1:6" x14ac:dyDescent="0.25">
      <c r="A98" s="56">
        <v>43197</v>
      </c>
      <c r="B98" s="2">
        <v>8</v>
      </c>
      <c r="C98" s="2">
        <v>4</v>
      </c>
      <c r="D98" s="2">
        <v>14</v>
      </c>
      <c r="E98" s="2">
        <v>6</v>
      </c>
      <c r="F98" s="41">
        <f t="shared" si="2"/>
        <v>6.384615384615385</v>
      </c>
    </row>
    <row r="99" spans="1:6" x14ac:dyDescent="0.25">
      <c r="A99" s="56">
        <v>43198</v>
      </c>
      <c r="B99" s="2">
        <v>0</v>
      </c>
      <c r="C99" s="2">
        <v>4</v>
      </c>
      <c r="D99" s="2">
        <v>15</v>
      </c>
      <c r="E99" s="2">
        <v>7</v>
      </c>
      <c r="F99" s="41">
        <f t="shared" si="2"/>
        <v>7</v>
      </c>
    </row>
    <row r="100" spans="1:6" x14ac:dyDescent="0.25">
      <c r="A100" s="56">
        <v>43199</v>
      </c>
      <c r="B100" s="2">
        <v>11</v>
      </c>
      <c r="C100" s="2">
        <v>4</v>
      </c>
      <c r="D100" s="2">
        <v>15</v>
      </c>
      <c r="E100" s="2">
        <v>1</v>
      </c>
      <c r="F100" s="41">
        <f t="shared" si="2"/>
        <v>7</v>
      </c>
    </row>
    <row r="101" spans="1:6" x14ac:dyDescent="0.25">
      <c r="A101" s="56">
        <v>43200</v>
      </c>
      <c r="B101" s="2">
        <v>7</v>
      </c>
      <c r="C101" s="2">
        <v>4</v>
      </c>
      <c r="D101" s="2">
        <v>15</v>
      </c>
      <c r="E101" s="2">
        <v>2</v>
      </c>
      <c r="F101" s="41">
        <f t="shared" si="2"/>
        <v>7.3076923076923075</v>
      </c>
    </row>
    <row r="102" spans="1:6" x14ac:dyDescent="0.25">
      <c r="A102" s="56">
        <v>43201</v>
      </c>
      <c r="B102" s="2">
        <v>7</v>
      </c>
      <c r="C102" s="2">
        <v>4</v>
      </c>
      <c r="D102" s="2">
        <v>15</v>
      </c>
      <c r="E102" s="2">
        <v>3</v>
      </c>
      <c r="F102" s="41">
        <f t="shared" si="2"/>
        <v>7.3076923076923075</v>
      </c>
    </row>
    <row r="103" spans="1:6" x14ac:dyDescent="0.25">
      <c r="A103" s="56">
        <v>43202</v>
      </c>
      <c r="B103" s="2">
        <v>5</v>
      </c>
      <c r="C103" s="2">
        <v>4</v>
      </c>
      <c r="D103" s="2">
        <v>15</v>
      </c>
      <c r="E103" s="2">
        <v>4</v>
      </c>
      <c r="F103" s="41">
        <f t="shared" si="2"/>
        <v>7.4615384615384617</v>
      </c>
    </row>
    <row r="104" spans="1:6" x14ac:dyDescent="0.25">
      <c r="A104" s="56">
        <v>43203</v>
      </c>
      <c r="B104" s="2">
        <v>13</v>
      </c>
      <c r="C104" s="2">
        <v>4</v>
      </c>
      <c r="D104" s="2">
        <v>15</v>
      </c>
      <c r="E104" s="2">
        <v>5</v>
      </c>
      <c r="F104" s="41">
        <f t="shared" si="2"/>
        <v>6.8461538461538458</v>
      </c>
    </row>
    <row r="105" spans="1:6" x14ac:dyDescent="0.25">
      <c r="A105" s="56">
        <v>43204</v>
      </c>
      <c r="B105" s="2">
        <v>8</v>
      </c>
      <c r="C105" s="2">
        <v>4</v>
      </c>
      <c r="D105" s="2">
        <v>15</v>
      </c>
      <c r="E105" s="2">
        <v>6</v>
      </c>
      <c r="F105" s="41">
        <f t="shared" si="2"/>
        <v>7.2307692307692308</v>
      </c>
    </row>
    <row r="106" spans="1:6" x14ac:dyDescent="0.25">
      <c r="A106" s="56">
        <v>43205</v>
      </c>
      <c r="B106" s="2">
        <v>0</v>
      </c>
      <c r="C106" s="2">
        <v>4</v>
      </c>
      <c r="D106" s="2">
        <v>16</v>
      </c>
      <c r="E106" s="2">
        <v>7</v>
      </c>
      <c r="F106" s="41">
        <f t="shared" si="2"/>
        <v>7.8461538461538458</v>
      </c>
    </row>
    <row r="107" spans="1:6" x14ac:dyDescent="0.25">
      <c r="A107" s="56">
        <v>43206</v>
      </c>
      <c r="B107" s="2">
        <v>11</v>
      </c>
      <c r="C107" s="2">
        <v>4</v>
      </c>
      <c r="D107" s="2">
        <v>16</v>
      </c>
      <c r="E107" s="2">
        <v>1</v>
      </c>
      <c r="F107" s="41">
        <f t="shared" si="2"/>
        <v>7</v>
      </c>
    </row>
    <row r="108" spans="1:6" x14ac:dyDescent="0.25">
      <c r="A108" s="56">
        <v>43207</v>
      </c>
      <c r="B108" s="2">
        <v>7</v>
      </c>
      <c r="C108" s="2">
        <v>4</v>
      </c>
      <c r="D108" s="2">
        <v>16</v>
      </c>
      <c r="E108" s="2">
        <v>2</v>
      </c>
      <c r="F108" s="41">
        <f t="shared" si="2"/>
        <v>7.3076923076923075</v>
      </c>
    </row>
    <row r="109" spans="1:6" x14ac:dyDescent="0.25">
      <c r="A109" s="56">
        <v>43208</v>
      </c>
      <c r="B109" s="2">
        <v>7</v>
      </c>
      <c r="C109" s="2">
        <v>4</v>
      </c>
      <c r="D109" s="2">
        <v>16</v>
      </c>
      <c r="E109" s="2">
        <v>3</v>
      </c>
      <c r="F109" s="41">
        <f t="shared" si="2"/>
        <v>7.3076923076923075</v>
      </c>
    </row>
    <row r="110" spans="1:6" x14ac:dyDescent="0.25">
      <c r="A110" s="56">
        <v>43209</v>
      </c>
      <c r="B110" s="2">
        <v>5</v>
      </c>
      <c r="C110" s="2">
        <v>4</v>
      </c>
      <c r="D110" s="2">
        <v>16</v>
      </c>
      <c r="E110" s="2">
        <v>4</v>
      </c>
      <c r="F110" s="41">
        <f t="shared" si="2"/>
        <v>7.4615384615384617</v>
      </c>
    </row>
    <row r="111" spans="1:6" x14ac:dyDescent="0.25">
      <c r="A111" s="56">
        <v>43210</v>
      </c>
      <c r="B111" s="2">
        <v>13</v>
      </c>
      <c r="C111" s="2">
        <v>4</v>
      </c>
      <c r="D111" s="2">
        <v>16</v>
      </c>
      <c r="E111" s="2">
        <v>5</v>
      </c>
      <c r="F111" s="41">
        <f t="shared" si="2"/>
        <v>6.8461538461538458</v>
      </c>
    </row>
    <row r="112" spans="1:6" x14ac:dyDescent="0.25">
      <c r="A112" s="56">
        <v>43211</v>
      </c>
      <c r="B112" s="2">
        <v>8</v>
      </c>
      <c r="C112" s="2">
        <v>4</v>
      </c>
      <c r="D112" s="2">
        <v>16</v>
      </c>
      <c r="E112" s="2">
        <v>6</v>
      </c>
      <c r="F112" s="41">
        <f t="shared" si="2"/>
        <v>7.2307692307692308</v>
      </c>
    </row>
    <row r="113" spans="1:6" x14ac:dyDescent="0.25">
      <c r="A113" s="56">
        <v>43212</v>
      </c>
      <c r="B113" s="2">
        <v>0</v>
      </c>
      <c r="C113" s="2">
        <v>4</v>
      </c>
      <c r="D113" s="2">
        <v>17</v>
      </c>
      <c r="E113" s="2">
        <v>7</v>
      </c>
      <c r="F113" s="41">
        <f t="shared" si="2"/>
        <v>7.8461538461538458</v>
      </c>
    </row>
    <row r="114" spans="1:6" x14ac:dyDescent="0.25">
      <c r="A114" s="56">
        <v>43213</v>
      </c>
      <c r="B114" s="2">
        <v>11</v>
      </c>
      <c r="C114" s="2">
        <v>4</v>
      </c>
      <c r="D114" s="2">
        <v>17</v>
      </c>
      <c r="E114" s="2">
        <v>1</v>
      </c>
      <c r="F114" s="41">
        <f t="shared" si="2"/>
        <v>7</v>
      </c>
    </row>
    <row r="115" spans="1:6" x14ac:dyDescent="0.25">
      <c r="A115" s="56">
        <v>43214</v>
      </c>
      <c r="B115" s="2">
        <v>7</v>
      </c>
      <c r="C115" s="2">
        <v>4</v>
      </c>
      <c r="D115" s="2">
        <v>17</v>
      </c>
      <c r="E115" s="2">
        <v>2</v>
      </c>
      <c r="F115" s="41">
        <f t="shared" si="2"/>
        <v>7.3076923076923075</v>
      </c>
    </row>
    <row r="116" spans="1:6" x14ac:dyDescent="0.25">
      <c r="A116" s="56">
        <v>43215</v>
      </c>
      <c r="B116" s="2">
        <v>7</v>
      </c>
      <c r="C116" s="2">
        <v>4</v>
      </c>
      <c r="D116" s="2">
        <v>17</v>
      </c>
      <c r="E116" s="2">
        <v>3</v>
      </c>
      <c r="F116" s="41">
        <f t="shared" si="2"/>
        <v>7.6923076923076925</v>
      </c>
    </row>
    <row r="117" spans="1:6" x14ac:dyDescent="0.25">
      <c r="A117" s="56">
        <v>43216</v>
      </c>
      <c r="B117" s="2">
        <v>5</v>
      </c>
      <c r="C117" s="2">
        <v>4</v>
      </c>
      <c r="D117" s="2">
        <v>17</v>
      </c>
      <c r="E117" s="2">
        <v>4</v>
      </c>
      <c r="F117" s="41">
        <f t="shared" si="2"/>
        <v>7.7692307692307692</v>
      </c>
    </row>
    <row r="118" spans="1:6" x14ac:dyDescent="0.25">
      <c r="A118" s="56">
        <v>43217</v>
      </c>
      <c r="B118" s="2">
        <v>13</v>
      </c>
      <c r="C118" s="2">
        <v>4</v>
      </c>
      <c r="D118" s="2">
        <v>17</v>
      </c>
      <c r="E118" s="2">
        <v>5</v>
      </c>
      <c r="F118" s="41">
        <f t="shared" si="2"/>
        <v>7</v>
      </c>
    </row>
    <row r="119" spans="1:6" x14ac:dyDescent="0.25">
      <c r="A119" s="56">
        <v>43218</v>
      </c>
      <c r="B119" s="2">
        <v>8</v>
      </c>
      <c r="C119" s="2">
        <v>4</v>
      </c>
      <c r="D119" s="2">
        <v>17</v>
      </c>
      <c r="E119" s="2">
        <v>6</v>
      </c>
      <c r="F119" s="41">
        <f t="shared" si="2"/>
        <v>7.384615384615385</v>
      </c>
    </row>
    <row r="120" spans="1:6" x14ac:dyDescent="0.25">
      <c r="A120" s="56">
        <v>43219</v>
      </c>
      <c r="B120" s="2">
        <v>0</v>
      </c>
      <c r="C120" s="2">
        <v>4</v>
      </c>
      <c r="D120" s="2">
        <v>18</v>
      </c>
      <c r="E120" s="2">
        <v>7</v>
      </c>
      <c r="F120" s="41">
        <f t="shared" si="2"/>
        <v>8.0769230769230766</v>
      </c>
    </row>
    <row r="121" spans="1:6" x14ac:dyDescent="0.25">
      <c r="A121" s="56">
        <v>43220</v>
      </c>
      <c r="B121" s="2">
        <v>11</v>
      </c>
      <c r="C121" s="2">
        <v>4</v>
      </c>
      <c r="D121" s="2">
        <v>18</v>
      </c>
      <c r="E121" s="2">
        <v>1</v>
      </c>
      <c r="F121" s="41">
        <f t="shared" si="2"/>
        <v>7.2307692307692308</v>
      </c>
    </row>
    <row r="122" spans="1:6" x14ac:dyDescent="0.25">
      <c r="A122" s="55">
        <v>43221</v>
      </c>
      <c r="B122" s="2">
        <v>12</v>
      </c>
      <c r="C122" s="2">
        <v>5</v>
      </c>
      <c r="D122" s="2">
        <v>18</v>
      </c>
      <c r="E122" s="2">
        <v>2</v>
      </c>
      <c r="F122" s="41">
        <f t="shared" si="2"/>
        <v>7.615384615384615</v>
      </c>
    </row>
    <row r="123" spans="1:6" x14ac:dyDescent="0.25">
      <c r="A123" s="56">
        <v>43222</v>
      </c>
      <c r="B123" s="2">
        <v>6</v>
      </c>
      <c r="C123" s="2">
        <v>5</v>
      </c>
      <c r="D123" s="2">
        <v>18</v>
      </c>
      <c r="E123" s="2">
        <v>3</v>
      </c>
      <c r="F123" s="41">
        <f t="shared" si="2"/>
        <v>7.6923076923076925</v>
      </c>
    </row>
    <row r="124" spans="1:6" x14ac:dyDescent="0.25">
      <c r="A124" s="56">
        <v>43223</v>
      </c>
      <c r="B124" s="2">
        <v>3</v>
      </c>
      <c r="C124" s="2">
        <v>5</v>
      </c>
      <c r="D124" s="2">
        <v>18</v>
      </c>
      <c r="E124" s="2">
        <v>4</v>
      </c>
      <c r="F124" s="41">
        <f t="shared" si="2"/>
        <v>7.7692307692307692</v>
      </c>
    </row>
    <row r="125" spans="1:6" x14ac:dyDescent="0.25">
      <c r="A125" s="56">
        <v>43224</v>
      </c>
      <c r="B125" s="2">
        <v>13</v>
      </c>
      <c r="C125" s="2">
        <v>5</v>
      </c>
      <c r="D125" s="2">
        <v>18</v>
      </c>
      <c r="E125" s="2">
        <v>5</v>
      </c>
      <c r="F125" s="41">
        <f t="shared" si="2"/>
        <v>6.7692307692307692</v>
      </c>
    </row>
    <row r="126" spans="1:6" x14ac:dyDescent="0.25">
      <c r="A126" s="56">
        <v>43225</v>
      </c>
      <c r="B126" s="2">
        <v>9</v>
      </c>
      <c r="C126" s="2">
        <v>5</v>
      </c>
      <c r="D126" s="2">
        <v>18</v>
      </c>
      <c r="E126" s="2">
        <v>6</v>
      </c>
      <c r="F126" s="41">
        <f t="shared" si="2"/>
        <v>7.1538461538461542</v>
      </c>
    </row>
    <row r="127" spans="1:6" x14ac:dyDescent="0.25">
      <c r="A127" s="56">
        <v>43226</v>
      </c>
      <c r="B127" s="2">
        <v>0</v>
      </c>
      <c r="C127" s="2">
        <v>5</v>
      </c>
      <c r="D127" s="2">
        <v>19</v>
      </c>
      <c r="E127" s="2">
        <v>7</v>
      </c>
      <c r="F127" s="41">
        <f t="shared" si="2"/>
        <v>7.8461538461538458</v>
      </c>
    </row>
    <row r="128" spans="1:6" x14ac:dyDescent="0.25">
      <c r="A128" s="56">
        <v>43227</v>
      </c>
      <c r="B128" s="2">
        <v>12</v>
      </c>
      <c r="C128" s="2">
        <v>5</v>
      </c>
      <c r="D128" s="2">
        <v>19</v>
      </c>
      <c r="E128" s="2">
        <v>1</v>
      </c>
      <c r="F128" s="41">
        <f t="shared" si="2"/>
        <v>7</v>
      </c>
    </row>
    <row r="129" spans="1:6" x14ac:dyDescent="0.25">
      <c r="A129" s="56">
        <v>43228</v>
      </c>
      <c r="B129" s="2">
        <v>8</v>
      </c>
      <c r="C129" s="2">
        <v>5</v>
      </c>
      <c r="D129" s="2">
        <v>19</v>
      </c>
      <c r="E129" s="2">
        <v>2</v>
      </c>
      <c r="F129" s="41">
        <f t="shared" si="2"/>
        <v>7</v>
      </c>
    </row>
    <row r="130" spans="1:6" x14ac:dyDescent="0.25">
      <c r="A130" s="56">
        <v>43229</v>
      </c>
      <c r="B130" s="2">
        <v>6</v>
      </c>
      <c r="C130" s="2">
        <v>5</v>
      </c>
      <c r="D130" s="2">
        <v>19</v>
      </c>
      <c r="E130" s="2">
        <v>3</v>
      </c>
      <c r="F130" s="41">
        <f t="shared" si="2"/>
        <v>7.1538461538461542</v>
      </c>
    </row>
    <row r="131" spans="1:6" x14ac:dyDescent="0.25">
      <c r="A131" s="55">
        <v>43230</v>
      </c>
      <c r="B131" s="2">
        <v>0</v>
      </c>
      <c r="C131" s="2">
        <v>5</v>
      </c>
      <c r="D131" s="2">
        <v>19</v>
      </c>
      <c r="E131" s="2">
        <v>4</v>
      </c>
      <c r="F131" s="41">
        <f t="shared" si="2"/>
        <v>7.384615384615385</v>
      </c>
    </row>
    <row r="132" spans="1:6" x14ac:dyDescent="0.25">
      <c r="A132" s="56">
        <v>43231</v>
      </c>
      <c r="B132" s="2">
        <v>13</v>
      </c>
      <c r="C132" s="2">
        <v>5</v>
      </c>
      <c r="D132" s="2">
        <v>19</v>
      </c>
      <c r="E132" s="2">
        <v>5</v>
      </c>
      <c r="F132" s="41">
        <f t="shared" si="2"/>
        <v>6.615384615384615</v>
      </c>
    </row>
    <row r="133" spans="1:6" x14ac:dyDescent="0.25">
      <c r="A133" s="56">
        <v>43232</v>
      </c>
      <c r="B133" s="2">
        <v>9</v>
      </c>
      <c r="C133" s="2">
        <v>5</v>
      </c>
      <c r="D133" s="2">
        <v>19</v>
      </c>
      <c r="E133" s="2">
        <v>6</v>
      </c>
      <c r="F133" s="41">
        <f t="shared" si="2"/>
        <v>6.9230769230769234</v>
      </c>
    </row>
    <row r="134" spans="1:6" x14ac:dyDescent="0.25">
      <c r="A134" s="56">
        <v>43233</v>
      </c>
      <c r="B134" s="2">
        <v>0</v>
      </c>
      <c r="C134" s="2">
        <v>5</v>
      </c>
      <c r="D134" s="2">
        <v>20</v>
      </c>
      <c r="E134" s="2">
        <v>7</v>
      </c>
      <c r="F134" s="41">
        <f t="shared" si="2"/>
        <v>7.615384615384615</v>
      </c>
    </row>
    <row r="135" spans="1:6" x14ac:dyDescent="0.25">
      <c r="A135" s="56">
        <v>43234</v>
      </c>
      <c r="B135" s="2">
        <v>12</v>
      </c>
      <c r="C135" s="2">
        <v>5</v>
      </c>
      <c r="D135" s="2">
        <v>20</v>
      </c>
      <c r="E135" s="2">
        <v>1</v>
      </c>
      <c r="F135" s="41">
        <f t="shared" si="2"/>
        <v>6.6923076923076925</v>
      </c>
    </row>
    <row r="136" spans="1:6" x14ac:dyDescent="0.25">
      <c r="A136" s="56">
        <v>43235</v>
      </c>
      <c r="B136" s="2">
        <v>8</v>
      </c>
      <c r="C136" s="2">
        <v>5</v>
      </c>
      <c r="D136" s="2">
        <v>20</v>
      </c>
      <c r="E136" s="2">
        <v>2</v>
      </c>
      <c r="F136" s="41">
        <f t="shared" si="2"/>
        <v>6.0769230769230766</v>
      </c>
    </row>
    <row r="137" spans="1:6" x14ac:dyDescent="0.25">
      <c r="A137" s="56">
        <v>43236</v>
      </c>
      <c r="B137" s="2">
        <v>6</v>
      </c>
      <c r="C137" s="2">
        <v>5</v>
      </c>
      <c r="D137" s="2">
        <v>20</v>
      </c>
      <c r="E137" s="2">
        <v>3</v>
      </c>
      <c r="F137" s="41">
        <f t="shared" si="2"/>
        <v>6.2307692307692308</v>
      </c>
    </row>
    <row r="138" spans="1:6" x14ac:dyDescent="0.25">
      <c r="A138" s="56">
        <v>43237</v>
      </c>
      <c r="B138" s="2">
        <v>3</v>
      </c>
      <c r="C138" s="2">
        <v>5</v>
      </c>
      <c r="D138" s="2">
        <v>20</v>
      </c>
      <c r="E138" s="2">
        <v>4</v>
      </c>
      <c r="F138" s="41">
        <f t="shared" si="2"/>
        <v>6.6923076923076925</v>
      </c>
    </row>
    <row r="139" spans="1:6" x14ac:dyDescent="0.25">
      <c r="A139" s="56">
        <v>43238</v>
      </c>
      <c r="B139" s="2">
        <v>13</v>
      </c>
      <c r="C139" s="2">
        <v>5</v>
      </c>
      <c r="D139" s="2">
        <v>20</v>
      </c>
      <c r="E139" s="2">
        <v>5</v>
      </c>
      <c r="F139" s="41">
        <f t="shared" si="2"/>
        <v>5.9230769230769234</v>
      </c>
    </row>
    <row r="140" spans="1:6" x14ac:dyDescent="0.25">
      <c r="A140" s="56">
        <v>43239</v>
      </c>
      <c r="B140" s="2">
        <v>9</v>
      </c>
      <c r="C140" s="2">
        <v>5</v>
      </c>
      <c r="D140" s="2">
        <v>20</v>
      </c>
      <c r="E140" s="2">
        <v>6</v>
      </c>
      <c r="F140" s="41">
        <f t="shared" ref="F140:F203" si="3">AVERAGE(B134:B146)</f>
        <v>6.2307692307692308</v>
      </c>
    </row>
    <row r="141" spans="1:6" x14ac:dyDescent="0.25">
      <c r="A141" s="55">
        <v>43240</v>
      </c>
      <c r="B141" s="2">
        <v>0</v>
      </c>
      <c r="C141" s="2">
        <v>5</v>
      </c>
      <c r="D141" s="2">
        <v>21</v>
      </c>
      <c r="E141" s="2">
        <v>7</v>
      </c>
      <c r="F141" s="41">
        <f t="shared" si="3"/>
        <v>6.9230769230769234</v>
      </c>
    </row>
    <row r="142" spans="1:6" x14ac:dyDescent="0.25">
      <c r="A142" s="55">
        <v>43241</v>
      </c>
      <c r="B142" s="2">
        <v>0</v>
      </c>
      <c r="C142" s="2">
        <v>5</v>
      </c>
      <c r="D142" s="2">
        <v>21</v>
      </c>
      <c r="E142" s="2">
        <v>1</v>
      </c>
      <c r="F142" s="41">
        <f t="shared" si="3"/>
        <v>6</v>
      </c>
    </row>
    <row r="143" spans="1:6" x14ac:dyDescent="0.25">
      <c r="A143" s="56">
        <v>43242</v>
      </c>
      <c r="B143" s="2">
        <v>8</v>
      </c>
      <c r="C143" s="2">
        <v>5</v>
      </c>
      <c r="D143" s="2">
        <v>21</v>
      </c>
      <c r="E143" s="2">
        <v>2</v>
      </c>
      <c r="F143" s="41">
        <f t="shared" si="3"/>
        <v>6.3076923076923075</v>
      </c>
    </row>
    <row r="144" spans="1:6" x14ac:dyDescent="0.25">
      <c r="A144" s="56">
        <v>43243</v>
      </c>
      <c r="B144" s="2">
        <v>6</v>
      </c>
      <c r="C144" s="2">
        <v>5</v>
      </c>
      <c r="D144" s="2">
        <v>21</v>
      </c>
      <c r="E144" s="2">
        <v>3</v>
      </c>
      <c r="F144" s="41">
        <f t="shared" si="3"/>
        <v>6.4615384615384617</v>
      </c>
    </row>
    <row r="145" spans="1:6" x14ac:dyDescent="0.25">
      <c r="A145" s="56">
        <v>43244</v>
      </c>
      <c r="B145" s="2">
        <v>3</v>
      </c>
      <c r="C145" s="2">
        <v>5</v>
      </c>
      <c r="D145" s="2">
        <v>21</v>
      </c>
      <c r="E145" s="2">
        <v>4</v>
      </c>
      <c r="F145" s="41">
        <f t="shared" si="3"/>
        <v>6.6923076923076925</v>
      </c>
    </row>
    <row r="146" spans="1:6" x14ac:dyDescent="0.25">
      <c r="A146" s="56">
        <v>43245</v>
      </c>
      <c r="B146" s="2">
        <v>13</v>
      </c>
      <c r="C146" s="2">
        <v>5</v>
      </c>
      <c r="D146" s="2">
        <v>21</v>
      </c>
      <c r="E146" s="2">
        <v>5</v>
      </c>
      <c r="F146" s="41">
        <f t="shared" si="3"/>
        <v>5.9230769230769234</v>
      </c>
    </row>
    <row r="147" spans="1:6" x14ac:dyDescent="0.25">
      <c r="A147" s="56">
        <v>43246</v>
      </c>
      <c r="B147" s="2">
        <v>9</v>
      </c>
      <c r="C147" s="2">
        <v>5</v>
      </c>
      <c r="D147" s="2">
        <v>21</v>
      </c>
      <c r="E147" s="2">
        <v>6</v>
      </c>
      <c r="F147" s="41">
        <f t="shared" si="3"/>
        <v>6.2307692307692308</v>
      </c>
    </row>
    <row r="148" spans="1:6" x14ac:dyDescent="0.25">
      <c r="A148" s="56">
        <v>43247</v>
      </c>
      <c r="B148" s="2">
        <v>0</v>
      </c>
      <c r="C148" s="2">
        <v>5</v>
      </c>
      <c r="D148" s="2">
        <v>22</v>
      </c>
      <c r="E148" s="2">
        <v>7</v>
      </c>
      <c r="F148" s="41">
        <f t="shared" si="3"/>
        <v>6.7692307692307692</v>
      </c>
    </row>
    <row r="149" spans="1:6" x14ac:dyDescent="0.25">
      <c r="A149" s="56">
        <v>43248</v>
      </c>
      <c r="B149" s="2">
        <v>12</v>
      </c>
      <c r="C149" s="2">
        <v>5</v>
      </c>
      <c r="D149" s="2">
        <v>22</v>
      </c>
      <c r="E149" s="2">
        <v>1</v>
      </c>
      <c r="F149" s="41">
        <f t="shared" si="3"/>
        <v>6.7692307692307692</v>
      </c>
    </row>
    <row r="150" spans="1:6" x14ac:dyDescent="0.25">
      <c r="A150" s="56">
        <v>43249</v>
      </c>
      <c r="B150" s="2">
        <v>8</v>
      </c>
      <c r="C150" s="2">
        <v>5</v>
      </c>
      <c r="D150" s="2">
        <v>22</v>
      </c>
      <c r="E150" s="2">
        <v>2</v>
      </c>
      <c r="F150" s="41">
        <f t="shared" si="3"/>
        <v>7</v>
      </c>
    </row>
    <row r="151" spans="1:6" x14ac:dyDescent="0.25">
      <c r="A151" s="56">
        <v>43250</v>
      </c>
      <c r="B151" s="2">
        <v>6</v>
      </c>
      <c r="C151" s="2">
        <v>5</v>
      </c>
      <c r="D151" s="2">
        <v>22</v>
      </c>
      <c r="E151" s="2">
        <v>3</v>
      </c>
      <c r="F151" s="41">
        <f t="shared" si="3"/>
        <v>7.1538461538461542</v>
      </c>
    </row>
    <row r="152" spans="1:6" x14ac:dyDescent="0.25">
      <c r="A152" s="56">
        <v>43251</v>
      </c>
      <c r="B152" s="2">
        <v>3</v>
      </c>
      <c r="C152" s="2">
        <v>5</v>
      </c>
      <c r="D152" s="2">
        <v>22</v>
      </c>
      <c r="E152" s="2">
        <v>4</v>
      </c>
      <c r="F152" s="41">
        <f t="shared" si="3"/>
        <v>7.384615384615385</v>
      </c>
    </row>
    <row r="153" spans="1:6" x14ac:dyDescent="0.25">
      <c r="A153" s="56">
        <v>43252</v>
      </c>
      <c r="B153" s="2">
        <v>13</v>
      </c>
      <c r="C153" s="2">
        <v>6</v>
      </c>
      <c r="D153" s="2">
        <v>22</v>
      </c>
      <c r="E153" s="2">
        <v>5</v>
      </c>
      <c r="F153" s="41">
        <f t="shared" si="3"/>
        <v>6.6923076923076925</v>
      </c>
    </row>
    <row r="154" spans="1:6" x14ac:dyDescent="0.25">
      <c r="A154" s="56">
        <v>43253</v>
      </c>
      <c r="B154" s="2">
        <v>7</v>
      </c>
      <c r="C154" s="2">
        <v>6</v>
      </c>
      <c r="D154" s="2">
        <v>22</v>
      </c>
      <c r="E154" s="2">
        <v>6</v>
      </c>
      <c r="F154" s="41">
        <f t="shared" si="3"/>
        <v>7</v>
      </c>
    </row>
    <row r="155" spans="1:6" x14ac:dyDescent="0.25">
      <c r="A155" s="56">
        <v>43254</v>
      </c>
      <c r="B155" s="2">
        <v>0</v>
      </c>
      <c r="C155" s="2">
        <v>6</v>
      </c>
      <c r="D155" s="2">
        <v>23</v>
      </c>
      <c r="E155" s="2">
        <v>7</v>
      </c>
      <c r="F155" s="41">
        <f t="shared" si="3"/>
        <v>7.5384615384615383</v>
      </c>
    </row>
    <row r="156" spans="1:6" x14ac:dyDescent="0.25">
      <c r="A156" s="56">
        <v>43255</v>
      </c>
      <c r="B156" s="2">
        <v>11</v>
      </c>
      <c r="C156" s="2">
        <v>6</v>
      </c>
      <c r="D156" s="2">
        <v>23</v>
      </c>
      <c r="E156" s="2">
        <v>1</v>
      </c>
      <c r="F156" s="41">
        <f t="shared" si="3"/>
        <v>6.615384615384615</v>
      </c>
    </row>
    <row r="157" spans="1:6" x14ac:dyDescent="0.25">
      <c r="A157" s="56">
        <v>43256</v>
      </c>
      <c r="B157" s="2">
        <v>8</v>
      </c>
      <c r="C157" s="2">
        <v>6</v>
      </c>
      <c r="D157" s="2">
        <v>23</v>
      </c>
      <c r="E157" s="2">
        <v>2</v>
      </c>
      <c r="F157" s="41">
        <f t="shared" si="3"/>
        <v>6.8461538461538458</v>
      </c>
    </row>
    <row r="158" spans="1:6" x14ac:dyDescent="0.25">
      <c r="A158" s="56">
        <v>43257</v>
      </c>
      <c r="B158" s="2">
        <v>6</v>
      </c>
      <c r="C158" s="2">
        <v>6</v>
      </c>
      <c r="D158" s="2">
        <v>23</v>
      </c>
      <c r="E158" s="2">
        <v>3</v>
      </c>
      <c r="F158" s="41">
        <f t="shared" si="3"/>
        <v>7</v>
      </c>
    </row>
    <row r="159" spans="1:6" x14ac:dyDescent="0.25">
      <c r="A159" s="56">
        <v>43258</v>
      </c>
      <c r="B159" s="2">
        <v>4</v>
      </c>
      <c r="C159" s="2">
        <v>6</v>
      </c>
      <c r="D159" s="2">
        <v>23</v>
      </c>
      <c r="E159" s="2">
        <v>4</v>
      </c>
      <c r="F159" s="41">
        <f t="shared" si="3"/>
        <v>7.2307692307692308</v>
      </c>
    </row>
    <row r="160" spans="1:6" x14ac:dyDescent="0.25">
      <c r="A160" s="56">
        <v>43259</v>
      </c>
      <c r="B160" s="2">
        <v>13</v>
      </c>
      <c r="C160" s="2">
        <v>6</v>
      </c>
      <c r="D160" s="2">
        <v>23</v>
      </c>
      <c r="E160" s="2">
        <v>5</v>
      </c>
      <c r="F160" s="41">
        <f t="shared" si="3"/>
        <v>6.5384615384615383</v>
      </c>
    </row>
    <row r="161" spans="1:6" x14ac:dyDescent="0.25">
      <c r="A161" s="56">
        <v>43260</v>
      </c>
      <c r="B161" s="2">
        <v>7</v>
      </c>
      <c r="C161" s="2">
        <v>6</v>
      </c>
      <c r="D161" s="2">
        <v>23</v>
      </c>
      <c r="E161" s="2">
        <v>6</v>
      </c>
      <c r="F161" s="41">
        <f t="shared" si="3"/>
        <v>7</v>
      </c>
    </row>
    <row r="162" spans="1:6" x14ac:dyDescent="0.25">
      <c r="A162" s="56">
        <v>43261</v>
      </c>
      <c r="B162" s="2">
        <v>0</v>
      </c>
      <c r="C162" s="2">
        <v>6</v>
      </c>
      <c r="D162" s="2">
        <v>24</v>
      </c>
      <c r="E162" s="2">
        <v>7</v>
      </c>
      <c r="F162" s="41">
        <f t="shared" si="3"/>
        <v>7.5384615384615383</v>
      </c>
    </row>
    <row r="163" spans="1:6" x14ac:dyDescent="0.25">
      <c r="A163" s="56">
        <v>43262</v>
      </c>
      <c r="B163" s="2">
        <v>11</v>
      </c>
      <c r="C163" s="2">
        <v>6</v>
      </c>
      <c r="D163" s="2">
        <v>24</v>
      </c>
      <c r="E163" s="2">
        <v>1</v>
      </c>
      <c r="F163" s="41">
        <f t="shared" si="3"/>
        <v>6.6923076923076925</v>
      </c>
    </row>
    <row r="164" spans="1:6" x14ac:dyDescent="0.25">
      <c r="A164" s="56">
        <v>43263</v>
      </c>
      <c r="B164" s="2">
        <v>8</v>
      </c>
      <c r="C164" s="2">
        <v>6</v>
      </c>
      <c r="D164" s="2">
        <v>24</v>
      </c>
      <c r="E164" s="2">
        <v>2</v>
      </c>
      <c r="F164" s="41">
        <f t="shared" si="3"/>
        <v>6.9230769230769234</v>
      </c>
    </row>
    <row r="165" spans="1:6" x14ac:dyDescent="0.25">
      <c r="A165" s="56">
        <v>43264</v>
      </c>
      <c r="B165" s="2">
        <v>6</v>
      </c>
      <c r="C165" s="2">
        <v>6</v>
      </c>
      <c r="D165" s="2">
        <v>24</v>
      </c>
      <c r="E165" s="2">
        <v>3</v>
      </c>
      <c r="F165" s="41">
        <f t="shared" si="3"/>
        <v>7.0769230769230766</v>
      </c>
    </row>
    <row r="166" spans="1:6" x14ac:dyDescent="0.25">
      <c r="A166" s="56">
        <v>43265</v>
      </c>
      <c r="B166" s="2">
        <v>4</v>
      </c>
      <c r="C166" s="2">
        <v>6</v>
      </c>
      <c r="D166" s="2">
        <v>24</v>
      </c>
      <c r="E166" s="2">
        <v>4</v>
      </c>
      <c r="F166" s="41">
        <f t="shared" si="3"/>
        <v>7.2307692307692308</v>
      </c>
    </row>
    <row r="167" spans="1:6" x14ac:dyDescent="0.25">
      <c r="A167" s="56">
        <v>43266</v>
      </c>
      <c r="B167" s="2">
        <v>13</v>
      </c>
      <c r="C167" s="2">
        <v>6</v>
      </c>
      <c r="D167" s="2">
        <v>24</v>
      </c>
      <c r="E167" s="2">
        <v>5</v>
      </c>
      <c r="F167" s="41">
        <f t="shared" si="3"/>
        <v>6.5384615384615383</v>
      </c>
    </row>
    <row r="168" spans="1:6" x14ac:dyDescent="0.25">
      <c r="A168" s="56">
        <v>43267</v>
      </c>
      <c r="B168" s="2">
        <v>7</v>
      </c>
      <c r="C168" s="2">
        <v>6</v>
      </c>
      <c r="D168" s="2">
        <v>24</v>
      </c>
      <c r="E168" s="2">
        <v>6</v>
      </c>
      <c r="F168" s="41">
        <f t="shared" si="3"/>
        <v>7</v>
      </c>
    </row>
    <row r="169" spans="1:6" x14ac:dyDescent="0.25">
      <c r="A169" s="56">
        <v>43268</v>
      </c>
      <c r="B169" s="2">
        <v>0</v>
      </c>
      <c r="C169" s="2">
        <v>6</v>
      </c>
      <c r="D169" s="2">
        <v>25</v>
      </c>
      <c r="E169" s="2">
        <v>7</v>
      </c>
      <c r="F169" s="41">
        <f t="shared" si="3"/>
        <v>7.5384615384615383</v>
      </c>
    </row>
    <row r="170" spans="1:6" x14ac:dyDescent="0.25">
      <c r="A170" s="56">
        <v>43269</v>
      </c>
      <c r="B170" s="2">
        <v>11</v>
      </c>
      <c r="C170" s="2">
        <v>6</v>
      </c>
      <c r="D170" s="2">
        <v>25</v>
      </c>
      <c r="E170" s="2">
        <v>1</v>
      </c>
      <c r="F170" s="41">
        <f t="shared" si="3"/>
        <v>6.6923076923076925</v>
      </c>
    </row>
    <row r="171" spans="1:6" x14ac:dyDescent="0.25">
      <c r="A171" s="56">
        <v>43270</v>
      </c>
      <c r="B171" s="2">
        <v>8</v>
      </c>
      <c r="C171" s="2">
        <v>6</v>
      </c>
      <c r="D171" s="2">
        <v>25</v>
      </c>
      <c r="E171" s="2">
        <v>2</v>
      </c>
      <c r="F171" s="41">
        <f t="shared" si="3"/>
        <v>6.9230769230769234</v>
      </c>
    </row>
    <row r="172" spans="1:6" x14ac:dyDescent="0.25">
      <c r="A172" s="56">
        <v>43271</v>
      </c>
      <c r="B172" s="2">
        <v>6</v>
      </c>
      <c r="C172" s="2">
        <v>6</v>
      </c>
      <c r="D172" s="2">
        <v>25</v>
      </c>
      <c r="E172" s="2">
        <v>3</v>
      </c>
      <c r="F172" s="41">
        <f t="shared" si="3"/>
        <v>7.0769230769230766</v>
      </c>
    </row>
    <row r="173" spans="1:6" x14ac:dyDescent="0.25">
      <c r="A173" s="56">
        <v>43272</v>
      </c>
      <c r="B173" s="2">
        <v>4</v>
      </c>
      <c r="C173" s="2">
        <v>6</v>
      </c>
      <c r="D173" s="2">
        <v>25</v>
      </c>
      <c r="E173" s="2">
        <v>4</v>
      </c>
      <c r="F173" s="41">
        <f t="shared" si="3"/>
        <v>7.2307692307692308</v>
      </c>
    </row>
    <row r="174" spans="1:6" x14ac:dyDescent="0.25">
      <c r="A174" s="56">
        <v>43273</v>
      </c>
      <c r="B174" s="2">
        <v>13</v>
      </c>
      <c r="C174" s="2">
        <v>6</v>
      </c>
      <c r="D174" s="2">
        <v>25</v>
      </c>
      <c r="E174" s="2">
        <v>5</v>
      </c>
      <c r="F174" s="41">
        <f t="shared" si="3"/>
        <v>6.5384615384615383</v>
      </c>
    </row>
    <row r="175" spans="1:6" x14ac:dyDescent="0.25">
      <c r="A175" s="56">
        <v>43274</v>
      </c>
      <c r="B175" s="2">
        <v>7</v>
      </c>
      <c r="C175" s="2">
        <v>6</v>
      </c>
      <c r="D175" s="2">
        <v>25</v>
      </c>
      <c r="E175" s="2">
        <v>6</v>
      </c>
      <c r="F175" s="41">
        <f t="shared" si="3"/>
        <v>7</v>
      </c>
    </row>
    <row r="176" spans="1:6" x14ac:dyDescent="0.25">
      <c r="A176" s="56">
        <v>43275</v>
      </c>
      <c r="B176" s="2">
        <v>0</v>
      </c>
      <c r="C176" s="2">
        <v>6</v>
      </c>
      <c r="D176" s="2">
        <v>26</v>
      </c>
      <c r="E176" s="2">
        <v>7</v>
      </c>
      <c r="F176" s="41">
        <f t="shared" si="3"/>
        <v>7.5384615384615383</v>
      </c>
    </row>
    <row r="177" spans="1:6" x14ac:dyDescent="0.25">
      <c r="A177" s="56">
        <v>43276</v>
      </c>
      <c r="B177" s="2">
        <v>11</v>
      </c>
      <c r="C177" s="2">
        <v>6</v>
      </c>
      <c r="D177" s="2">
        <v>26</v>
      </c>
      <c r="E177" s="2">
        <v>1</v>
      </c>
      <c r="F177" s="41">
        <f t="shared" si="3"/>
        <v>6.6923076923076925</v>
      </c>
    </row>
    <row r="178" spans="1:6" x14ac:dyDescent="0.25">
      <c r="A178" s="56">
        <v>43277</v>
      </c>
      <c r="B178" s="2">
        <v>8</v>
      </c>
      <c r="C178" s="2">
        <v>6</v>
      </c>
      <c r="D178" s="2">
        <v>26</v>
      </c>
      <c r="E178" s="2">
        <v>2</v>
      </c>
      <c r="F178" s="41">
        <f t="shared" si="3"/>
        <v>6.8461538461538458</v>
      </c>
    </row>
    <row r="179" spans="1:6" x14ac:dyDescent="0.25">
      <c r="A179" s="56">
        <v>43278</v>
      </c>
      <c r="B179" s="2">
        <v>6</v>
      </c>
      <c r="C179" s="2">
        <v>6</v>
      </c>
      <c r="D179" s="2">
        <v>26</v>
      </c>
      <c r="E179" s="2">
        <v>3</v>
      </c>
      <c r="F179" s="41">
        <f t="shared" si="3"/>
        <v>6.9230769230769234</v>
      </c>
    </row>
    <row r="180" spans="1:6" x14ac:dyDescent="0.25">
      <c r="A180" s="56">
        <v>43279</v>
      </c>
      <c r="B180" s="2">
        <v>4</v>
      </c>
      <c r="C180" s="2">
        <v>6</v>
      </c>
      <c r="D180" s="2">
        <v>26</v>
      </c>
      <c r="E180" s="2">
        <v>4</v>
      </c>
      <c r="F180" s="41">
        <f t="shared" si="3"/>
        <v>7.0769230769230766</v>
      </c>
    </row>
    <row r="181" spans="1:6" x14ac:dyDescent="0.25">
      <c r="A181" s="56">
        <v>43280</v>
      </c>
      <c r="B181" s="2">
        <v>13</v>
      </c>
      <c r="C181" s="2">
        <v>6</v>
      </c>
      <c r="D181" s="2">
        <v>26</v>
      </c>
      <c r="E181" s="2">
        <v>5</v>
      </c>
      <c r="F181" s="41">
        <f t="shared" si="3"/>
        <v>6.4615384615384617</v>
      </c>
    </row>
    <row r="182" spans="1:6" x14ac:dyDescent="0.25">
      <c r="A182" s="56">
        <v>43281</v>
      </c>
      <c r="B182" s="2">
        <v>7</v>
      </c>
      <c r="C182" s="2">
        <v>6</v>
      </c>
      <c r="D182" s="2">
        <v>26</v>
      </c>
      <c r="E182" s="2">
        <v>6</v>
      </c>
      <c r="F182" s="41">
        <f t="shared" si="3"/>
        <v>7</v>
      </c>
    </row>
    <row r="183" spans="1:6" x14ac:dyDescent="0.25">
      <c r="A183" s="56">
        <v>43282</v>
      </c>
      <c r="B183" s="2">
        <v>0</v>
      </c>
      <c r="C183" s="2">
        <v>7</v>
      </c>
      <c r="D183" s="2">
        <v>27</v>
      </c>
      <c r="E183" s="2">
        <v>7</v>
      </c>
      <c r="F183" s="41">
        <f t="shared" si="3"/>
        <v>7.615384615384615</v>
      </c>
    </row>
    <row r="184" spans="1:6" x14ac:dyDescent="0.25">
      <c r="A184" s="56">
        <v>43283</v>
      </c>
      <c r="B184" s="2">
        <v>10</v>
      </c>
      <c r="C184" s="2">
        <v>7</v>
      </c>
      <c r="D184" s="2">
        <v>27</v>
      </c>
      <c r="E184" s="2">
        <v>1</v>
      </c>
      <c r="F184" s="41">
        <f t="shared" si="3"/>
        <v>6.7692307692307692</v>
      </c>
    </row>
    <row r="185" spans="1:6" x14ac:dyDescent="0.25">
      <c r="A185" s="56">
        <v>43284</v>
      </c>
      <c r="B185" s="2">
        <v>7</v>
      </c>
      <c r="C185" s="2">
        <v>7</v>
      </c>
      <c r="D185" s="2">
        <v>27</v>
      </c>
      <c r="E185" s="2">
        <v>2</v>
      </c>
      <c r="F185" s="41">
        <f t="shared" si="3"/>
        <v>6.9230769230769234</v>
      </c>
    </row>
    <row r="186" spans="1:6" x14ac:dyDescent="0.25">
      <c r="A186" s="56">
        <v>43285</v>
      </c>
      <c r="B186" s="2">
        <v>6</v>
      </c>
      <c r="C186" s="2">
        <v>7</v>
      </c>
      <c r="D186" s="2">
        <v>27</v>
      </c>
      <c r="E186" s="2">
        <v>3</v>
      </c>
      <c r="F186" s="41">
        <f t="shared" si="3"/>
        <v>7</v>
      </c>
    </row>
    <row r="187" spans="1:6" x14ac:dyDescent="0.25">
      <c r="A187" s="56">
        <v>43286</v>
      </c>
      <c r="B187" s="2">
        <v>5</v>
      </c>
      <c r="C187" s="2">
        <v>7</v>
      </c>
      <c r="D187" s="2">
        <v>27</v>
      </c>
      <c r="E187" s="2">
        <v>4</v>
      </c>
      <c r="F187" s="41">
        <f t="shared" si="3"/>
        <v>7.1538461538461542</v>
      </c>
    </row>
    <row r="188" spans="1:6" x14ac:dyDescent="0.25">
      <c r="A188" s="56">
        <v>43287</v>
      </c>
      <c r="B188" s="2">
        <v>14</v>
      </c>
      <c r="C188" s="2">
        <v>7</v>
      </c>
      <c r="D188" s="2">
        <v>27</v>
      </c>
      <c r="E188" s="2">
        <v>5</v>
      </c>
      <c r="F188" s="41">
        <f t="shared" si="3"/>
        <v>6.5384615384615383</v>
      </c>
    </row>
    <row r="189" spans="1:6" x14ac:dyDescent="0.25">
      <c r="A189" s="56">
        <v>43288</v>
      </c>
      <c r="B189" s="2">
        <v>8</v>
      </c>
      <c r="C189" s="2">
        <v>7</v>
      </c>
      <c r="D189" s="2">
        <v>27</v>
      </c>
      <c r="E189" s="2">
        <v>6</v>
      </c>
      <c r="F189" s="41">
        <f t="shared" si="3"/>
        <v>7.0769230769230766</v>
      </c>
    </row>
    <row r="190" spans="1:6" x14ac:dyDescent="0.25">
      <c r="A190" s="56">
        <v>43289</v>
      </c>
      <c r="B190" s="2">
        <v>0</v>
      </c>
      <c r="C190" s="2">
        <v>7</v>
      </c>
      <c r="D190" s="2">
        <v>28</v>
      </c>
      <c r="E190" s="2">
        <v>7</v>
      </c>
      <c r="F190" s="41">
        <f t="shared" si="3"/>
        <v>7.6923076923076925</v>
      </c>
    </row>
    <row r="191" spans="1:6" x14ac:dyDescent="0.25">
      <c r="A191" s="56">
        <v>43290</v>
      </c>
      <c r="B191" s="2">
        <v>10</v>
      </c>
      <c r="C191" s="2">
        <v>7</v>
      </c>
      <c r="D191" s="2">
        <v>28</v>
      </c>
      <c r="E191" s="2">
        <v>1</v>
      </c>
      <c r="F191" s="41">
        <f t="shared" si="3"/>
        <v>6.9230769230769234</v>
      </c>
    </row>
    <row r="192" spans="1:6" x14ac:dyDescent="0.25">
      <c r="A192" s="56">
        <v>43291</v>
      </c>
      <c r="B192" s="2">
        <v>7</v>
      </c>
      <c r="C192" s="2">
        <v>7</v>
      </c>
      <c r="D192" s="2">
        <v>28</v>
      </c>
      <c r="E192" s="2">
        <v>2</v>
      </c>
      <c r="F192" s="41">
        <f t="shared" si="3"/>
        <v>7.1538461538461542</v>
      </c>
    </row>
    <row r="193" spans="1:6" x14ac:dyDescent="0.25">
      <c r="A193" s="56">
        <v>43292</v>
      </c>
      <c r="B193" s="2">
        <v>6</v>
      </c>
      <c r="C193" s="2">
        <v>7</v>
      </c>
      <c r="D193" s="2">
        <v>28</v>
      </c>
      <c r="E193" s="2">
        <v>3</v>
      </c>
      <c r="F193" s="41">
        <f t="shared" si="3"/>
        <v>7.2307692307692308</v>
      </c>
    </row>
    <row r="194" spans="1:6" x14ac:dyDescent="0.25">
      <c r="A194" s="56">
        <v>43293</v>
      </c>
      <c r="B194" s="2">
        <v>5</v>
      </c>
      <c r="C194" s="2">
        <v>7</v>
      </c>
      <c r="D194" s="2">
        <v>28</v>
      </c>
      <c r="E194" s="2">
        <v>4</v>
      </c>
      <c r="F194" s="41">
        <f t="shared" si="3"/>
        <v>7.3076923076923075</v>
      </c>
    </row>
    <row r="195" spans="1:6" x14ac:dyDescent="0.25">
      <c r="A195" s="56">
        <v>43294</v>
      </c>
      <c r="B195" s="2">
        <v>14</v>
      </c>
      <c r="C195" s="2">
        <v>7</v>
      </c>
      <c r="D195" s="2">
        <v>28</v>
      </c>
      <c r="E195" s="2">
        <v>5</v>
      </c>
      <c r="F195" s="41">
        <f t="shared" si="3"/>
        <v>6.615384615384615</v>
      </c>
    </row>
    <row r="196" spans="1:6" x14ac:dyDescent="0.25">
      <c r="A196" s="56">
        <v>43295</v>
      </c>
      <c r="B196" s="2">
        <v>8</v>
      </c>
      <c r="C196" s="2">
        <v>7</v>
      </c>
      <c r="D196" s="2">
        <v>28</v>
      </c>
      <c r="E196" s="2">
        <v>6</v>
      </c>
      <c r="F196" s="41">
        <f t="shared" si="3"/>
        <v>7.0769230769230766</v>
      </c>
    </row>
    <row r="197" spans="1:6" x14ac:dyDescent="0.25">
      <c r="A197" s="56">
        <v>43296</v>
      </c>
      <c r="B197" s="2">
        <v>0</v>
      </c>
      <c r="C197" s="2">
        <v>7</v>
      </c>
      <c r="D197" s="2">
        <v>29</v>
      </c>
      <c r="E197" s="2">
        <v>7</v>
      </c>
      <c r="F197" s="41">
        <f t="shared" si="3"/>
        <v>7.6923076923076925</v>
      </c>
    </row>
    <row r="198" spans="1:6" x14ac:dyDescent="0.25">
      <c r="A198" s="56">
        <v>43297</v>
      </c>
      <c r="B198" s="2">
        <v>10</v>
      </c>
      <c r="C198" s="2">
        <v>7</v>
      </c>
      <c r="D198" s="2">
        <v>29</v>
      </c>
      <c r="E198" s="2">
        <v>1</v>
      </c>
      <c r="F198" s="41">
        <f t="shared" si="3"/>
        <v>6.9230769230769234</v>
      </c>
    </row>
    <row r="199" spans="1:6" x14ac:dyDescent="0.25">
      <c r="A199" s="56">
        <v>43298</v>
      </c>
      <c r="B199" s="2">
        <v>7</v>
      </c>
      <c r="C199" s="2">
        <v>7</v>
      </c>
      <c r="D199" s="2">
        <v>29</v>
      </c>
      <c r="E199" s="2">
        <v>2</v>
      </c>
      <c r="F199" s="41">
        <f t="shared" si="3"/>
        <v>7.1538461538461542</v>
      </c>
    </row>
    <row r="200" spans="1:6" x14ac:dyDescent="0.25">
      <c r="A200" s="56">
        <v>43299</v>
      </c>
      <c r="B200" s="2">
        <v>6</v>
      </c>
      <c r="C200" s="2">
        <v>7</v>
      </c>
      <c r="D200" s="2">
        <v>29</v>
      </c>
      <c r="E200" s="2">
        <v>3</v>
      </c>
      <c r="F200" s="41">
        <f t="shared" si="3"/>
        <v>7.2307692307692308</v>
      </c>
    </row>
    <row r="201" spans="1:6" x14ac:dyDescent="0.25">
      <c r="A201" s="56">
        <v>43300</v>
      </c>
      <c r="B201" s="2">
        <v>5</v>
      </c>
      <c r="C201" s="2">
        <v>7</v>
      </c>
      <c r="D201" s="2">
        <v>29</v>
      </c>
      <c r="E201" s="2">
        <v>4</v>
      </c>
      <c r="F201" s="41">
        <f t="shared" si="3"/>
        <v>7.3076923076923075</v>
      </c>
    </row>
    <row r="202" spans="1:6" x14ac:dyDescent="0.25">
      <c r="A202" s="56">
        <v>43301</v>
      </c>
      <c r="B202" s="2">
        <v>14</v>
      </c>
      <c r="C202" s="2">
        <v>7</v>
      </c>
      <c r="D202" s="2">
        <v>29</v>
      </c>
      <c r="E202" s="2">
        <v>5</v>
      </c>
      <c r="F202" s="41">
        <f t="shared" si="3"/>
        <v>6.615384615384615</v>
      </c>
    </row>
    <row r="203" spans="1:6" x14ac:dyDescent="0.25">
      <c r="A203" s="56">
        <v>43302</v>
      </c>
      <c r="B203" s="2">
        <v>8</v>
      </c>
      <c r="C203" s="2">
        <v>7</v>
      </c>
      <c r="D203" s="2">
        <v>29</v>
      </c>
      <c r="E203" s="2">
        <v>6</v>
      </c>
      <c r="F203" s="41">
        <f t="shared" si="3"/>
        <v>7.0769230769230766</v>
      </c>
    </row>
    <row r="204" spans="1:6" x14ac:dyDescent="0.25">
      <c r="A204" s="56">
        <v>43303</v>
      </c>
      <c r="B204" s="2">
        <v>0</v>
      </c>
      <c r="C204" s="2">
        <v>7</v>
      </c>
      <c r="D204" s="2">
        <v>30</v>
      </c>
      <c r="E204" s="2">
        <v>7</v>
      </c>
      <c r="F204" s="41">
        <f t="shared" ref="F204:F267" si="4">AVERAGE(B198:B210)</f>
        <v>7.6923076923076925</v>
      </c>
    </row>
    <row r="205" spans="1:6" x14ac:dyDescent="0.25">
      <c r="A205" s="56">
        <v>43304</v>
      </c>
      <c r="B205" s="2">
        <v>10</v>
      </c>
      <c r="C205" s="2">
        <v>7</v>
      </c>
      <c r="D205" s="2">
        <v>30</v>
      </c>
      <c r="E205" s="2">
        <v>1</v>
      </c>
      <c r="F205" s="41">
        <f t="shared" si="4"/>
        <v>6.9230769230769234</v>
      </c>
    </row>
    <row r="206" spans="1:6" x14ac:dyDescent="0.25">
      <c r="A206" s="56">
        <v>43305</v>
      </c>
      <c r="B206" s="2">
        <v>7</v>
      </c>
      <c r="C206" s="2">
        <v>7</v>
      </c>
      <c r="D206" s="2">
        <v>30</v>
      </c>
      <c r="E206" s="2">
        <v>2</v>
      </c>
      <c r="F206" s="41">
        <f t="shared" si="4"/>
        <v>7.0769230769230766</v>
      </c>
    </row>
    <row r="207" spans="1:6" x14ac:dyDescent="0.25">
      <c r="A207" s="56">
        <v>43306</v>
      </c>
      <c r="B207" s="2">
        <v>6</v>
      </c>
      <c r="C207" s="2">
        <v>7</v>
      </c>
      <c r="D207" s="2">
        <v>30</v>
      </c>
      <c r="E207" s="2">
        <v>3</v>
      </c>
      <c r="F207" s="41">
        <f t="shared" si="4"/>
        <v>7.0769230769230766</v>
      </c>
    </row>
    <row r="208" spans="1:6" x14ac:dyDescent="0.25">
      <c r="A208" s="56">
        <v>43307</v>
      </c>
      <c r="B208" s="2">
        <v>5</v>
      </c>
      <c r="C208" s="2">
        <v>7</v>
      </c>
      <c r="D208" s="2">
        <v>30</v>
      </c>
      <c r="E208" s="2">
        <v>4</v>
      </c>
      <c r="F208" s="41">
        <f t="shared" si="4"/>
        <v>6.6923076923076925</v>
      </c>
    </row>
    <row r="209" spans="1:6" x14ac:dyDescent="0.25">
      <c r="A209" s="56">
        <v>43308</v>
      </c>
      <c r="B209" s="2">
        <v>14</v>
      </c>
      <c r="C209" s="2">
        <v>7</v>
      </c>
      <c r="D209" s="2">
        <v>30</v>
      </c>
      <c r="E209" s="2">
        <v>5</v>
      </c>
      <c r="F209" s="41">
        <f t="shared" si="4"/>
        <v>5.9230769230769234</v>
      </c>
    </row>
    <row r="210" spans="1:6" x14ac:dyDescent="0.25">
      <c r="A210" s="56">
        <v>43309</v>
      </c>
      <c r="B210" s="2">
        <v>8</v>
      </c>
      <c r="C210" s="2">
        <v>7</v>
      </c>
      <c r="D210" s="2">
        <v>30</v>
      </c>
      <c r="E210" s="2">
        <v>6</v>
      </c>
      <c r="F210" s="41">
        <f t="shared" si="4"/>
        <v>6.3076923076923075</v>
      </c>
    </row>
    <row r="211" spans="1:6" x14ac:dyDescent="0.25">
      <c r="A211" s="56">
        <v>43310</v>
      </c>
      <c r="B211" s="2">
        <v>0</v>
      </c>
      <c r="C211" s="2">
        <v>7</v>
      </c>
      <c r="D211" s="2">
        <v>31</v>
      </c>
      <c r="E211" s="2">
        <v>7</v>
      </c>
      <c r="F211" s="41">
        <f t="shared" si="4"/>
        <v>6.8461538461538458</v>
      </c>
    </row>
    <row r="212" spans="1:6" x14ac:dyDescent="0.25">
      <c r="A212" s="56">
        <v>43311</v>
      </c>
      <c r="B212" s="2">
        <v>9</v>
      </c>
      <c r="C212" s="2">
        <v>7</v>
      </c>
      <c r="D212" s="2">
        <v>31</v>
      </c>
      <c r="E212" s="2">
        <v>1</v>
      </c>
      <c r="F212" s="41">
        <f t="shared" si="4"/>
        <v>6.0769230769230766</v>
      </c>
    </row>
    <row r="213" spans="1:6" x14ac:dyDescent="0.25">
      <c r="A213" s="56">
        <v>43312</v>
      </c>
      <c r="B213" s="2">
        <v>6</v>
      </c>
      <c r="C213" s="2">
        <v>7</v>
      </c>
      <c r="D213" s="2">
        <v>31</v>
      </c>
      <c r="E213" s="2">
        <v>2</v>
      </c>
      <c r="F213" s="41">
        <f t="shared" si="4"/>
        <v>6.2307692307692308</v>
      </c>
    </row>
    <row r="214" spans="1:6" x14ac:dyDescent="0.25">
      <c r="A214" s="55">
        <v>43313</v>
      </c>
      <c r="B214" s="2">
        <v>0</v>
      </c>
      <c r="C214" s="2">
        <v>8</v>
      </c>
      <c r="D214" s="2">
        <v>31</v>
      </c>
      <c r="E214" s="2">
        <v>3</v>
      </c>
      <c r="F214" s="41">
        <f t="shared" si="4"/>
        <v>6.3076923076923075</v>
      </c>
    </row>
    <row r="215" spans="1:6" x14ac:dyDescent="0.25">
      <c r="A215" s="56">
        <v>43314</v>
      </c>
      <c r="B215" s="2">
        <v>4</v>
      </c>
      <c r="C215" s="2">
        <v>8</v>
      </c>
      <c r="D215" s="2">
        <v>31</v>
      </c>
      <c r="E215" s="2">
        <v>4</v>
      </c>
      <c r="F215" s="41">
        <f t="shared" si="4"/>
        <v>6.384615384615385</v>
      </c>
    </row>
    <row r="216" spans="1:6" x14ac:dyDescent="0.25">
      <c r="A216" s="56">
        <v>43315</v>
      </c>
      <c r="B216" s="2">
        <v>13</v>
      </c>
      <c r="C216" s="2">
        <v>8</v>
      </c>
      <c r="D216" s="2">
        <v>31</v>
      </c>
      <c r="E216" s="2">
        <v>5</v>
      </c>
      <c r="F216" s="41">
        <f t="shared" si="4"/>
        <v>5.615384615384615</v>
      </c>
    </row>
    <row r="217" spans="1:6" x14ac:dyDescent="0.25">
      <c r="A217" s="56">
        <v>43316</v>
      </c>
      <c r="B217" s="2">
        <v>7</v>
      </c>
      <c r="C217" s="2">
        <v>8</v>
      </c>
      <c r="D217" s="2">
        <v>31</v>
      </c>
      <c r="E217" s="2">
        <v>6</v>
      </c>
      <c r="F217" s="41">
        <f t="shared" si="4"/>
        <v>6</v>
      </c>
    </row>
    <row r="218" spans="1:6" x14ac:dyDescent="0.25">
      <c r="A218" s="56">
        <v>43317</v>
      </c>
      <c r="B218" s="2">
        <v>0</v>
      </c>
      <c r="C218" s="2">
        <v>8</v>
      </c>
      <c r="D218" s="2">
        <v>32</v>
      </c>
      <c r="E218" s="2">
        <v>7</v>
      </c>
      <c r="F218" s="41">
        <f t="shared" si="4"/>
        <v>6.5384615384615383</v>
      </c>
    </row>
    <row r="219" spans="1:6" x14ac:dyDescent="0.25">
      <c r="A219" s="56">
        <v>43318</v>
      </c>
      <c r="B219" s="2">
        <v>9</v>
      </c>
      <c r="C219" s="2">
        <v>8</v>
      </c>
      <c r="D219" s="2">
        <v>32</v>
      </c>
      <c r="E219" s="2">
        <v>1</v>
      </c>
      <c r="F219" s="41">
        <f t="shared" si="4"/>
        <v>5.8461538461538458</v>
      </c>
    </row>
    <row r="220" spans="1:6" x14ac:dyDescent="0.25">
      <c r="A220" s="56">
        <v>43319</v>
      </c>
      <c r="B220" s="2">
        <v>7</v>
      </c>
      <c r="C220" s="2">
        <v>8</v>
      </c>
      <c r="D220" s="2">
        <v>32</v>
      </c>
      <c r="E220" s="2">
        <v>2</v>
      </c>
      <c r="F220" s="41">
        <f t="shared" si="4"/>
        <v>6.0769230769230766</v>
      </c>
    </row>
    <row r="221" spans="1:6" x14ac:dyDescent="0.25">
      <c r="A221" s="56">
        <v>43320</v>
      </c>
      <c r="B221" s="2">
        <v>6</v>
      </c>
      <c r="C221" s="2">
        <v>8</v>
      </c>
      <c r="D221" s="2">
        <v>32</v>
      </c>
      <c r="E221" s="2">
        <v>3</v>
      </c>
      <c r="F221" s="41">
        <f t="shared" si="4"/>
        <v>6.615384615384615</v>
      </c>
    </row>
    <row r="222" spans="1:6" x14ac:dyDescent="0.25">
      <c r="A222" s="56">
        <v>43321</v>
      </c>
      <c r="B222" s="2">
        <v>4</v>
      </c>
      <c r="C222" s="2">
        <v>8</v>
      </c>
      <c r="D222" s="2">
        <v>32</v>
      </c>
      <c r="E222" s="2">
        <v>4</v>
      </c>
      <c r="F222" s="41">
        <f t="shared" si="4"/>
        <v>6.7692307692307692</v>
      </c>
    </row>
    <row r="223" spans="1:6" x14ac:dyDescent="0.25">
      <c r="A223" s="56">
        <v>43322</v>
      </c>
      <c r="B223" s="2">
        <v>13</v>
      </c>
      <c r="C223" s="2">
        <v>8</v>
      </c>
      <c r="D223" s="2">
        <v>32</v>
      </c>
      <c r="E223" s="2">
        <v>5</v>
      </c>
      <c r="F223" s="41">
        <f t="shared" si="4"/>
        <v>6.0769230769230766</v>
      </c>
    </row>
    <row r="224" spans="1:6" x14ac:dyDescent="0.25">
      <c r="A224" s="56">
        <v>43323</v>
      </c>
      <c r="B224" s="2">
        <v>7</v>
      </c>
      <c r="C224" s="2">
        <v>8</v>
      </c>
      <c r="D224" s="2">
        <v>32</v>
      </c>
      <c r="E224" s="2">
        <v>6</v>
      </c>
      <c r="F224" s="41">
        <f t="shared" si="4"/>
        <v>6.5384615384615383</v>
      </c>
    </row>
    <row r="225" spans="1:6" x14ac:dyDescent="0.25">
      <c r="A225" s="56">
        <v>43324</v>
      </c>
      <c r="B225" s="2">
        <v>0</v>
      </c>
      <c r="C225" s="2">
        <v>8</v>
      </c>
      <c r="D225" s="2">
        <v>33</v>
      </c>
      <c r="E225" s="2">
        <v>7</v>
      </c>
      <c r="F225" s="41">
        <f t="shared" si="4"/>
        <v>7.0769230769230766</v>
      </c>
    </row>
    <row r="226" spans="1:6" x14ac:dyDescent="0.25">
      <c r="A226" s="56">
        <v>43325</v>
      </c>
      <c r="B226" s="2">
        <v>9</v>
      </c>
      <c r="C226" s="2">
        <v>8</v>
      </c>
      <c r="D226" s="2">
        <v>33</v>
      </c>
      <c r="E226" s="2">
        <v>1</v>
      </c>
      <c r="F226" s="41">
        <f t="shared" si="4"/>
        <v>6.384615384615385</v>
      </c>
    </row>
    <row r="227" spans="1:6" x14ac:dyDescent="0.25">
      <c r="A227" s="56">
        <v>43326</v>
      </c>
      <c r="B227" s="2">
        <v>7</v>
      </c>
      <c r="C227" s="2">
        <v>8</v>
      </c>
      <c r="D227" s="2">
        <v>33</v>
      </c>
      <c r="E227" s="2">
        <v>2</v>
      </c>
      <c r="F227" s="41">
        <f t="shared" si="4"/>
        <v>6.5384615384615383</v>
      </c>
    </row>
    <row r="228" spans="1:6" x14ac:dyDescent="0.25">
      <c r="A228" s="56">
        <v>43327</v>
      </c>
      <c r="B228" s="2">
        <v>6</v>
      </c>
      <c r="C228" s="2">
        <v>8</v>
      </c>
      <c r="D228" s="2">
        <v>33</v>
      </c>
      <c r="E228" s="2">
        <v>3</v>
      </c>
      <c r="F228" s="41">
        <f t="shared" si="4"/>
        <v>6.615384615384615</v>
      </c>
    </row>
    <row r="229" spans="1:6" x14ac:dyDescent="0.25">
      <c r="A229" s="56">
        <v>43328</v>
      </c>
      <c r="B229" s="2">
        <v>4</v>
      </c>
      <c r="C229" s="2">
        <v>8</v>
      </c>
      <c r="D229" s="2">
        <v>33</v>
      </c>
      <c r="E229" s="2">
        <v>4</v>
      </c>
      <c r="F229" s="41">
        <f t="shared" si="4"/>
        <v>6.7692307692307692</v>
      </c>
    </row>
    <row r="230" spans="1:6" x14ac:dyDescent="0.25">
      <c r="A230" s="56">
        <v>43329</v>
      </c>
      <c r="B230" s="2">
        <v>13</v>
      </c>
      <c r="C230" s="2">
        <v>8</v>
      </c>
      <c r="D230" s="2">
        <v>33</v>
      </c>
      <c r="E230" s="2">
        <v>5</v>
      </c>
      <c r="F230" s="41">
        <f t="shared" si="4"/>
        <v>6.0769230769230766</v>
      </c>
    </row>
    <row r="231" spans="1:6" x14ac:dyDescent="0.25">
      <c r="A231" s="56">
        <v>43330</v>
      </c>
      <c r="B231" s="2">
        <v>7</v>
      </c>
      <c r="C231" s="2">
        <v>8</v>
      </c>
      <c r="D231" s="2">
        <v>33</v>
      </c>
      <c r="E231" s="2">
        <v>6</v>
      </c>
      <c r="F231" s="41">
        <f t="shared" si="4"/>
        <v>6.5384615384615383</v>
      </c>
    </row>
    <row r="232" spans="1:6" x14ac:dyDescent="0.25">
      <c r="A232" s="56">
        <v>43331</v>
      </c>
      <c r="B232" s="2">
        <v>0</v>
      </c>
      <c r="C232" s="2">
        <v>8</v>
      </c>
      <c r="D232" s="2">
        <v>34</v>
      </c>
      <c r="E232" s="2">
        <v>7</v>
      </c>
      <c r="F232" s="41">
        <f t="shared" si="4"/>
        <v>7.0769230769230766</v>
      </c>
    </row>
    <row r="233" spans="1:6" x14ac:dyDescent="0.25">
      <c r="A233" s="56">
        <v>43332</v>
      </c>
      <c r="B233" s="2">
        <v>9</v>
      </c>
      <c r="C233" s="2">
        <v>8</v>
      </c>
      <c r="D233" s="2">
        <v>34</v>
      </c>
      <c r="E233" s="2">
        <v>1</v>
      </c>
      <c r="F233" s="41">
        <f t="shared" si="4"/>
        <v>6.384615384615385</v>
      </c>
    </row>
    <row r="234" spans="1:6" x14ac:dyDescent="0.25">
      <c r="A234" s="56">
        <v>43333</v>
      </c>
      <c r="B234" s="2">
        <v>7</v>
      </c>
      <c r="C234" s="2">
        <v>8</v>
      </c>
      <c r="D234" s="2">
        <v>34</v>
      </c>
      <c r="E234" s="2">
        <v>2</v>
      </c>
      <c r="F234" s="41">
        <f t="shared" si="4"/>
        <v>6.5384615384615383</v>
      </c>
    </row>
    <row r="235" spans="1:6" x14ac:dyDescent="0.25">
      <c r="A235" s="56">
        <v>43334</v>
      </c>
      <c r="B235" s="2">
        <v>6</v>
      </c>
      <c r="C235" s="2">
        <v>8</v>
      </c>
      <c r="D235" s="2">
        <v>34</v>
      </c>
      <c r="E235" s="2">
        <v>3</v>
      </c>
      <c r="F235" s="41">
        <f t="shared" si="4"/>
        <v>6.615384615384615</v>
      </c>
    </row>
    <row r="236" spans="1:6" x14ac:dyDescent="0.25">
      <c r="A236" s="56">
        <v>43335</v>
      </c>
      <c r="B236" s="2">
        <v>4</v>
      </c>
      <c r="C236" s="2">
        <v>8</v>
      </c>
      <c r="D236" s="2">
        <v>34</v>
      </c>
      <c r="E236" s="2">
        <v>4</v>
      </c>
      <c r="F236" s="41">
        <f t="shared" si="4"/>
        <v>6.7692307692307692</v>
      </c>
    </row>
    <row r="237" spans="1:6" x14ac:dyDescent="0.25">
      <c r="A237" s="56">
        <v>43336</v>
      </c>
      <c r="B237" s="2">
        <v>13</v>
      </c>
      <c r="C237" s="2">
        <v>8</v>
      </c>
      <c r="D237" s="2">
        <v>34</v>
      </c>
      <c r="E237" s="2">
        <v>5</v>
      </c>
      <c r="F237" s="41">
        <f t="shared" si="4"/>
        <v>6.0769230769230766</v>
      </c>
    </row>
    <row r="238" spans="1:6" x14ac:dyDescent="0.25">
      <c r="A238" s="56">
        <v>43337</v>
      </c>
      <c r="B238" s="2">
        <v>7</v>
      </c>
      <c r="C238" s="2">
        <v>8</v>
      </c>
      <c r="D238" s="2">
        <v>34</v>
      </c>
      <c r="E238" s="2">
        <v>6</v>
      </c>
      <c r="F238" s="41">
        <f t="shared" si="4"/>
        <v>6.5384615384615383</v>
      </c>
    </row>
    <row r="239" spans="1:6" x14ac:dyDescent="0.25">
      <c r="A239" s="56">
        <v>43338</v>
      </c>
      <c r="B239" s="2">
        <v>0</v>
      </c>
      <c r="C239" s="2">
        <v>8</v>
      </c>
      <c r="D239" s="2">
        <v>35</v>
      </c>
      <c r="E239" s="2">
        <v>7</v>
      </c>
      <c r="F239" s="41">
        <f t="shared" si="4"/>
        <v>7.0769230769230766</v>
      </c>
    </row>
    <row r="240" spans="1:6" x14ac:dyDescent="0.25">
      <c r="A240" s="56">
        <v>43339</v>
      </c>
      <c r="B240" s="2">
        <v>9</v>
      </c>
      <c r="C240" s="2">
        <v>8</v>
      </c>
      <c r="D240" s="2">
        <v>35</v>
      </c>
      <c r="E240" s="2">
        <v>1</v>
      </c>
      <c r="F240" s="41">
        <f t="shared" si="4"/>
        <v>6.384615384615385</v>
      </c>
    </row>
    <row r="241" spans="1:6" x14ac:dyDescent="0.25">
      <c r="A241" s="56">
        <v>43340</v>
      </c>
      <c r="B241" s="2">
        <v>7</v>
      </c>
      <c r="C241" s="2">
        <v>8</v>
      </c>
      <c r="D241" s="2">
        <v>35</v>
      </c>
      <c r="E241" s="2">
        <v>2</v>
      </c>
      <c r="F241" s="41">
        <f t="shared" si="4"/>
        <v>6.615384615384615</v>
      </c>
    </row>
    <row r="242" spans="1:6" x14ac:dyDescent="0.25">
      <c r="A242" s="56">
        <v>43341</v>
      </c>
      <c r="B242" s="2">
        <v>6</v>
      </c>
      <c r="C242" s="2">
        <v>8</v>
      </c>
      <c r="D242" s="2">
        <v>35</v>
      </c>
      <c r="E242" s="2">
        <v>3</v>
      </c>
      <c r="F242" s="41">
        <f t="shared" si="4"/>
        <v>6.6923076923076925</v>
      </c>
    </row>
    <row r="243" spans="1:6" x14ac:dyDescent="0.25">
      <c r="A243" s="56">
        <v>43342</v>
      </c>
      <c r="B243" s="2">
        <v>4</v>
      </c>
      <c r="C243" s="2">
        <v>8</v>
      </c>
      <c r="D243" s="2">
        <v>35</v>
      </c>
      <c r="E243" s="2">
        <v>4</v>
      </c>
      <c r="F243" s="41">
        <f t="shared" si="4"/>
        <v>6.8461538461538458</v>
      </c>
    </row>
    <row r="244" spans="1:6" x14ac:dyDescent="0.25">
      <c r="A244" s="56">
        <v>43343</v>
      </c>
      <c r="B244" s="2">
        <v>13</v>
      </c>
      <c r="C244" s="2">
        <v>8</v>
      </c>
      <c r="D244" s="2">
        <v>35</v>
      </c>
      <c r="E244" s="2">
        <v>5</v>
      </c>
      <c r="F244" s="41">
        <f t="shared" si="4"/>
        <v>6.2307692307692308</v>
      </c>
    </row>
    <row r="245" spans="1:6" x14ac:dyDescent="0.25">
      <c r="A245" s="56">
        <v>43344</v>
      </c>
      <c r="B245" s="2">
        <v>7</v>
      </c>
      <c r="C245" s="2">
        <v>9</v>
      </c>
      <c r="D245" s="2">
        <v>35</v>
      </c>
      <c r="E245" s="2">
        <v>6</v>
      </c>
      <c r="F245" s="41">
        <f t="shared" si="4"/>
        <v>6.7692307692307692</v>
      </c>
    </row>
    <row r="246" spans="1:6" x14ac:dyDescent="0.25">
      <c r="A246" s="56">
        <v>43345</v>
      </c>
      <c r="B246" s="2">
        <v>0</v>
      </c>
      <c r="C246" s="2">
        <v>9</v>
      </c>
      <c r="D246" s="2">
        <v>36</v>
      </c>
      <c r="E246" s="2">
        <v>7</v>
      </c>
      <c r="F246" s="41">
        <f t="shared" si="4"/>
        <v>7.3076923076923075</v>
      </c>
    </row>
    <row r="247" spans="1:6" x14ac:dyDescent="0.25">
      <c r="A247" s="56">
        <v>43346</v>
      </c>
      <c r="B247" s="2">
        <v>10</v>
      </c>
      <c r="C247" s="2">
        <v>9</v>
      </c>
      <c r="D247" s="2">
        <v>36</v>
      </c>
      <c r="E247" s="2">
        <v>1</v>
      </c>
      <c r="F247" s="41">
        <f t="shared" si="4"/>
        <v>6.615384615384615</v>
      </c>
    </row>
    <row r="248" spans="1:6" x14ac:dyDescent="0.25">
      <c r="A248" s="56">
        <v>43347</v>
      </c>
      <c r="B248" s="2">
        <v>7</v>
      </c>
      <c r="C248" s="2">
        <v>9</v>
      </c>
      <c r="D248" s="2">
        <v>36</v>
      </c>
      <c r="E248" s="2">
        <v>2</v>
      </c>
      <c r="F248" s="41">
        <f t="shared" si="4"/>
        <v>6.8461538461538458</v>
      </c>
    </row>
    <row r="249" spans="1:6" x14ac:dyDescent="0.25">
      <c r="A249" s="56">
        <v>43348</v>
      </c>
      <c r="B249" s="2">
        <v>6</v>
      </c>
      <c r="C249" s="2">
        <v>9</v>
      </c>
      <c r="D249" s="2">
        <v>36</v>
      </c>
      <c r="E249" s="2">
        <v>3</v>
      </c>
      <c r="F249" s="41">
        <f t="shared" si="4"/>
        <v>6.9230769230769234</v>
      </c>
    </row>
    <row r="250" spans="1:6" x14ac:dyDescent="0.25">
      <c r="A250" s="56">
        <v>43349</v>
      </c>
      <c r="B250" s="2">
        <v>5</v>
      </c>
      <c r="C250" s="2">
        <v>9</v>
      </c>
      <c r="D250" s="2">
        <v>36</v>
      </c>
      <c r="E250" s="2">
        <v>4</v>
      </c>
      <c r="F250" s="41">
        <f t="shared" si="4"/>
        <v>7.0769230769230766</v>
      </c>
    </row>
    <row r="251" spans="1:6" x14ac:dyDescent="0.25">
      <c r="A251" s="56">
        <v>43350</v>
      </c>
      <c r="B251" s="2">
        <v>14</v>
      </c>
      <c r="C251" s="2">
        <v>9</v>
      </c>
      <c r="D251" s="2">
        <v>36</v>
      </c>
      <c r="E251" s="2">
        <v>5</v>
      </c>
      <c r="F251" s="41">
        <f t="shared" si="4"/>
        <v>6.4615384615384617</v>
      </c>
    </row>
    <row r="252" spans="1:6" x14ac:dyDescent="0.25">
      <c r="A252" s="56">
        <v>43351</v>
      </c>
      <c r="B252" s="2">
        <v>7</v>
      </c>
      <c r="C252" s="2">
        <v>9</v>
      </c>
      <c r="D252" s="2">
        <v>36</v>
      </c>
      <c r="E252" s="2">
        <v>6</v>
      </c>
      <c r="F252" s="41">
        <f t="shared" si="4"/>
        <v>7</v>
      </c>
    </row>
    <row r="253" spans="1:6" x14ac:dyDescent="0.25">
      <c r="A253" s="56">
        <v>43352</v>
      </c>
      <c r="B253" s="2">
        <v>0</v>
      </c>
      <c r="C253" s="2">
        <v>9</v>
      </c>
      <c r="D253" s="2">
        <v>37</v>
      </c>
      <c r="E253" s="2">
        <v>7</v>
      </c>
      <c r="F253" s="41">
        <f t="shared" si="4"/>
        <v>7.5384615384615383</v>
      </c>
    </row>
    <row r="254" spans="1:6" x14ac:dyDescent="0.25">
      <c r="A254" s="56">
        <v>43353</v>
      </c>
      <c r="B254" s="2">
        <v>10</v>
      </c>
      <c r="C254" s="2">
        <v>9</v>
      </c>
      <c r="D254" s="2">
        <v>37</v>
      </c>
      <c r="E254" s="2">
        <v>1</v>
      </c>
      <c r="F254" s="41">
        <f t="shared" si="4"/>
        <v>6.7692307692307692</v>
      </c>
    </row>
    <row r="255" spans="1:6" x14ac:dyDescent="0.25">
      <c r="A255" s="56">
        <v>43354</v>
      </c>
      <c r="B255" s="2">
        <v>7</v>
      </c>
      <c r="C255" s="2">
        <v>9</v>
      </c>
      <c r="D255" s="2">
        <v>37</v>
      </c>
      <c r="E255" s="2">
        <v>2</v>
      </c>
      <c r="F255" s="41">
        <f t="shared" si="4"/>
        <v>6.2307692307692308</v>
      </c>
    </row>
    <row r="256" spans="1:6" x14ac:dyDescent="0.25">
      <c r="A256" s="56">
        <v>43355</v>
      </c>
      <c r="B256" s="2">
        <v>6</v>
      </c>
      <c r="C256" s="2">
        <v>9</v>
      </c>
      <c r="D256" s="2">
        <v>37</v>
      </c>
      <c r="E256" s="2">
        <v>3</v>
      </c>
      <c r="F256" s="41">
        <f t="shared" si="4"/>
        <v>6.3076923076923075</v>
      </c>
    </row>
    <row r="257" spans="1:6" x14ac:dyDescent="0.25">
      <c r="A257" s="56">
        <v>43356</v>
      </c>
      <c r="B257" s="2">
        <v>5</v>
      </c>
      <c r="C257" s="2">
        <v>9</v>
      </c>
      <c r="D257" s="2">
        <v>37</v>
      </c>
      <c r="E257" s="2">
        <v>4</v>
      </c>
      <c r="F257" s="41">
        <f t="shared" si="4"/>
        <v>6.384615384615385</v>
      </c>
    </row>
    <row r="258" spans="1:6" x14ac:dyDescent="0.25">
      <c r="A258" s="56">
        <v>43357</v>
      </c>
      <c r="B258" s="2">
        <v>14</v>
      </c>
      <c r="C258" s="2">
        <v>9</v>
      </c>
      <c r="D258" s="2">
        <v>37</v>
      </c>
      <c r="E258" s="2">
        <v>5</v>
      </c>
      <c r="F258" s="41">
        <f t="shared" si="4"/>
        <v>5.6923076923076925</v>
      </c>
    </row>
    <row r="259" spans="1:6" x14ac:dyDescent="0.25">
      <c r="A259" s="56">
        <v>43358</v>
      </c>
      <c r="B259" s="2">
        <v>7</v>
      </c>
      <c r="C259" s="2">
        <v>9</v>
      </c>
      <c r="D259" s="2">
        <v>37</v>
      </c>
      <c r="E259" s="2">
        <v>6</v>
      </c>
      <c r="F259" s="41">
        <f t="shared" si="4"/>
        <v>6.2307692307692308</v>
      </c>
    </row>
    <row r="260" spans="1:6" x14ac:dyDescent="0.25">
      <c r="A260" s="55">
        <v>43359</v>
      </c>
      <c r="B260" s="2">
        <v>0</v>
      </c>
      <c r="C260" s="2">
        <v>9</v>
      </c>
      <c r="D260" s="2">
        <v>38</v>
      </c>
      <c r="E260" s="2">
        <v>7</v>
      </c>
      <c r="F260" s="41">
        <f t="shared" si="4"/>
        <v>6.7692307692307692</v>
      </c>
    </row>
    <row r="261" spans="1:6" x14ac:dyDescent="0.25">
      <c r="A261" s="55">
        <v>43360</v>
      </c>
      <c r="B261" s="2">
        <v>0</v>
      </c>
      <c r="C261" s="2">
        <v>9</v>
      </c>
      <c r="D261" s="2">
        <v>38</v>
      </c>
      <c r="E261" s="2">
        <v>1</v>
      </c>
      <c r="F261" s="41">
        <f t="shared" si="4"/>
        <v>6</v>
      </c>
    </row>
    <row r="262" spans="1:6" x14ac:dyDescent="0.25">
      <c r="A262" s="56">
        <v>43361</v>
      </c>
      <c r="B262" s="2">
        <v>7</v>
      </c>
      <c r="C262" s="2">
        <v>9</v>
      </c>
      <c r="D262" s="2">
        <v>38</v>
      </c>
      <c r="E262" s="2">
        <v>2</v>
      </c>
      <c r="F262" s="41">
        <f t="shared" si="4"/>
        <v>6.2307692307692308</v>
      </c>
    </row>
    <row r="263" spans="1:6" x14ac:dyDescent="0.25">
      <c r="A263" s="56">
        <v>43362</v>
      </c>
      <c r="B263" s="2">
        <v>6</v>
      </c>
      <c r="C263" s="2">
        <v>9</v>
      </c>
      <c r="D263" s="2">
        <v>38</v>
      </c>
      <c r="E263" s="2">
        <v>3</v>
      </c>
      <c r="F263" s="41">
        <f t="shared" si="4"/>
        <v>6.3076923076923075</v>
      </c>
    </row>
    <row r="264" spans="1:6" x14ac:dyDescent="0.25">
      <c r="A264" s="56">
        <v>43363</v>
      </c>
      <c r="B264" s="2">
        <v>5</v>
      </c>
      <c r="C264" s="2">
        <v>9</v>
      </c>
      <c r="D264" s="2">
        <v>38</v>
      </c>
      <c r="E264" s="2">
        <v>4</v>
      </c>
      <c r="F264" s="41">
        <f t="shared" si="4"/>
        <v>6.384615384615385</v>
      </c>
    </row>
    <row r="265" spans="1:6" x14ac:dyDescent="0.25">
      <c r="A265" s="56">
        <v>43364</v>
      </c>
      <c r="B265" s="2">
        <v>14</v>
      </c>
      <c r="C265" s="2">
        <v>9</v>
      </c>
      <c r="D265" s="2">
        <v>38</v>
      </c>
      <c r="E265" s="2">
        <v>5</v>
      </c>
      <c r="F265" s="41">
        <f t="shared" si="4"/>
        <v>5.6923076923076925</v>
      </c>
    </row>
    <row r="266" spans="1:6" x14ac:dyDescent="0.25">
      <c r="A266" s="56">
        <v>43365</v>
      </c>
      <c r="B266" s="2">
        <v>7</v>
      </c>
      <c r="C266" s="2">
        <v>9</v>
      </c>
      <c r="D266" s="2">
        <v>38</v>
      </c>
      <c r="E266" s="2">
        <v>6</v>
      </c>
      <c r="F266" s="41">
        <f t="shared" si="4"/>
        <v>6.2307692307692308</v>
      </c>
    </row>
    <row r="267" spans="1:6" x14ac:dyDescent="0.25">
      <c r="A267" s="56">
        <v>43366</v>
      </c>
      <c r="B267" s="2">
        <v>0</v>
      </c>
      <c r="C267" s="2">
        <v>9</v>
      </c>
      <c r="D267" s="2">
        <v>39</v>
      </c>
      <c r="E267" s="2">
        <v>7</v>
      </c>
      <c r="F267" s="41">
        <f t="shared" si="4"/>
        <v>6.7692307692307692</v>
      </c>
    </row>
    <row r="268" spans="1:6" x14ac:dyDescent="0.25">
      <c r="A268" s="56">
        <v>43367</v>
      </c>
      <c r="B268" s="2">
        <v>10</v>
      </c>
      <c r="C268" s="2">
        <v>9</v>
      </c>
      <c r="D268" s="2">
        <v>39</v>
      </c>
      <c r="E268" s="2">
        <v>1</v>
      </c>
      <c r="F268" s="41">
        <f t="shared" ref="F268:F331" si="5">AVERAGE(B262:B274)</f>
        <v>6.7692307692307692</v>
      </c>
    </row>
    <row r="269" spans="1:6" x14ac:dyDescent="0.25">
      <c r="A269" s="56">
        <v>43368</v>
      </c>
      <c r="B269" s="2">
        <v>7</v>
      </c>
      <c r="C269" s="2">
        <v>9</v>
      </c>
      <c r="D269" s="2">
        <v>39</v>
      </c>
      <c r="E269" s="2">
        <v>2</v>
      </c>
      <c r="F269" s="41">
        <f t="shared" si="5"/>
        <v>7</v>
      </c>
    </row>
    <row r="270" spans="1:6" x14ac:dyDescent="0.25">
      <c r="A270" s="56">
        <v>43369</v>
      </c>
      <c r="B270" s="2">
        <v>6</v>
      </c>
      <c r="C270" s="2">
        <v>9</v>
      </c>
      <c r="D270" s="2">
        <v>39</v>
      </c>
      <c r="E270" s="2">
        <v>3</v>
      </c>
      <c r="F270" s="41">
        <f t="shared" si="5"/>
        <v>7.1538461538461542</v>
      </c>
    </row>
    <row r="271" spans="1:6" x14ac:dyDescent="0.25">
      <c r="A271" s="56">
        <v>43370</v>
      </c>
      <c r="B271" s="2">
        <v>5</v>
      </c>
      <c r="C271" s="2">
        <v>9</v>
      </c>
      <c r="D271" s="2">
        <v>39</v>
      </c>
      <c r="E271" s="2">
        <v>4</v>
      </c>
      <c r="F271" s="41">
        <f t="shared" si="5"/>
        <v>7.2307692307692308</v>
      </c>
    </row>
    <row r="272" spans="1:6" x14ac:dyDescent="0.25">
      <c r="A272" s="56">
        <v>43371</v>
      </c>
      <c r="B272" s="2">
        <v>14</v>
      </c>
      <c r="C272" s="2">
        <v>9</v>
      </c>
      <c r="D272" s="2">
        <v>39</v>
      </c>
      <c r="E272" s="2">
        <v>5</v>
      </c>
      <c r="F272" s="41">
        <f t="shared" si="5"/>
        <v>6.4615384615384617</v>
      </c>
    </row>
    <row r="273" spans="1:6" x14ac:dyDescent="0.25">
      <c r="A273" s="56">
        <v>43372</v>
      </c>
      <c r="B273" s="2">
        <v>7</v>
      </c>
      <c r="C273" s="2">
        <v>9</v>
      </c>
      <c r="D273" s="2">
        <v>39</v>
      </c>
      <c r="E273" s="2">
        <v>6</v>
      </c>
      <c r="F273" s="41">
        <f t="shared" si="5"/>
        <v>6.8461538461538458</v>
      </c>
    </row>
    <row r="274" spans="1:6" x14ac:dyDescent="0.25">
      <c r="A274" s="56">
        <v>43373</v>
      </c>
      <c r="B274" s="2">
        <v>0</v>
      </c>
      <c r="C274" s="2">
        <v>9</v>
      </c>
      <c r="D274" s="2">
        <v>40</v>
      </c>
      <c r="E274" s="2">
        <v>7</v>
      </c>
      <c r="F274" s="41">
        <f t="shared" si="5"/>
        <v>7.384615384615385</v>
      </c>
    </row>
    <row r="275" spans="1:6" x14ac:dyDescent="0.25">
      <c r="A275" s="56">
        <v>43374</v>
      </c>
      <c r="B275" s="2">
        <v>10</v>
      </c>
      <c r="C275" s="2">
        <v>10</v>
      </c>
      <c r="D275" s="2">
        <v>40</v>
      </c>
      <c r="E275" s="2">
        <v>1</v>
      </c>
      <c r="F275" s="41">
        <f t="shared" si="5"/>
        <v>6.615384615384615</v>
      </c>
    </row>
    <row r="276" spans="1:6" x14ac:dyDescent="0.25">
      <c r="A276" s="56">
        <v>43375</v>
      </c>
      <c r="B276" s="2">
        <v>8</v>
      </c>
      <c r="C276" s="2">
        <v>10</v>
      </c>
      <c r="D276" s="2">
        <v>40</v>
      </c>
      <c r="E276" s="2">
        <v>2</v>
      </c>
      <c r="F276" s="41">
        <f t="shared" si="5"/>
        <v>6.8461538461538458</v>
      </c>
    </row>
    <row r="277" spans="1:6" x14ac:dyDescent="0.25">
      <c r="A277" s="56">
        <v>43376</v>
      </c>
      <c r="B277" s="2">
        <v>6</v>
      </c>
      <c r="C277" s="2">
        <v>10</v>
      </c>
      <c r="D277" s="2">
        <v>40</v>
      </c>
      <c r="E277" s="2">
        <v>3</v>
      </c>
      <c r="F277" s="41">
        <f t="shared" si="5"/>
        <v>7</v>
      </c>
    </row>
    <row r="278" spans="1:6" x14ac:dyDescent="0.25">
      <c r="A278" s="56">
        <v>43377</v>
      </c>
      <c r="B278" s="2">
        <v>4</v>
      </c>
      <c r="C278" s="2">
        <v>10</v>
      </c>
      <c r="D278" s="2">
        <v>40</v>
      </c>
      <c r="E278" s="2">
        <v>4</v>
      </c>
      <c r="F278" s="41">
        <f t="shared" si="5"/>
        <v>7.0769230769230766</v>
      </c>
    </row>
    <row r="279" spans="1:6" x14ac:dyDescent="0.25">
      <c r="A279" s="56">
        <v>43378</v>
      </c>
      <c r="B279" s="2">
        <v>12</v>
      </c>
      <c r="C279" s="2">
        <v>10</v>
      </c>
      <c r="D279" s="2">
        <v>40</v>
      </c>
      <c r="E279" s="2">
        <v>5</v>
      </c>
      <c r="F279" s="41">
        <f t="shared" si="5"/>
        <v>6.3076923076923075</v>
      </c>
    </row>
    <row r="280" spans="1:6" x14ac:dyDescent="0.25">
      <c r="A280" s="56">
        <v>43379</v>
      </c>
      <c r="B280" s="2">
        <v>7</v>
      </c>
      <c r="C280" s="2">
        <v>10</v>
      </c>
      <c r="D280" s="2">
        <v>40</v>
      </c>
      <c r="E280" s="2">
        <v>6</v>
      </c>
      <c r="F280" s="41">
        <f t="shared" si="5"/>
        <v>6.6923076923076925</v>
      </c>
    </row>
    <row r="281" spans="1:6" x14ac:dyDescent="0.25">
      <c r="A281" s="56">
        <v>43380</v>
      </c>
      <c r="B281" s="2">
        <v>0</v>
      </c>
      <c r="C281" s="2">
        <v>10</v>
      </c>
      <c r="D281" s="2">
        <v>41</v>
      </c>
      <c r="E281" s="2">
        <v>7</v>
      </c>
      <c r="F281" s="41">
        <f t="shared" si="5"/>
        <v>7.2307692307692308</v>
      </c>
    </row>
    <row r="282" spans="1:6" x14ac:dyDescent="0.25">
      <c r="A282" s="56">
        <v>43381</v>
      </c>
      <c r="B282" s="2">
        <v>10</v>
      </c>
      <c r="C282" s="2">
        <v>10</v>
      </c>
      <c r="D282" s="2">
        <v>41</v>
      </c>
      <c r="E282" s="2">
        <v>1</v>
      </c>
      <c r="F282" s="41">
        <f t="shared" si="5"/>
        <v>6.4615384615384617</v>
      </c>
    </row>
    <row r="283" spans="1:6" x14ac:dyDescent="0.25">
      <c r="A283" s="56">
        <v>43382</v>
      </c>
      <c r="B283" s="2">
        <v>8</v>
      </c>
      <c r="C283" s="2">
        <v>10</v>
      </c>
      <c r="D283" s="2">
        <v>41</v>
      </c>
      <c r="E283" s="2">
        <v>2</v>
      </c>
      <c r="F283" s="41">
        <f t="shared" si="5"/>
        <v>6.615384615384615</v>
      </c>
    </row>
    <row r="284" spans="1:6" x14ac:dyDescent="0.25">
      <c r="A284" s="56">
        <v>43383</v>
      </c>
      <c r="B284" s="2">
        <v>6</v>
      </c>
      <c r="C284" s="2">
        <v>10</v>
      </c>
      <c r="D284" s="2">
        <v>41</v>
      </c>
      <c r="E284" s="2">
        <v>3</v>
      </c>
      <c r="F284" s="41">
        <f t="shared" si="5"/>
        <v>6.7692307692307692</v>
      </c>
    </row>
    <row r="285" spans="1:6" x14ac:dyDescent="0.25">
      <c r="A285" s="56">
        <v>43384</v>
      </c>
      <c r="B285" s="2">
        <v>4</v>
      </c>
      <c r="C285" s="2">
        <v>10</v>
      </c>
      <c r="D285" s="2">
        <v>41</v>
      </c>
      <c r="E285" s="2">
        <v>4</v>
      </c>
      <c r="F285" s="41">
        <f t="shared" si="5"/>
        <v>6.9230769230769234</v>
      </c>
    </row>
    <row r="286" spans="1:6" x14ac:dyDescent="0.25">
      <c r="A286" s="56">
        <v>43385</v>
      </c>
      <c r="B286" s="2">
        <v>12</v>
      </c>
      <c r="C286" s="2">
        <v>10</v>
      </c>
      <c r="D286" s="2">
        <v>41</v>
      </c>
      <c r="E286" s="2">
        <v>5</v>
      </c>
      <c r="F286" s="41">
        <f t="shared" si="5"/>
        <v>6.3076923076923075</v>
      </c>
    </row>
    <row r="287" spans="1:6" x14ac:dyDescent="0.25">
      <c r="A287" s="56">
        <v>43386</v>
      </c>
      <c r="B287" s="2">
        <v>7</v>
      </c>
      <c r="C287" s="2">
        <v>10</v>
      </c>
      <c r="D287" s="2">
        <v>41</v>
      </c>
      <c r="E287" s="2">
        <v>6</v>
      </c>
      <c r="F287" s="41">
        <f t="shared" si="5"/>
        <v>6.6923076923076925</v>
      </c>
    </row>
    <row r="288" spans="1:6" x14ac:dyDescent="0.25">
      <c r="A288" s="56">
        <v>43387</v>
      </c>
      <c r="B288" s="2">
        <v>0</v>
      </c>
      <c r="C288" s="2">
        <v>10</v>
      </c>
      <c r="D288" s="2">
        <v>42</v>
      </c>
      <c r="E288" s="2">
        <v>7</v>
      </c>
      <c r="F288" s="41">
        <f t="shared" si="5"/>
        <v>7.2307692307692308</v>
      </c>
    </row>
    <row r="289" spans="1:6" x14ac:dyDescent="0.25">
      <c r="A289" s="56">
        <v>43388</v>
      </c>
      <c r="B289" s="2">
        <v>10</v>
      </c>
      <c r="C289" s="2">
        <v>10</v>
      </c>
      <c r="D289" s="2">
        <v>42</v>
      </c>
      <c r="E289" s="2">
        <v>1</v>
      </c>
      <c r="F289" s="41">
        <f t="shared" si="5"/>
        <v>6.4615384615384617</v>
      </c>
    </row>
    <row r="290" spans="1:6" x14ac:dyDescent="0.25">
      <c r="A290" s="56">
        <v>43389</v>
      </c>
      <c r="B290" s="2">
        <v>8</v>
      </c>
      <c r="C290" s="2">
        <v>10</v>
      </c>
      <c r="D290" s="2">
        <v>42</v>
      </c>
      <c r="E290" s="2">
        <v>2</v>
      </c>
      <c r="F290" s="41">
        <f t="shared" si="5"/>
        <v>6.615384615384615</v>
      </c>
    </row>
    <row r="291" spans="1:6" x14ac:dyDescent="0.25">
      <c r="A291" s="56">
        <v>43390</v>
      </c>
      <c r="B291" s="2">
        <v>6</v>
      </c>
      <c r="C291" s="2">
        <v>10</v>
      </c>
      <c r="D291" s="2">
        <v>42</v>
      </c>
      <c r="E291" s="2">
        <v>3</v>
      </c>
      <c r="F291" s="41">
        <f t="shared" si="5"/>
        <v>6.7692307692307692</v>
      </c>
    </row>
    <row r="292" spans="1:6" x14ac:dyDescent="0.25">
      <c r="A292" s="56">
        <v>43391</v>
      </c>
      <c r="B292" s="2">
        <v>4</v>
      </c>
      <c r="C292" s="2">
        <v>10</v>
      </c>
      <c r="D292" s="2">
        <v>42</v>
      </c>
      <c r="E292" s="2">
        <v>4</v>
      </c>
      <c r="F292" s="41">
        <f t="shared" si="5"/>
        <v>6.9230769230769234</v>
      </c>
    </row>
    <row r="293" spans="1:6" x14ac:dyDescent="0.25">
      <c r="A293" s="56">
        <v>43392</v>
      </c>
      <c r="B293" s="2">
        <v>12</v>
      </c>
      <c r="C293" s="2">
        <v>10</v>
      </c>
      <c r="D293" s="2">
        <v>42</v>
      </c>
      <c r="E293" s="2">
        <v>5</v>
      </c>
      <c r="F293" s="41">
        <f t="shared" si="5"/>
        <v>6.3076923076923075</v>
      </c>
    </row>
    <row r="294" spans="1:6" x14ac:dyDescent="0.25">
      <c r="A294" s="56">
        <v>43393</v>
      </c>
      <c r="B294" s="2">
        <v>7</v>
      </c>
      <c r="C294" s="2">
        <v>10</v>
      </c>
      <c r="D294" s="2">
        <v>42</v>
      </c>
      <c r="E294" s="2">
        <v>6</v>
      </c>
      <c r="F294" s="41">
        <f t="shared" si="5"/>
        <v>6.6923076923076925</v>
      </c>
    </row>
    <row r="295" spans="1:6" x14ac:dyDescent="0.25">
      <c r="A295" s="56">
        <v>43394</v>
      </c>
      <c r="B295" s="2">
        <v>0</v>
      </c>
      <c r="C295" s="2">
        <v>10</v>
      </c>
      <c r="D295" s="2">
        <v>43</v>
      </c>
      <c r="E295" s="2">
        <v>7</v>
      </c>
      <c r="F295" s="41">
        <f t="shared" si="5"/>
        <v>7.2307692307692308</v>
      </c>
    </row>
    <row r="296" spans="1:6" x14ac:dyDescent="0.25">
      <c r="A296" s="56">
        <v>43395</v>
      </c>
      <c r="B296" s="2">
        <v>10</v>
      </c>
      <c r="C296" s="2">
        <v>10</v>
      </c>
      <c r="D296" s="2">
        <v>43</v>
      </c>
      <c r="E296" s="2">
        <v>1</v>
      </c>
      <c r="F296" s="41">
        <f t="shared" si="5"/>
        <v>6.4615384615384617</v>
      </c>
    </row>
    <row r="297" spans="1:6" x14ac:dyDescent="0.25">
      <c r="A297" s="56">
        <v>43396</v>
      </c>
      <c r="B297" s="2">
        <v>8</v>
      </c>
      <c r="C297" s="2">
        <v>10</v>
      </c>
      <c r="D297" s="2">
        <v>43</v>
      </c>
      <c r="E297" s="2">
        <v>2</v>
      </c>
      <c r="F297" s="41">
        <f t="shared" si="5"/>
        <v>6.615384615384615</v>
      </c>
    </row>
    <row r="298" spans="1:6" x14ac:dyDescent="0.25">
      <c r="A298" s="56">
        <v>43397</v>
      </c>
      <c r="B298" s="2">
        <v>6</v>
      </c>
      <c r="C298" s="2">
        <v>10</v>
      </c>
      <c r="D298" s="2">
        <v>43</v>
      </c>
      <c r="E298" s="2">
        <v>3</v>
      </c>
      <c r="F298" s="41">
        <f t="shared" si="5"/>
        <v>6.7692307692307692</v>
      </c>
    </row>
    <row r="299" spans="1:6" x14ac:dyDescent="0.25">
      <c r="A299" s="56">
        <v>43398</v>
      </c>
      <c r="B299" s="2">
        <v>4</v>
      </c>
      <c r="C299" s="2">
        <v>10</v>
      </c>
      <c r="D299" s="2">
        <v>43</v>
      </c>
      <c r="E299" s="2">
        <v>4</v>
      </c>
      <c r="F299" s="41">
        <f t="shared" si="5"/>
        <v>6.9230769230769234</v>
      </c>
    </row>
    <row r="300" spans="1:6" x14ac:dyDescent="0.25">
      <c r="A300" s="56">
        <v>43399</v>
      </c>
      <c r="B300" s="2">
        <v>12</v>
      </c>
      <c r="C300" s="2">
        <v>10</v>
      </c>
      <c r="D300" s="2">
        <v>43</v>
      </c>
      <c r="E300" s="2">
        <v>5</v>
      </c>
      <c r="F300" s="41">
        <f t="shared" si="5"/>
        <v>6</v>
      </c>
    </row>
    <row r="301" spans="1:6" x14ac:dyDescent="0.25">
      <c r="A301" s="56">
        <v>43400</v>
      </c>
      <c r="B301" s="2">
        <v>7</v>
      </c>
      <c r="C301" s="2">
        <v>10</v>
      </c>
      <c r="D301" s="2">
        <v>43</v>
      </c>
      <c r="E301" s="2">
        <v>6</v>
      </c>
      <c r="F301" s="41">
        <f t="shared" si="5"/>
        <v>6.384615384615385</v>
      </c>
    </row>
    <row r="302" spans="1:6" x14ac:dyDescent="0.25">
      <c r="A302" s="56">
        <v>43401</v>
      </c>
      <c r="B302" s="2">
        <v>0</v>
      </c>
      <c r="C302" s="2">
        <v>10</v>
      </c>
      <c r="D302" s="2">
        <v>44</v>
      </c>
      <c r="E302" s="2">
        <v>7</v>
      </c>
      <c r="F302" s="41">
        <f t="shared" si="5"/>
        <v>6.9230769230769234</v>
      </c>
    </row>
    <row r="303" spans="1:6" x14ac:dyDescent="0.25">
      <c r="A303" s="56">
        <v>43402</v>
      </c>
      <c r="B303" s="2">
        <v>10</v>
      </c>
      <c r="C303" s="2">
        <v>10</v>
      </c>
      <c r="D303" s="2">
        <v>44</v>
      </c>
      <c r="E303" s="2">
        <v>1</v>
      </c>
      <c r="F303" s="41">
        <f t="shared" si="5"/>
        <v>6.1538461538461542</v>
      </c>
    </row>
    <row r="304" spans="1:6" x14ac:dyDescent="0.25">
      <c r="A304" s="56">
        <v>43403</v>
      </c>
      <c r="B304" s="2">
        <v>8</v>
      </c>
      <c r="C304" s="2">
        <v>10</v>
      </c>
      <c r="D304" s="2">
        <v>44</v>
      </c>
      <c r="E304" s="2">
        <v>2</v>
      </c>
      <c r="F304" s="41">
        <f t="shared" si="5"/>
        <v>6.384615384615385</v>
      </c>
    </row>
    <row r="305" spans="1:6" x14ac:dyDescent="0.25">
      <c r="A305" s="56">
        <v>43404</v>
      </c>
      <c r="B305" s="2">
        <v>6</v>
      </c>
      <c r="C305" s="2">
        <v>10</v>
      </c>
      <c r="D305" s="2">
        <v>44</v>
      </c>
      <c r="E305" s="2">
        <v>3</v>
      </c>
      <c r="F305" s="41">
        <f t="shared" si="5"/>
        <v>6.5384615384615383</v>
      </c>
    </row>
    <row r="306" spans="1:6" x14ac:dyDescent="0.25">
      <c r="A306" s="55">
        <v>43405</v>
      </c>
      <c r="B306" s="2">
        <v>0</v>
      </c>
      <c r="C306" s="2">
        <v>11</v>
      </c>
      <c r="D306" s="2">
        <v>44</v>
      </c>
      <c r="E306" s="2">
        <v>4</v>
      </c>
      <c r="F306" s="41">
        <f t="shared" si="5"/>
        <v>6.7692307692307692</v>
      </c>
    </row>
    <row r="307" spans="1:6" x14ac:dyDescent="0.25">
      <c r="A307" s="56">
        <v>43406</v>
      </c>
      <c r="B307" s="2">
        <v>12</v>
      </c>
      <c r="C307" s="2">
        <v>11</v>
      </c>
      <c r="D307" s="2">
        <v>44</v>
      </c>
      <c r="E307" s="2">
        <v>5</v>
      </c>
      <c r="F307" s="41">
        <f t="shared" si="5"/>
        <v>6.1538461538461542</v>
      </c>
    </row>
    <row r="308" spans="1:6" x14ac:dyDescent="0.25">
      <c r="A308" s="56">
        <v>43407</v>
      </c>
      <c r="B308" s="2">
        <v>7</v>
      </c>
      <c r="C308" s="2">
        <v>11</v>
      </c>
      <c r="D308" s="2">
        <v>44</v>
      </c>
      <c r="E308" s="2">
        <v>6</v>
      </c>
      <c r="F308" s="41">
        <f t="shared" si="5"/>
        <v>6.5384615384615383</v>
      </c>
    </row>
    <row r="309" spans="1:6" x14ac:dyDescent="0.25">
      <c r="A309" s="56">
        <v>43408</v>
      </c>
      <c r="B309" s="2">
        <v>0</v>
      </c>
      <c r="C309" s="2">
        <v>11</v>
      </c>
      <c r="D309" s="2">
        <v>45</v>
      </c>
      <c r="E309" s="2">
        <v>7</v>
      </c>
      <c r="F309" s="41">
        <f t="shared" si="5"/>
        <v>7.0769230769230766</v>
      </c>
    </row>
    <row r="310" spans="1:6" x14ac:dyDescent="0.25">
      <c r="A310" s="56">
        <v>43409</v>
      </c>
      <c r="B310" s="2">
        <v>11</v>
      </c>
      <c r="C310" s="2">
        <v>11</v>
      </c>
      <c r="D310" s="2">
        <v>45</v>
      </c>
      <c r="E310" s="2">
        <v>1</v>
      </c>
      <c r="F310" s="41">
        <f t="shared" si="5"/>
        <v>6.3076923076923075</v>
      </c>
    </row>
    <row r="311" spans="1:6" x14ac:dyDescent="0.25">
      <c r="A311" s="56">
        <v>43410</v>
      </c>
      <c r="B311" s="2">
        <v>8</v>
      </c>
      <c r="C311" s="2">
        <v>11</v>
      </c>
      <c r="D311" s="2">
        <v>45</v>
      </c>
      <c r="E311" s="2">
        <v>2</v>
      </c>
      <c r="F311" s="41">
        <f t="shared" si="5"/>
        <v>6.5384615384615383</v>
      </c>
    </row>
    <row r="312" spans="1:6" x14ac:dyDescent="0.25">
      <c r="A312" s="56">
        <v>43411</v>
      </c>
      <c r="B312" s="2">
        <v>7</v>
      </c>
      <c r="C312" s="2">
        <v>11</v>
      </c>
      <c r="D312" s="2">
        <v>45</v>
      </c>
      <c r="E312" s="2">
        <v>3</v>
      </c>
      <c r="F312" s="41">
        <f t="shared" si="5"/>
        <v>6.6923076923076925</v>
      </c>
    </row>
    <row r="313" spans="1:6" x14ac:dyDescent="0.25">
      <c r="A313" s="56">
        <v>43412</v>
      </c>
      <c r="B313" s="2">
        <v>4</v>
      </c>
      <c r="C313" s="2">
        <v>11</v>
      </c>
      <c r="D313" s="2">
        <v>45</v>
      </c>
      <c r="E313" s="2">
        <v>4</v>
      </c>
      <c r="F313" s="41">
        <f t="shared" si="5"/>
        <v>7.2307692307692308</v>
      </c>
    </row>
    <row r="314" spans="1:6" x14ac:dyDescent="0.25">
      <c r="A314" s="56">
        <v>43413</v>
      </c>
      <c r="B314" s="2">
        <v>12</v>
      </c>
      <c r="C314" s="2">
        <v>11</v>
      </c>
      <c r="D314" s="2">
        <v>45</v>
      </c>
      <c r="E314" s="2">
        <v>5</v>
      </c>
      <c r="F314" s="41">
        <f t="shared" si="5"/>
        <v>6.615384615384615</v>
      </c>
    </row>
    <row r="315" spans="1:6" x14ac:dyDescent="0.25">
      <c r="A315" s="56">
        <v>43414</v>
      </c>
      <c r="B315" s="2">
        <v>7</v>
      </c>
      <c r="C315" s="2">
        <v>11</v>
      </c>
      <c r="D315" s="2">
        <v>45</v>
      </c>
      <c r="E315" s="2">
        <v>6</v>
      </c>
      <c r="F315" s="41">
        <f t="shared" si="5"/>
        <v>7</v>
      </c>
    </row>
    <row r="316" spans="1:6" x14ac:dyDescent="0.25">
      <c r="A316" s="56">
        <v>43415</v>
      </c>
      <c r="B316" s="2">
        <v>0</v>
      </c>
      <c r="C316" s="2">
        <v>11</v>
      </c>
      <c r="D316" s="2">
        <v>46</v>
      </c>
      <c r="E316" s="2">
        <v>7</v>
      </c>
      <c r="F316" s="41">
        <f t="shared" si="5"/>
        <v>7.5384615384615383</v>
      </c>
    </row>
    <row r="317" spans="1:6" x14ac:dyDescent="0.25">
      <c r="A317" s="56">
        <v>43416</v>
      </c>
      <c r="B317" s="2">
        <v>11</v>
      </c>
      <c r="C317" s="2">
        <v>11</v>
      </c>
      <c r="D317" s="2">
        <v>46</v>
      </c>
      <c r="E317" s="2">
        <v>1</v>
      </c>
      <c r="F317" s="41">
        <f t="shared" si="5"/>
        <v>6.6923076923076925</v>
      </c>
    </row>
    <row r="318" spans="1:6" x14ac:dyDescent="0.25">
      <c r="A318" s="56">
        <v>43417</v>
      </c>
      <c r="B318" s="2">
        <v>8</v>
      </c>
      <c r="C318" s="2">
        <v>11</v>
      </c>
      <c r="D318" s="2">
        <v>46</v>
      </c>
      <c r="E318" s="2">
        <v>2</v>
      </c>
      <c r="F318" s="41">
        <f t="shared" si="5"/>
        <v>6.9230769230769234</v>
      </c>
    </row>
    <row r="319" spans="1:6" x14ac:dyDescent="0.25">
      <c r="A319" s="56">
        <v>43418</v>
      </c>
      <c r="B319" s="2">
        <v>7</v>
      </c>
      <c r="C319" s="2">
        <v>11</v>
      </c>
      <c r="D319" s="2">
        <v>46</v>
      </c>
      <c r="E319" s="2">
        <v>3</v>
      </c>
      <c r="F319" s="41">
        <f t="shared" si="5"/>
        <v>7</v>
      </c>
    </row>
    <row r="320" spans="1:6" x14ac:dyDescent="0.25">
      <c r="A320" s="56">
        <v>43419</v>
      </c>
      <c r="B320" s="2">
        <v>4</v>
      </c>
      <c r="C320" s="2">
        <v>11</v>
      </c>
      <c r="D320" s="2">
        <v>46</v>
      </c>
      <c r="E320" s="2">
        <v>4</v>
      </c>
      <c r="F320" s="41">
        <f t="shared" si="5"/>
        <v>7.2307692307692308</v>
      </c>
    </row>
    <row r="321" spans="1:6" x14ac:dyDescent="0.25">
      <c r="A321" s="56">
        <v>43420</v>
      </c>
      <c r="B321" s="2">
        <v>12</v>
      </c>
      <c r="C321" s="2">
        <v>11</v>
      </c>
      <c r="D321" s="2">
        <v>46</v>
      </c>
      <c r="E321" s="2">
        <v>5</v>
      </c>
      <c r="F321" s="41">
        <f t="shared" si="5"/>
        <v>6.615384615384615</v>
      </c>
    </row>
    <row r="322" spans="1:6" x14ac:dyDescent="0.25">
      <c r="A322" s="56">
        <v>43421</v>
      </c>
      <c r="B322" s="2">
        <v>7</v>
      </c>
      <c r="C322" s="2">
        <v>11</v>
      </c>
      <c r="D322" s="2">
        <v>46</v>
      </c>
      <c r="E322" s="2">
        <v>6</v>
      </c>
      <c r="F322" s="41">
        <f t="shared" si="5"/>
        <v>7</v>
      </c>
    </row>
    <row r="323" spans="1:6" x14ac:dyDescent="0.25">
      <c r="A323" s="56">
        <v>43422</v>
      </c>
      <c r="B323" s="2">
        <v>0</v>
      </c>
      <c r="C323" s="2">
        <v>11</v>
      </c>
      <c r="D323" s="2">
        <v>47</v>
      </c>
      <c r="E323" s="2">
        <v>7</v>
      </c>
      <c r="F323" s="41">
        <f t="shared" si="5"/>
        <v>7.5384615384615383</v>
      </c>
    </row>
    <row r="324" spans="1:6" x14ac:dyDescent="0.25">
      <c r="A324" s="56">
        <v>43423</v>
      </c>
      <c r="B324" s="2">
        <v>11</v>
      </c>
      <c r="C324" s="2">
        <v>11</v>
      </c>
      <c r="D324" s="2">
        <v>47</v>
      </c>
      <c r="E324" s="2">
        <v>1</v>
      </c>
      <c r="F324" s="41">
        <f t="shared" si="5"/>
        <v>6.6923076923076925</v>
      </c>
    </row>
    <row r="325" spans="1:6" x14ac:dyDescent="0.25">
      <c r="A325" s="56">
        <v>43424</v>
      </c>
      <c r="B325" s="2">
        <v>8</v>
      </c>
      <c r="C325" s="2">
        <v>11</v>
      </c>
      <c r="D325" s="2">
        <v>47</v>
      </c>
      <c r="E325" s="2">
        <v>2</v>
      </c>
      <c r="F325" s="41">
        <f t="shared" si="5"/>
        <v>6.9230769230769234</v>
      </c>
    </row>
    <row r="326" spans="1:6" x14ac:dyDescent="0.25">
      <c r="A326" s="56">
        <v>43425</v>
      </c>
      <c r="B326" s="2">
        <v>7</v>
      </c>
      <c r="C326" s="2">
        <v>11</v>
      </c>
      <c r="D326" s="2">
        <v>47</v>
      </c>
      <c r="E326" s="2">
        <v>3</v>
      </c>
      <c r="F326" s="41">
        <f t="shared" si="5"/>
        <v>7</v>
      </c>
    </row>
    <row r="327" spans="1:6" x14ac:dyDescent="0.25">
      <c r="A327" s="56">
        <v>43426</v>
      </c>
      <c r="B327" s="2">
        <v>4</v>
      </c>
      <c r="C327" s="2">
        <v>11</v>
      </c>
      <c r="D327" s="2">
        <v>47</v>
      </c>
      <c r="E327" s="2">
        <v>4</v>
      </c>
      <c r="F327" s="41">
        <f t="shared" si="5"/>
        <v>7.2307692307692308</v>
      </c>
    </row>
    <row r="328" spans="1:6" x14ac:dyDescent="0.25">
      <c r="A328" s="56">
        <v>43427</v>
      </c>
      <c r="B328" s="2">
        <v>12</v>
      </c>
      <c r="C328" s="2">
        <v>11</v>
      </c>
      <c r="D328" s="2">
        <v>47</v>
      </c>
      <c r="E328" s="2">
        <v>5</v>
      </c>
      <c r="F328" s="41">
        <f t="shared" si="5"/>
        <v>6.615384615384615</v>
      </c>
    </row>
    <row r="329" spans="1:6" x14ac:dyDescent="0.25">
      <c r="A329" s="56">
        <v>43428</v>
      </c>
      <c r="B329" s="2">
        <v>7</v>
      </c>
      <c r="C329" s="2">
        <v>11</v>
      </c>
      <c r="D329" s="2">
        <v>47</v>
      </c>
      <c r="E329" s="2">
        <v>6</v>
      </c>
      <c r="F329" s="41">
        <f t="shared" si="5"/>
        <v>7</v>
      </c>
    </row>
    <row r="330" spans="1:6" x14ac:dyDescent="0.25">
      <c r="A330" s="56">
        <v>43429</v>
      </c>
      <c r="B330" s="2">
        <v>0</v>
      </c>
      <c r="C330" s="2">
        <v>11</v>
      </c>
      <c r="D330" s="2">
        <v>48</v>
      </c>
      <c r="E330" s="2">
        <v>7</v>
      </c>
      <c r="F330" s="41">
        <f t="shared" si="5"/>
        <v>7.6923076923076925</v>
      </c>
    </row>
    <row r="331" spans="1:6" x14ac:dyDescent="0.25">
      <c r="A331" s="56">
        <v>43430</v>
      </c>
      <c r="B331" s="2">
        <v>11</v>
      </c>
      <c r="C331" s="2">
        <v>11</v>
      </c>
      <c r="D331" s="2">
        <v>48</v>
      </c>
      <c r="E331" s="2">
        <v>1</v>
      </c>
      <c r="F331" s="41">
        <f t="shared" si="5"/>
        <v>6.8461538461538458</v>
      </c>
    </row>
    <row r="332" spans="1:6" x14ac:dyDescent="0.25">
      <c r="A332" s="56">
        <v>43431</v>
      </c>
      <c r="B332" s="2">
        <v>8</v>
      </c>
      <c r="C332" s="2">
        <v>11</v>
      </c>
      <c r="D332" s="2">
        <v>48</v>
      </c>
      <c r="E332" s="2">
        <v>2</v>
      </c>
      <c r="F332" s="41">
        <f t="shared" ref="F332:F367" si="6">AVERAGE(B326:B338)</f>
        <v>7.3076923076923075</v>
      </c>
    </row>
    <row r="333" spans="1:6" x14ac:dyDescent="0.25">
      <c r="A333" s="56">
        <v>43432</v>
      </c>
      <c r="B333" s="2">
        <v>7</v>
      </c>
      <c r="C333" s="2">
        <v>11</v>
      </c>
      <c r="D333" s="2">
        <v>48</v>
      </c>
      <c r="E333" s="2">
        <v>3</v>
      </c>
      <c r="F333" s="41">
        <f t="shared" si="6"/>
        <v>7.384615384615385</v>
      </c>
    </row>
    <row r="334" spans="1:6" x14ac:dyDescent="0.25">
      <c r="A334" s="56">
        <v>43433</v>
      </c>
      <c r="B334" s="2">
        <v>4</v>
      </c>
      <c r="C334" s="2">
        <v>11</v>
      </c>
      <c r="D334" s="2">
        <v>48</v>
      </c>
      <c r="E334" s="2">
        <v>4</v>
      </c>
      <c r="F334" s="41">
        <f t="shared" si="6"/>
        <v>7.6923076923076925</v>
      </c>
    </row>
    <row r="335" spans="1:6" x14ac:dyDescent="0.25">
      <c r="A335" s="56">
        <v>43434</v>
      </c>
      <c r="B335" s="2">
        <v>12</v>
      </c>
      <c r="C335" s="2">
        <v>11</v>
      </c>
      <c r="D335" s="2">
        <v>48</v>
      </c>
      <c r="E335" s="2">
        <v>5</v>
      </c>
      <c r="F335" s="41">
        <f t="shared" si="6"/>
        <v>7.1538461538461542</v>
      </c>
    </row>
    <row r="336" spans="1:6" x14ac:dyDescent="0.25">
      <c r="A336" s="56">
        <v>43435</v>
      </c>
      <c r="B336" s="2">
        <v>9</v>
      </c>
      <c r="C336" s="2">
        <v>12</v>
      </c>
      <c r="D336" s="2">
        <v>48</v>
      </c>
      <c r="E336" s="2">
        <v>6</v>
      </c>
      <c r="F336" s="41">
        <f t="shared" si="6"/>
        <v>7.8461538461538458</v>
      </c>
    </row>
    <row r="337" spans="1:6" x14ac:dyDescent="0.25">
      <c r="A337" s="56">
        <v>43436</v>
      </c>
      <c r="B337" s="2">
        <v>0</v>
      </c>
      <c r="C337" s="2">
        <v>12</v>
      </c>
      <c r="D337" s="2">
        <v>49</v>
      </c>
      <c r="E337" s="2">
        <v>7</v>
      </c>
      <c r="F337" s="41">
        <f t="shared" si="6"/>
        <v>8.5384615384615383</v>
      </c>
    </row>
    <row r="338" spans="1:6" x14ac:dyDescent="0.25">
      <c r="A338" s="56">
        <v>43437</v>
      </c>
      <c r="B338" s="2">
        <v>14</v>
      </c>
      <c r="C338" s="2">
        <v>12</v>
      </c>
      <c r="D338" s="2">
        <v>49</v>
      </c>
      <c r="E338" s="2">
        <v>1</v>
      </c>
      <c r="F338" s="41">
        <f t="shared" si="6"/>
        <v>7.6923076923076925</v>
      </c>
    </row>
    <row r="339" spans="1:6" x14ac:dyDescent="0.25">
      <c r="A339" s="56">
        <v>43438</v>
      </c>
      <c r="B339" s="2">
        <v>8</v>
      </c>
      <c r="C339" s="2">
        <v>12</v>
      </c>
      <c r="D339" s="2">
        <v>49</v>
      </c>
      <c r="E339" s="2">
        <v>2</v>
      </c>
      <c r="F339" s="41">
        <f t="shared" si="6"/>
        <v>8.1538461538461533</v>
      </c>
    </row>
    <row r="340" spans="1:6" x14ac:dyDescent="0.25">
      <c r="A340" s="56">
        <v>43439</v>
      </c>
      <c r="B340" s="2">
        <v>8</v>
      </c>
      <c r="C340" s="2">
        <v>12</v>
      </c>
      <c r="D340" s="2">
        <v>49</v>
      </c>
      <c r="E340" s="2">
        <v>3</v>
      </c>
      <c r="F340" s="41">
        <f t="shared" si="6"/>
        <v>8.2307692307692299</v>
      </c>
    </row>
    <row r="341" spans="1:6" x14ac:dyDescent="0.25">
      <c r="A341" s="56">
        <v>43440</v>
      </c>
      <c r="B341" s="2">
        <v>5</v>
      </c>
      <c r="C341" s="2">
        <v>12</v>
      </c>
      <c r="D341" s="2">
        <v>49</v>
      </c>
      <c r="E341" s="2">
        <v>4</v>
      </c>
      <c r="F341" s="41">
        <f t="shared" si="6"/>
        <v>8.5384615384615383</v>
      </c>
    </row>
    <row r="342" spans="1:6" x14ac:dyDescent="0.25">
      <c r="A342" s="56">
        <v>43441</v>
      </c>
      <c r="B342" s="2">
        <v>16</v>
      </c>
      <c r="C342" s="2">
        <v>12</v>
      </c>
      <c r="D342" s="2">
        <v>49</v>
      </c>
      <c r="E342" s="2">
        <v>5</v>
      </c>
      <c r="F342" s="41">
        <f t="shared" si="6"/>
        <v>8</v>
      </c>
    </row>
    <row r="343" spans="1:6" x14ac:dyDescent="0.25">
      <c r="A343" s="56">
        <v>43442</v>
      </c>
      <c r="B343" s="2">
        <v>9</v>
      </c>
      <c r="C343" s="2">
        <v>12</v>
      </c>
      <c r="D343" s="2">
        <v>49</v>
      </c>
      <c r="E343" s="2">
        <v>6</v>
      </c>
      <c r="F343" s="41">
        <f t="shared" si="6"/>
        <v>8.5384615384615383</v>
      </c>
    </row>
    <row r="344" spans="1:6" x14ac:dyDescent="0.25">
      <c r="A344" s="56">
        <v>43443</v>
      </c>
      <c r="B344" s="2">
        <v>0</v>
      </c>
      <c r="C344" s="2">
        <v>12</v>
      </c>
      <c r="D344" s="2">
        <v>50</v>
      </c>
      <c r="E344" s="2">
        <v>7</v>
      </c>
      <c r="F344" s="41">
        <f t="shared" si="6"/>
        <v>9.2307692307692299</v>
      </c>
    </row>
    <row r="345" spans="1:6" x14ac:dyDescent="0.25">
      <c r="A345" s="56">
        <v>43444</v>
      </c>
      <c r="B345" s="2">
        <v>14</v>
      </c>
      <c r="C345" s="2">
        <v>12</v>
      </c>
      <c r="D345" s="2">
        <v>50</v>
      </c>
      <c r="E345" s="2">
        <v>1</v>
      </c>
      <c r="F345" s="41">
        <f t="shared" si="6"/>
        <v>8.1538461538461533</v>
      </c>
    </row>
    <row r="346" spans="1:6" x14ac:dyDescent="0.25">
      <c r="A346" s="56">
        <v>43445</v>
      </c>
      <c r="B346" s="2">
        <v>8</v>
      </c>
      <c r="C346" s="2">
        <v>12</v>
      </c>
      <c r="D346" s="2">
        <v>50</v>
      </c>
      <c r="E346" s="2">
        <v>2</v>
      </c>
      <c r="F346" s="41">
        <f t="shared" si="6"/>
        <v>8.615384615384615</v>
      </c>
    </row>
    <row r="347" spans="1:6" x14ac:dyDescent="0.25">
      <c r="A347" s="56">
        <v>43446</v>
      </c>
      <c r="B347" s="2">
        <v>8</v>
      </c>
      <c r="C347" s="2">
        <v>12</v>
      </c>
      <c r="D347" s="2">
        <v>50</v>
      </c>
      <c r="E347" s="2">
        <v>3</v>
      </c>
      <c r="F347" s="41">
        <f t="shared" si="6"/>
        <v>8.615384615384615</v>
      </c>
    </row>
    <row r="348" spans="1:6" x14ac:dyDescent="0.25">
      <c r="A348" s="56">
        <v>43447</v>
      </c>
      <c r="B348" s="2">
        <v>5</v>
      </c>
      <c r="C348" s="2">
        <v>12</v>
      </c>
      <c r="D348" s="2">
        <v>50</v>
      </c>
      <c r="E348" s="2">
        <v>4</v>
      </c>
      <c r="F348" s="41">
        <f t="shared" si="6"/>
        <v>8.8461538461538467</v>
      </c>
    </row>
    <row r="349" spans="1:6" x14ac:dyDescent="0.25">
      <c r="A349" s="56">
        <v>43448</v>
      </c>
      <c r="B349" s="2">
        <v>16</v>
      </c>
      <c r="C349" s="2">
        <v>12</v>
      </c>
      <c r="D349" s="2">
        <v>50</v>
      </c>
      <c r="E349" s="2">
        <v>5</v>
      </c>
      <c r="F349" s="41">
        <f t="shared" si="6"/>
        <v>8</v>
      </c>
    </row>
    <row r="350" spans="1:6" x14ac:dyDescent="0.25">
      <c r="A350" s="56">
        <v>43449</v>
      </c>
      <c r="B350" s="2">
        <v>9</v>
      </c>
      <c r="C350" s="2">
        <v>12</v>
      </c>
      <c r="D350" s="2">
        <v>50</v>
      </c>
      <c r="E350" s="2">
        <v>6</v>
      </c>
      <c r="F350" s="41">
        <f t="shared" si="6"/>
        <v>8.5384615384615383</v>
      </c>
    </row>
    <row r="351" spans="1:6" x14ac:dyDescent="0.25">
      <c r="A351" s="56">
        <v>43450</v>
      </c>
      <c r="B351" s="2">
        <v>0</v>
      </c>
      <c r="C351" s="2">
        <v>12</v>
      </c>
      <c r="D351" s="2">
        <v>51</v>
      </c>
      <c r="E351" s="2">
        <v>7</v>
      </c>
      <c r="F351" s="41">
        <f t="shared" si="6"/>
        <v>9.2307692307692299</v>
      </c>
    </row>
    <row r="352" spans="1:6" x14ac:dyDescent="0.25">
      <c r="A352" s="56">
        <v>43451</v>
      </c>
      <c r="B352" s="2">
        <v>14</v>
      </c>
      <c r="C352" s="2">
        <v>12</v>
      </c>
      <c r="D352" s="2">
        <v>51</v>
      </c>
      <c r="E352" s="2">
        <v>1</v>
      </c>
      <c r="F352" s="41">
        <f t="shared" si="6"/>
        <v>8.1538461538461533</v>
      </c>
    </row>
    <row r="353" spans="1:6" x14ac:dyDescent="0.25">
      <c r="A353" s="56">
        <v>43452</v>
      </c>
      <c r="B353" s="2">
        <v>8</v>
      </c>
      <c r="C353" s="2">
        <v>12</v>
      </c>
      <c r="D353" s="2">
        <v>51</v>
      </c>
      <c r="E353" s="2">
        <v>2</v>
      </c>
      <c r="F353" s="41">
        <f t="shared" si="6"/>
        <v>8.615384615384615</v>
      </c>
    </row>
    <row r="354" spans="1:6" x14ac:dyDescent="0.25">
      <c r="A354" s="56">
        <v>43453</v>
      </c>
      <c r="B354" s="2">
        <v>8</v>
      </c>
      <c r="C354" s="2">
        <v>12</v>
      </c>
      <c r="D354" s="2">
        <v>51</v>
      </c>
      <c r="E354" s="2">
        <v>3</v>
      </c>
      <c r="F354" s="41">
        <f t="shared" si="6"/>
        <v>8</v>
      </c>
    </row>
    <row r="355" spans="1:6" x14ac:dyDescent="0.25">
      <c r="A355" s="56">
        <v>43454</v>
      </c>
      <c r="B355" s="2">
        <v>5</v>
      </c>
      <c r="C355" s="2">
        <v>12</v>
      </c>
      <c r="D355" s="2">
        <v>51</v>
      </c>
      <c r="E355" s="2">
        <v>4</v>
      </c>
      <c r="F355" s="41">
        <f t="shared" si="6"/>
        <v>7.615384615384615</v>
      </c>
    </row>
    <row r="356" spans="1:6" x14ac:dyDescent="0.25">
      <c r="A356" s="56">
        <v>43455</v>
      </c>
      <c r="B356" s="2">
        <v>16</v>
      </c>
      <c r="C356" s="2">
        <v>12</v>
      </c>
      <c r="D356" s="2">
        <v>51</v>
      </c>
      <c r="E356" s="2">
        <v>5</v>
      </c>
      <c r="F356" s="41">
        <f t="shared" si="6"/>
        <v>6.7692307692307692</v>
      </c>
    </row>
    <row r="357" spans="1:6" x14ac:dyDescent="0.25">
      <c r="A357" s="56">
        <v>43456</v>
      </c>
      <c r="B357" s="2">
        <v>9</v>
      </c>
      <c r="C357" s="2">
        <v>12</v>
      </c>
      <c r="D357" s="2">
        <v>51</v>
      </c>
      <c r="E357" s="2">
        <v>6</v>
      </c>
      <c r="F357" s="41">
        <f t="shared" si="6"/>
        <v>7.3076923076923075</v>
      </c>
    </row>
    <row r="358" spans="1:6" x14ac:dyDescent="0.25">
      <c r="A358" s="56">
        <v>43457</v>
      </c>
      <c r="B358" s="2">
        <v>0</v>
      </c>
      <c r="C358" s="2">
        <v>12</v>
      </c>
      <c r="D358" s="2">
        <v>52</v>
      </c>
      <c r="E358" s="2">
        <v>7</v>
      </c>
      <c r="F358" s="41">
        <f t="shared" si="6"/>
        <v>8</v>
      </c>
    </row>
    <row r="359" spans="1:6" x14ac:dyDescent="0.25">
      <c r="A359" s="56">
        <v>43458</v>
      </c>
      <c r="B359" s="2">
        <v>14</v>
      </c>
      <c r="C359" s="2">
        <v>12</v>
      </c>
      <c r="D359" s="2">
        <v>52</v>
      </c>
      <c r="E359" s="2">
        <v>1</v>
      </c>
      <c r="F359" s="41">
        <f t="shared" si="6"/>
        <v>6.9230769230769234</v>
      </c>
    </row>
    <row r="360" spans="1:6" x14ac:dyDescent="0.25">
      <c r="A360" s="55">
        <v>43459</v>
      </c>
      <c r="B360" s="2">
        <v>0</v>
      </c>
      <c r="C360" s="2">
        <v>12</v>
      </c>
      <c r="D360" s="2">
        <v>52</v>
      </c>
      <c r="E360" s="2">
        <v>2</v>
      </c>
      <c r="F360" s="41">
        <f t="shared" si="6"/>
        <v>7.0769230769230766</v>
      </c>
    </row>
    <row r="361" spans="1:6" x14ac:dyDescent="0.25">
      <c r="A361" s="55">
        <v>43460</v>
      </c>
      <c r="B361" s="2">
        <v>0</v>
      </c>
      <c r="C361" s="2">
        <v>12</v>
      </c>
      <c r="D361" s="2">
        <v>52</v>
      </c>
      <c r="E361" s="2">
        <v>3</v>
      </c>
      <c r="F361" s="41">
        <f t="shared" si="6"/>
        <v>6.4615384615384617</v>
      </c>
    </row>
    <row r="362" spans="1:6" x14ac:dyDescent="0.25">
      <c r="A362" s="56">
        <v>43461</v>
      </c>
      <c r="B362" s="2">
        <v>5</v>
      </c>
      <c r="C362" s="2">
        <v>12</v>
      </c>
      <c r="D362" s="2">
        <v>52</v>
      </c>
      <c r="E362" s="2">
        <v>4</v>
      </c>
      <c r="F362" s="41">
        <f t="shared" si="6"/>
        <v>6.583333333333333</v>
      </c>
    </row>
    <row r="363" spans="1:6" x14ac:dyDescent="0.25">
      <c r="A363" s="56">
        <v>43462</v>
      </c>
      <c r="B363" s="2">
        <v>16</v>
      </c>
      <c r="C363" s="2">
        <v>12</v>
      </c>
      <c r="D363" s="2">
        <v>52</v>
      </c>
      <c r="E363" s="2">
        <v>5</v>
      </c>
      <c r="F363" s="41">
        <f t="shared" si="6"/>
        <v>5.7272727272727275</v>
      </c>
    </row>
    <row r="364" spans="1:6" x14ac:dyDescent="0.25">
      <c r="A364" s="56">
        <v>43463</v>
      </c>
      <c r="B364" s="2">
        <v>9</v>
      </c>
      <c r="C364" s="2">
        <v>12</v>
      </c>
      <c r="D364" s="2">
        <v>52</v>
      </c>
      <c r="E364" s="2">
        <v>6</v>
      </c>
      <c r="F364" s="41">
        <f t="shared" si="6"/>
        <v>5.4</v>
      </c>
    </row>
    <row r="365" spans="1:6" x14ac:dyDescent="0.25">
      <c r="A365" s="56">
        <v>43464</v>
      </c>
      <c r="B365" s="2">
        <v>0</v>
      </c>
      <c r="C365" s="2">
        <v>12</v>
      </c>
      <c r="D365" s="2">
        <v>53</v>
      </c>
      <c r="E365" s="2">
        <v>7</v>
      </c>
      <c r="F365" s="41">
        <f t="shared" si="6"/>
        <v>6</v>
      </c>
    </row>
    <row r="366" spans="1:6" x14ac:dyDescent="0.25">
      <c r="A366" s="56">
        <v>43465</v>
      </c>
      <c r="B366" s="2">
        <v>10</v>
      </c>
      <c r="C366" s="2">
        <v>12</v>
      </c>
      <c r="D366" s="2">
        <v>53</v>
      </c>
      <c r="E366" s="2">
        <v>1</v>
      </c>
      <c r="F366" s="41">
        <f t="shared" si="6"/>
        <v>5</v>
      </c>
    </row>
    <row r="367" spans="1:6" x14ac:dyDescent="0.25">
      <c r="A367" s="56">
        <v>43466</v>
      </c>
      <c r="B367" s="2">
        <v>0</v>
      </c>
      <c r="C367" s="2">
        <v>12</v>
      </c>
      <c r="D367" s="2">
        <v>53</v>
      </c>
      <c r="E367" s="2">
        <v>2</v>
      </c>
      <c r="F367" s="41">
        <f t="shared" si="6"/>
        <v>5.7142857142857144</v>
      </c>
    </row>
  </sheetData>
  <sortState xmlns:xlrd2="http://schemas.microsoft.com/office/spreadsheetml/2017/richdata2" ref="A2:E367">
    <sortCondition ref="A2:A3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A8B7-5226-40CE-8EED-4E3F57E7F735}">
  <sheetPr>
    <tabColor rgb="FFFF0000"/>
  </sheetPr>
  <dimension ref="A1:U26"/>
  <sheetViews>
    <sheetView topLeftCell="A2" workbookViewId="0">
      <selection activeCell="I21" sqref="I21"/>
    </sheetView>
  </sheetViews>
  <sheetFormatPr baseColWidth="10" defaultRowHeight="15" x14ac:dyDescent="0.25"/>
  <cols>
    <col min="1" max="1" width="3.85546875" customWidth="1"/>
    <col min="2" max="2" width="42" bestFit="1" customWidth="1"/>
    <col min="3" max="3" width="10.5703125" customWidth="1"/>
    <col min="4" max="4" width="12.42578125" customWidth="1"/>
    <col min="5" max="6" width="12.5703125" customWidth="1"/>
    <col min="7" max="7" width="2.42578125" customWidth="1"/>
    <col min="8" max="8" width="28.5703125" customWidth="1"/>
    <col min="9" max="9" width="9.28515625" bestFit="1" customWidth="1"/>
    <col min="10" max="10" width="10.7109375" customWidth="1"/>
    <col min="11" max="15" width="12.5703125" customWidth="1"/>
    <col min="16" max="16" width="6" customWidth="1"/>
    <col min="19" max="19" width="11.85546875" style="3" bestFit="1" customWidth="1"/>
    <col min="20" max="20" width="15.7109375" customWidth="1"/>
  </cols>
  <sheetData>
    <row r="1" spans="1:2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4"/>
      <c r="R2" s="94" t="s">
        <v>153</v>
      </c>
      <c r="S2" s="95"/>
      <c r="U2" s="94"/>
    </row>
    <row r="3" spans="1:21" x14ac:dyDescent="0.25">
      <c r="A3" s="4"/>
      <c r="B3" s="102" t="s">
        <v>111</v>
      </c>
      <c r="C3" s="113" t="s">
        <v>48</v>
      </c>
      <c r="D3" s="113" t="s">
        <v>158</v>
      </c>
      <c r="E3" s="113" t="s">
        <v>159</v>
      </c>
      <c r="F3" s="4"/>
      <c r="G3" s="4"/>
      <c r="H3" s="4"/>
      <c r="I3" s="4"/>
      <c r="J3" s="4"/>
      <c r="K3" s="4"/>
      <c r="L3" s="4"/>
      <c r="M3" s="4"/>
      <c r="N3" s="4"/>
      <c r="O3" s="4"/>
      <c r="P3" s="93"/>
      <c r="Q3" s="94"/>
      <c r="R3" s="97" t="s">
        <v>152</v>
      </c>
      <c r="S3" s="95"/>
      <c r="U3" s="94"/>
    </row>
    <row r="4" spans="1:21" x14ac:dyDescent="0.25">
      <c r="A4" s="4"/>
      <c r="B4" s="96" t="s">
        <v>109</v>
      </c>
      <c r="C4" s="98">
        <f ca="1">SUMIF('Market Regions'!C$5:G$26,Operations!B4,'Market Regions'!G$5:G$26)</f>
        <v>29999.999999999996</v>
      </c>
      <c r="D4" s="98">
        <f ca="1">SUMIF('Market Regions'!C$5:G$26,Operations!B4,'Market Regions'!F$5:F$26)</f>
        <v>1680</v>
      </c>
      <c r="E4" s="98">
        <f ca="1">D4*'Fact-Sheet'!D$17</f>
        <v>420000</v>
      </c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  <c r="R4" s="97" t="s">
        <v>154</v>
      </c>
      <c r="S4" s="95"/>
      <c r="U4" s="94"/>
    </row>
    <row r="5" spans="1:21" x14ac:dyDescent="0.25">
      <c r="A5" s="4"/>
      <c r="B5" s="96" t="s">
        <v>0</v>
      </c>
      <c r="C5" s="98">
        <f ca="1">SUMIF('Market Regions'!C$5:G$26,Operations!B5,'Market Regions'!G$5:G$26)</f>
        <v>22857.142857142855</v>
      </c>
      <c r="D5" s="98">
        <f ca="1">SUMIF('Market Regions'!C$5:G$26,Operations!B5,'Market Regions'!F$5:F$26)</f>
        <v>1280</v>
      </c>
      <c r="E5" s="98">
        <f ca="1">D5*'Fact-Sheet'!D$17</f>
        <v>320000</v>
      </c>
      <c r="F5" s="4"/>
      <c r="G5" s="4"/>
      <c r="H5" s="4"/>
      <c r="I5" s="4"/>
      <c r="J5" s="4"/>
      <c r="K5" s="4"/>
      <c r="L5" s="4"/>
      <c r="M5" s="4"/>
      <c r="N5" s="4"/>
      <c r="O5" s="4"/>
      <c r="P5" s="93"/>
      <c r="Q5" s="94"/>
      <c r="S5" s="95"/>
      <c r="T5" s="94"/>
      <c r="U5" s="94"/>
    </row>
    <row r="6" spans="1:21" ht="4.5" customHeight="1" thickBot="1" x14ac:dyDescent="0.3">
      <c r="A6" s="4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  <c r="R6" s="94"/>
      <c r="S6" s="95"/>
      <c r="T6" s="94"/>
      <c r="U6" s="94"/>
    </row>
    <row r="7" spans="1:21" ht="29.25" customHeight="1" x14ac:dyDescent="0.25">
      <c r="A7" s="4"/>
      <c r="B7" s="93"/>
      <c r="C7" s="137" t="s">
        <v>181</v>
      </c>
      <c r="D7" s="141"/>
      <c r="E7" s="146" t="s">
        <v>182</v>
      </c>
      <c r="F7" s="147"/>
      <c r="G7" s="93"/>
      <c r="H7" s="103" t="s">
        <v>160</v>
      </c>
      <c r="I7" s="114" t="s">
        <v>169</v>
      </c>
      <c r="J7" s="114" t="s">
        <v>191</v>
      </c>
      <c r="K7" s="93"/>
      <c r="L7" s="93"/>
      <c r="M7" s="93"/>
      <c r="N7" s="93"/>
      <c r="O7" s="93"/>
      <c r="P7" s="93"/>
      <c r="Q7" s="94"/>
      <c r="R7" s="94"/>
      <c r="S7" s="95"/>
      <c r="T7" s="94"/>
      <c r="U7" s="94"/>
    </row>
    <row r="8" spans="1:21" ht="25.5" x14ac:dyDescent="0.25">
      <c r="A8" s="4"/>
      <c r="B8" s="133" t="s">
        <v>155</v>
      </c>
      <c r="C8" s="136" t="s">
        <v>157</v>
      </c>
      <c r="D8" s="142" t="s">
        <v>156</v>
      </c>
      <c r="E8" s="148" t="s">
        <v>157</v>
      </c>
      <c r="F8" s="149" t="s">
        <v>156</v>
      </c>
      <c r="G8" s="4"/>
      <c r="H8" s="108" t="s">
        <v>167</v>
      </c>
      <c r="I8" s="109">
        <f>(75)/60</f>
        <v>1.25</v>
      </c>
      <c r="J8" s="115">
        <f>'Fact-Sheet'!D$6/I8</f>
        <v>41.666666666666671</v>
      </c>
      <c r="K8" s="4"/>
      <c r="L8" s="4"/>
      <c r="M8" s="4"/>
      <c r="N8" s="4"/>
      <c r="O8" s="4"/>
      <c r="P8" s="93"/>
      <c r="Q8" s="94"/>
      <c r="R8" s="99"/>
      <c r="S8" s="95"/>
      <c r="T8" s="94"/>
      <c r="U8" s="94"/>
    </row>
    <row r="9" spans="1:21" x14ac:dyDescent="0.25">
      <c r="A9" s="4"/>
      <c r="B9" s="134" t="s">
        <v>190</v>
      </c>
      <c r="C9" s="135">
        <f ca="1">C5</f>
        <v>22857.142857142855</v>
      </c>
      <c r="D9" s="143">
        <f ca="1">SUM(D10:D12)*250/14</f>
        <v>27428.571428571428</v>
      </c>
      <c r="E9" s="150">
        <f>'Market Regions'!M19</f>
        <v>3551.7857142857142</v>
      </c>
      <c r="F9" s="151">
        <f>SUM(F10:F12)*250/14</f>
        <v>4262.1428571428569</v>
      </c>
      <c r="G9" s="4"/>
      <c r="H9" s="108" t="s">
        <v>172</v>
      </c>
      <c r="I9" s="110">
        <v>4</v>
      </c>
      <c r="J9" s="115">
        <f>'Fact-Sheet'!D$6/I9</f>
        <v>13.020833333333334</v>
      </c>
      <c r="K9" s="4"/>
      <c r="L9" s="4"/>
      <c r="M9" s="4"/>
      <c r="N9" s="4"/>
      <c r="O9" s="4"/>
      <c r="P9" s="93"/>
      <c r="Q9" s="94"/>
      <c r="U9" s="94"/>
    </row>
    <row r="10" spans="1:21" x14ac:dyDescent="0.25">
      <c r="A10" s="4"/>
      <c r="B10" s="134" t="s">
        <v>183</v>
      </c>
      <c r="C10" s="135">
        <f ca="1">D5-SUM(C11:C12)</f>
        <v>0</v>
      </c>
      <c r="D10" s="143">
        <f ca="1">0.2*SUM(C11:C12)</f>
        <v>256</v>
      </c>
      <c r="E10" s="152">
        <f ca="1">C10</f>
        <v>0</v>
      </c>
      <c r="F10" s="151">
        <f>0.2*SUM(E11:E12)</f>
        <v>39.78</v>
      </c>
      <c r="G10" s="93"/>
      <c r="H10" s="108" t="s">
        <v>168</v>
      </c>
      <c r="I10" s="111">
        <v>6</v>
      </c>
      <c r="J10" s="115">
        <f>'Fact-Sheet'!D$6/I10</f>
        <v>8.6805555555555554</v>
      </c>
      <c r="K10" s="93"/>
      <c r="L10" s="93"/>
      <c r="M10" s="93"/>
      <c r="N10" s="93"/>
      <c r="O10" s="93"/>
      <c r="P10" s="93"/>
      <c r="Q10" s="94"/>
      <c r="U10" s="94"/>
    </row>
    <row r="11" spans="1:21" x14ac:dyDescent="0.25">
      <c r="A11" s="4"/>
      <c r="B11" s="134" t="s">
        <v>184</v>
      </c>
      <c r="C11" s="135">
        <f ca="1">D5-C12</f>
        <v>384</v>
      </c>
      <c r="D11" s="143">
        <f ca="1">(D5-D12)</f>
        <v>384</v>
      </c>
      <c r="E11" s="152">
        <f>'Market Regions'!L19-Operations!E12</f>
        <v>59.670000000000016</v>
      </c>
      <c r="F11" s="153">
        <f>E11</f>
        <v>59.670000000000016</v>
      </c>
      <c r="G11" s="93"/>
      <c r="H11" s="101" t="s">
        <v>151</v>
      </c>
      <c r="I11" s="93"/>
      <c r="J11" s="93"/>
      <c r="K11" s="93"/>
      <c r="L11" s="93"/>
      <c r="M11" s="93"/>
      <c r="N11" s="93"/>
      <c r="O11" s="93"/>
      <c r="P11" s="93"/>
      <c r="Q11" s="94"/>
    </row>
    <row r="12" spans="1:21" x14ac:dyDescent="0.25">
      <c r="A12" s="4"/>
      <c r="B12" s="134" t="s">
        <v>185</v>
      </c>
      <c r="C12" s="135">
        <f ca="1">0.7*D5</f>
        <v>896</v>
      </c>
      <c r="D12" s="143">
        <f ca="1">0.7*(D5)</f>
        <v>896</v>
      </c>
      <c r="E12" s="154">
        <f>0.7*'Market Regions'!L19</f>
        <v>139.22999999999999</v>
      </c>
      <c r="F12" s="153">
        <f>E12</f>
        <v>139.22999999999999</v>
      </c>
      <c r="G12" s="88"/>
      <c r="H12" s="88"/>
      <c r="I12" s="88"/>
      <c r="J12" s="88"/>
      <c r="K12" s="88"/>
      <c r="L12" s="88"/>
      <c r="M12" s="88"/>
      <c r="N12" s="88"/>
      <c r="O12" s="88"/>
      <c r="P12" s="93"/>
      <c r="Q12" s="94"/>
      <c r="U12" s="100"/>
    </row>
    <row r="13" spans="1:21" x14ac:dyDescent="0.25">
      <c r="A13" s="93"/>
      <c r="B13" s="134" t="s">
        <v>186</v>
      </c>
      <c r="C13" s="135">
        <v>0</v>
      </c>
      <c r="D13" s="143">
        <f ca="1">D10*D18/(60*D19)</f>
        <v>3.7037037037037037</v>
      </c>
      <c r="E13" s="154">
        <v>0</v>
      </c>
      <c r="F13" s="151">
        <f>F10*F18/(60*F19)</f>
        <v>0.57552083333333337</v>
      </c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/>
      <c r="U13" s="100"/>
    </row>
    <row r="14" spans="1:21" x14ac:dyDescent="0.25">
      <c r="A14" s="4"/>
      <c r="B14" s="134" t="s">
        <v>187</v>
      </c>
      <c r="C14" s="135">
        <f ca="1">C11*C18/(60*C19)</f>
        <v>5.5555555555555554</v>
      </c>
      <c r="D14" s="143">
        <f ca="1">D11*D18/(60*D19)</f>
        <v>5.5555555555555554</v>
      </c>
      <c r="E14" s="154">
        <f>E11*E18/(60*E19)</f>
        <v>0.86328125000000022</v>
      </c>
      <c r="F14" s="151">
        <f>F11*F18/(60*F19)</f>
        <v>0.86328125000000022</v>
      </c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U14" s="94"/>
    </row>
    <row r="15" spans="1:21" x14ac:dyDescent="0.25">
      <c r="A15" s="4"/>
      <c r="B15" s="134" t="s">
        <v>188</v>
      </c>
      <c r="C15" s="135">
        <f ca="1">C12*C18/(60*C19)</f>
        <v>12.962962962962964</v>
      </c>
      <c r="D15" s="143">
        <f ca="1">D12*D18/(60*D19)</f>
        <v>12.962962962962964</v>
      </c>
      <c r="E15" s="154">
        <f>E12*E18/(60*E19)</f>
        <v>2.0143229166666665</v>
      </c>
      <c r="F15" s="151">
        <f>F12*F18/(60*F19)</f>
        <v>2.0143229166666665</v>
      </c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U15" s="94"/>
    </row>
    <row r="16" spans="1:21" x14ac:dyDescent="0.25">
      <c r="A16" s="4"/>
      <c r="B16" s="134" t="s">
        <v>110</v>
      </c>
      <c r="C16" s="135">
        <f ca="1">SUM(C14:C15)</f>
        <v>18.518518518518519</v>
      </c>
      <c r="D16" s="143">
        <f t="shared" ref="D16:F16" ca="1" si="0">SUM(D14:D15)</f>
        <v>18.518518518518519</v>
      </c>
      <c r="E16" s="154">
        <f t="shared" si="0"/>
        <v>2.877604166666667</v>
      </c>
      <c r="F16" s="151">
        <f t="shared" si="0"/>
        <v>2.877604166666667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5"/>
      <c r="T16" s="94"/>
      <c r="U16" s="94"/>
    </row>
    <row r="17" spans="1:21" x14ac:dyDescent="0.25">
      <c r="A17" s="93"/>
      <c r="B17" s="112" t="s">
        <v>170</v>
      </c>
      <c r="C17" s="132">
        <v>12</v>
      </c>
      <c r="D17" s="144">
        <f>J10</f>
        <v>8.6805555555555554</v>
      </c>
      <c r="E17" s="155">
        <f>C17</f>
        <v>12</v>
      </c>
      <c r="F17" s="156">
        <f>D17</f>
        <v>8.6805555555555554</v>
      </c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94"/>
      <c r="S17" s="95"/>
      <c r="T17" s="94"/>
      <c r="U17" s="94"/>
    </row>
    <row r="18" spans="1:21" x14ac:dyDescent="0.25">
      <c r="A18" s="93"/>
      <c r="B18" s="112" t="s">
        <v>171</v>
      </c>
      <c r="C18" s="132">
        <f>J9</f>
        <v>13.020833333333334</v>
      </c>
      <c r="D18" s="144">
        <f>C18</f>
        <v>13.020833333333334</v>
      </c>
      <c r="E18" s="157">
        <f t="shared" ref="E18:F18" si="1">D18</f>
        <v>13.020833333333334</v>
      </c>
      <c r="F18" s="158">
        <f t="shared" si="1"/>
        <v>13.020833333333334</v>
      </c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4"/>
      <c r="U18" s="94"/>
    </row>
    <row r="19" spans="1:21" ht="15.75" thickBot="1" x14ac:dyDescent="0.3">
      <c r="A19" s="93"/>
      <c r="B19" s="112" t="s">
        <v>189</v>
      </c>
      <c r="C19" s="116">
        <v>15</v>
      </c>
      <c r="D19" s="145">
        <f>C19</f>
        <v>15</v>
      </c>
      <c r="E19" s="159">
        <v>15</v>
      </c>
      <c r="F19" s="160">
        <v>15</v>
      </c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4"/>
      <c r="U19" s="94"/>
    </row>
    <row r="20" spans="1:21" ht="4.5" customHeight="1" x14ac:dyDescent="0.25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4"/>
      <c r="R20" s="94"/>
      <c r="S20" s="95"/>
      <c r="U20" s="94"/>
    </row>
    <row r="21" spans="1:21" ht="33.75" customHeight="1" x14ac:dyDescent="0.25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/>
    </row>
    <row r="22" spans="1:21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</row>
    <row r="23" spans="1:21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5"/>
    </row>
    <row r="24" spans="1:21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</row>
    <row r="25" spans="1:21" ht="9" customHeight="1" x14ac:dyDescent="0.25">
      <c r="A25" s="4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</row>
    <row r="26" spans="1:21" x14ac:dyDescent="0.2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5"/>
    </row>
  </sheetData>
  <mergeCells count="2">
    <mergeCell ref="C7:D7"/>
    <mergeCell ref="E7:F7"/>
  </mergeCells>
  <hyperlinks>
    <hyperlink ref="H11" r:id="rId1" xr:uid="{38CFED33-FAF2-4D1B-BF46-029E3F21FE1A}"/>
    <hyperlink ref="R3" r:id="rId2" xr:uid="{B2C42E8B-DB53-426A-9BF5-AE1269BE8CCE}"/>
    <hyperlink ref="R4" r:id="rId3" xr:uid="{602AC203-610B-4186-80AE-4104AD8C00B2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B9E1-C0AE-44EC-8948-0CB81B2E254A}">
  <dimension ref="A1:P33"/>
  <sheetViews>
    <sheetView topLeftCell="A2" workbookViewId="0">
      <selection activeCell="F28" sqref="F28"/>
    </sheetView>
  </sheetViews>
  <sheetFormatPr baseColWidth="10" defaultRowHeight="15" x14ac:dyDescent="0.25"/>
  <cols>
    <col min="1" max="1" width="5.28515625" customWidth="1"/>
    <col min="2" max="2" width="9.42578125" style="3" customWidth="1"/>
    <col min="3" max="3" width="5.28515625" style="3" customWidth="1"/>
    <col min="4" max="4" width="7.42578125" bestFit="1" customWidth="1"/>
    <col min="5" max="6" width="5.7109375" customWidth="1"/>
    <col min="7" max="8" width="9.140625" customWidth="1"/>
    <col min="10" max="10" width="11.42578125" customWidth="1"/>
    <col min="13" max="13" width="9.85546875" customWidth="1"/>
    <col min="14" max="14" width="5.140625" customWidth="1"/>
    <col min="15" max="32" width="3.5703125" customWidth="1"/>
  </cols>
  <sheetData>
    <row r="1" spans="1:16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7"/>
      <c r="P1" s="17"/>
    </row>
    <row r="2" spans="1:16" x14ac:dyDescent="0.25">
      <c r="A2" s="4"/>
      <c r="B2" s="43"/>
      <c r="C2" s="44"/>
      <c r="D2" s="45"/>
      <c r="E2" s="45"/>
      <c r="F2" s="45"/>
      <c r="G2" s="45"/>
      <c r="H2" s="45"/>
      <c r="I2" s="45"/>
      <c r="J2" s="45"/>
      <c r="K2" s="45"/>
      <c r="L2" s="45"/>
      <c r="M2" s="46"/>
      <c r="N2" s="4"/>
      <c r="O2" s="17"/>
      <c r="P2" s="17"/>
    </row>
    <row r="3" spans="1:16" x14ac:dyDescent="0.25">
      <c r="A3" s="4"/>
      <c r="B3" s="47"/>
      <c r="C3" s="48"/>
      <c r="D3" s="49"/>
      <c r="E3" s="49"/>
      <c r="F3" s="49"/>
      <c r="G3" s="49"/>
      <c r="H3" s="49"/>
      <c r="I3" s="49"/>
      <c r="J3" s="49"/>
      <c r="K3" s="49"/>
      <c r="L3" s="49"/>
      <c r="M3" s="50"/>
      <c r="N3" s="4"/>
      <c r="O3" s="17"/>
      <c r="P3" s="17"/>
    </row>
    <row r="4" spans="1:16" x14ac:dyDescent="0.25">
      <c r="A4" s="4"/>
      <c r="B4" s="47"/>
      <c r="C4" s="48"/>
      <c r="D4" s="49"/>
      <c r="E4" s="49"/>
      <c r="F4" s="49"/>
      <c r="G4" s="49"/>
      <c r="H4" s="49"/>
      <c r="I4" s="49"/>
      <c r="J4" s="49"/>
      <c r="K4" s="49"/>
      <c r="L4" s="49"/>
      <c r="M4" s="50"/>
      <c r="N4" s="4"/>
      <c r="O4" s="17"/>
      <c r="P4" s="17"/>
    </row>
    <row r="5" spans="1:16" x14ac:dyDescent="0.25">
      <c r="A5" s="4"/>
      <c r="B5" s="47"/>
      <c r="C5" s="48"/>
      <c r="D5" s="49"/>
      <c r="E5" s="49"/>
      <c r="F5" s="49"/>
      <c r="G5" s="49"/>
      <c r="H5" s="49"/>
      <c r="I5" s="49"/>
      <c r="J5" s="49"/>
      <c r="K5" s="49"/>
      <c r="L5" s="49"/>
      <c r="M5" s="50"/>
      <c r="N5" s="4"/>
      <c r="O5" s="17"/>
      <c r="P5" s="17"/>
    </row>
    <row r="6" spans="1:16" x14ac:dyDescent="0.25">
      <c r="A6" s="4"/>
      <c r="B6" s="47"/>
      <c r="C6" s="48"/>
      <c r="D6" s="49"/>
      <c r="E6" s="49"/>
      <c r="F6" s="49"/>
      <c r="G6" s="49"/>
      <c r="H6" s="49"/>
      <c r="I6" s="49"/>
      <c r="J6" s="49"/>
      <c r="K6" s="49"/>
      <c r="L6" s="49"/>
      <c r="M6" s="50"/>
      <c r="N6" s="4"/>
      <c r="O6" s="17"/>
      <c r="P6" s="17"/>
    </row>
    <row r="7" spans="1:16" x14ac:dyDescent="0.25">
      <c r="A7" s="4"/>
      <c r="B7" s="47"/>
      <c r="C7" s="48"/>
      <c r="D7" s="49"/>
      <c r="E7" s="49"/>
      <c r="F7" s="49"/>
      <c r="G7" s="49"/>
      <c r="H7" s="49"/>
      <c r="I7" s="49"/>
      <c r="J7" s="49"/>
      <c r="K7" s="49"/>
      <c r="L7" s="49"/>
      <c r="M7" s="50"/>
      <c r="N7" s="4"/>
      <c r="O7" s="17"/>
      <c r="P7" s="17"/>
    </row>
    <row r="8" spans="1:16" x14ac:dyDescent="0.25">
      <c r="A8" s="4"/>
      <c r="B8" s="47"/>
      <c r="C8" s="48"/>
      <c r="D8" s="49"/>
      <c r="E8" s="49"/>
      <c r="F8" s="49"/>
      <c r="G8" s="49"/>
      <c r="H8" s="49"/>
      <c r="I8" s="49"/>
      <c r="J8" s="49"/>
      <c r="K8" s="49"/>
      <c r="L8" s="49"/>
      <c r="M8" s="50"/>
      <c r="N8" s="4"/>
      <c r="O8" s="17"/>
      <c r="P8" s="17"/>
    </row>
    <row r="9" spans="1:16" x14ac:dyDescent="0.25">
      <c r="A9" s="4"/>
      <c r="B9" s="47"/>
      <c r="C9" s="48"/>
      <c r="D9" s="49"/>
      <c r="E9" s="49"/>
      <c r="F9" s="49"/>
      <c r="G9" s="49"/>
      <c r="H9" s="49"/>
      <c r="I9" s="49"/>
      <c r="J9" s="49"/>
      <c r="K9" s="49"/>
      <c r="L9" s="49"/>
      <c r="M9" s="50"/>
      <c r="N9" s="4"/>
      <c r="O9" s="17"/>
      <c r="P9" s="17"/>
    </row>
    <row r="10" spans="1:16" x14ac:dyDescent="0.25">
      <c r="A10" s="4"/>
      <c r="B10" s="47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50"/>
      <c r="N10" s="4"/>
      <c r="O10" s="17"/>
      <c r="P10" s="17"/>
    </row>
    <row r="11" spans="1:16" x14ac:dyDescent="0.25">
      <c r="A11" s="4"/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50"/>
      <c r="N11" s="4"/>
      <c r="O11" s="17"/>
      <c r="P11" s="17"/>
    </row>
    <row r="12" spans="1:16" x14ac:dyDescent="0.25">
      <c r="A12" s="4"/>
      <c r="B12" s="51"/>
      <c r="C12" s="52"/>
      <c r="D12" s="53"/>
      <c r="E12" s="53"/>
      <c r="F12" s="53"/>
      <c r="G12" s="53"/>
      <c r="H12" s="53"/>
      <c r="I12" s="53"/>
      <c r="J12" s="53"/>
      <c r="K12" s="53"/>
      <c r="L12" s="53"/>
      <c r="M12" s="54"/>
      <c r="N12" s="4"/>
      <c r="O12" s="17"/>
      <c r="P12" s="17"/>
    </row>
    <row r="13" spans="1:16" ht="7.5" customHeight="1" x14ac:dyDescent="0.25">
      <c r="A13" s="4"/>
      <c r="B13" s="11"/>
      <c r="C13" s="1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7"/>
      <c r="P13" s="17"/>
    </row>
    <row r="14" spans="1:16" x14ac:dyDescent="0.25">
      <c r="A14" s="4"/>
      <c r="B14" s="36" t="s">
        <v>112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7"/>
      <c r="P14" s="17"/>
    </row>
    <row r="15" spans="1:16" x14ac:dyDescent="0.25">
      <c r="A15" s="4"/>
      <c r="B15" s="69"/>
      <c r="C15" s="70" t="s">
        <v>113</v>
      </c>
      <c r="D15" s="70" t="s">
        <v>143</v>
      </c>
      <c r="E15" s="70" t="s">
        <v>147</v>
      </c>
      <c r="F15" s="70" t="s">
        <v>113</v>
      </c>
      <c r="G15" s="70" t="s">
        <v>143</v>
      </c>
      <c r="H15" s="70" t="s">
        <v>147</v>
      </c>
      <c r="I15" s="4"/>
      <c r="J15" s="4"/>
      <c r="K15" s="4"/>
      <c r="L15" s="4"/>
      <c r="M15" s="4"/>
      <c r="N15" s="4"/>
      <c r="O15" s="17"/>
      <c r="P15" s="17"/>
    </row>
    <row r="16" spans="1:16" x14ac:dyDescent="0.25">
      <c r="A16" s="4"/>
      <c r="B16" s="70" t="s">
        <v>139</v>
      </c>
      <c r="C16" s="66">
        <v>4</v>
      </c>
      <c r="D16" s="66">
        <v>2</v>
      </c>
      <c r="E16" s="66">
        <v>4</v>
      </c>
      <c r="F16" s="67">
        <f t="shared" ref="F16:F18" si="0">C16/C$23</f>
        <v>0.76190476190476186</v>
      </c>
      <c r="G16" s="67">
        <f t="shared" ref="G16:G18" si="1">D16/D$23</f>
        <v>0.58333333333333337</v>
      </c>
      <c r="H16" s="67">
        <f t="shared" ref="H16:H18" si="2">E16/E$23</f>
        <v>0.63157894736842113</v>
      </c>
      <c r="I16" s="4"/>
      <c r="J16" s="4"/>
      <c r="K16" s="4"/>
      <c r="L16" s="4"/>
      <c r="M16" s="4"/>
      <c r="N16" s="4"/>
      <c r="O16" s="17"/>
      <c r="P16" s="17"/>
    </row>
    <row r="17" spans="1:16" x14ac:dyDescent="0.25">
      <c r="A17" s="4"/>
      <c r="B17" s="70" t="s">
        <v>140</v>
      </c>
      <c r="C17" s="66">
        <v>6</v>
      </c>
      <c r="D17" s="66">
        <v>1</v>
      </c>
      <c r="E17" s="66">
        <v>7</v>
      </c>
      <c r="F17" s="67">
        <f t="shared" si="0"/>
        <v>1.1428571428571428</v>
      </c>
      <c r="G17" s="67">
        <f t="shared" si="1"/>
        <v>0.29166666666666669</v>
      </c>
      <c r="H17" s="67">
        <f t="shared" si="2"/>
        <v>1.1052631578947369</v>
      </c>
      <c r="I17" s="4"/>
      <c r="J17" s="4"/>
      <c r="K17" s="4"/>
      <c r="L17" s="4"/>
      <c r="M17" s="4"/>
      <c r="N17" s="4"/>
      <c r="O17" s="17"/>
      <c r="P17" s="17"/>
    </row>
    <row r="18" spans="1:16" x14ac:dyDescent="0.25">
      <c r="A18" s="4"/>
      <c r="B18" s="70" t="s">
        <v>141</v>
      </c>
      <c r="C18" s="66">
        <v>7</v>
      </c>
      <c r="D18" s="66">
        <v>2</v>
      </c>
      <c r="E18" s="66">
        <v>8</v>
      </c>
      <c r="F18" s="67">
        <f t="shared" si="0"/>
        <v>1.3333333333333333</v>
      </c>
      <c r="G18" s="67">
        <f t="shared" si="1"/>
        <v>0.58333333333333337</v>
      </c>
      <c r="H18" s="67">
        <f t="shared" si="2"/>
        <v>1.2631578947368423</v>
      </c>
      <c r="I18" s="4"/>
      <c r="J18" s="4"/>
      <c r="K18" s="4"/>
      <c r="L18" s="4"/>
      <c r="M18" s="4"/>
      <c r="N18" s="4"/>
      <c r="O18" s="17"/>
      <c r="P18" s="17"/>
    </row>
    <row r="19" spans="1:16" x14ac:dyDescent="0.25">
      <c r="A19" s="4"/>
      <c r="B19" s="70" t="s">
        <v>142</v>
      </c>
      <c r="C19" s="66">
        <v>4</v>
      </c>
      <c r="D19" s="66">
        <v>4</v>
      </c>
      <c r="E19" s="68"/>
      <c r="F19" s="67">
        <f>IF(C19="","",C19/C$23)</f>
        <v>0.76190476190476186</v>
      </c>
      <c r="G19" s="67">
        <f t="shared" ref="G19:H23" si="3">IF(D19="","",D19/D$23)</f>
        <v>1.1666666666666667</v>
      </c>
      <c r="H19" s="67" t="str">
        <f t="shared" si="3"/>
        <v/>
      </c>
      <c r="I19" s="4"/>
      <c r="J19" s="4"/>
      <c r="K19" s="4"/>
      <c r="L19" s="4"/>
      <c r="M19" s="4"/>
      <c r="N19" s="4"/>
      <c r="O19" s="17"/>
      <c r="P19" s="17"/>
    </row>
    <row r="20" spans="1:16" x14ac:dyDescent="0.25">
      <c r="A20" s="4"/>
      <c r="B20" s="70" t="s">
        <v>144</v>
      </c>
      <c r="C20" s="66"/>
      <c r="D20" s="66">
        <v>5</v>
      </c>
      <c r="E20" s="68"/>
      <c r="F20" s="67" t="str">
        <f t="shared" ref="F20:F23" si="4">IF(C20="","",C20/C$23)</f>
        <v/>
      </c>
      <c r="G20" s="67">
        <f t="shared" si="3"/>
        <v>1.4583333333333335</v>
      </c>
      <c r="H20" s="67" t="str">
        <f t="shared" si="3"/>
        <v/>
      </c>
      <c r="I20" s="4"/>
      <c r="J20" s="4"/>
      <c r="K20" s="4"/>
      <c r="L20" s="4"/>
      <c r="M20" s="4"/>
      <c r="N20" s="4"/>
      <c r="O20" s="17"/>
      <c r="P20" s="17"/>
    </row>
    <row r="21" spans="1:16" x14ac:dyDescent="0.25">
      <c r="A21" s="4"/>
      <c r="B21" s="70" t="s">
        <v>145</v>
      </c>
      <c r="C21" s="66"/>
      <c r="D21" s="66">
        <v>6</v>
      </c>
      <c r="E21" s="68"/>
      <c r="F21" s="67" t="str">
        <f t="shared" si="4"/>
        <v/>
      </c>
      <c r="G21" s="67">
        <f t="shared" si="3"/>
        <v>1.75</v>
      </c>
      <c r="H21" s="67" t="str">
        <f t="shared" si="3"/>
        <v/>
      </c>
      <c r="I21" s="4"/>
      <c r="J21" s="4"/>
      <c r="K21" s="4"/>
      <c r="L21" s="4"/>
      <c r="M21" s="4"/>
      <c r="N21" s="4"/>
      <c r="O21" s="17"/>
      <c r="P21" s="17"/>
    </row>
    <row r="22" spans="1:16" x14ac:dyDescent="0.25">
      <c r="A22" s="4"/>
      <c r="B22" s="70" t="s">
        <v>146</v>
      </c>
      <c r="C22" s="66"/>
      <c r="D22" s="66">
        <v>4</v>
      </c>
      <c r="E22" s="68"/>
      <c r="F22" s="67" t="str">
        <f t="shared" si="4"/>
        <v/>
      </c>
      <c r="G22" s="67">
        <f t="shared" si="3"/>
        <v>1.1666666666666667</v>
      </c>
      <c r="H22" s="67" t="str">
        <f t="shared" si="3"/>
        <v/>
      </c>
      <c r="I22" s="4"/>
      <c r="J22" s="4"/>
      <c r="K22" s="4"/>
      <c r="L22" s="4"/>
      <c r="M22" s="4"/>
      <c r="N22" s="4"/>
      <c r="O22" s="17"/>
      <c r="P22" s="17"/>
    </row>
    <row r="23" spans="1:16" x14ac:dyDescent="0.25">
      <c r="A23" s="4"/>
      <c r="B23" s="70" t="s">
        <v>128</v>
      </c>
      <c r="C23" s="66">
        <f>AVERAGE(C16:C22)</f>
        <v>5.25</v>
      </c>
      <c r="D23" s="66">
        <f t="shared" ref="D23:E23" si="5">AVERAGE(D16:D22)</f>
        <v>3.4285714285714284</v>
      </c>
      <c r="E23" s="66">
        <f t="shared" si="5"/>
        <v>6.333333333333333</v>
      </c>
      <c r="F23" s="67">
        <f t="shared" si="4"/>
        <v>1</v>
      </c>
      <c r="G23" s="67">
        <f t="shared" si="3"/>
        <v>1</v>
      </c>
      <c r="H23" s="67">
        <f t="shared" si="3"/>
        <v>1</v>
      </c>
      <c r="I23" s="4"/>
      <c r="J23" s="4"/>
      <c r="K23" s="4"/>
      <c r="L23" s="4"/>
      <c r="M23" s="4"/>
      <c r="N23" s="4"/>
      <c r="O23" s="19"/>
      <c r="P23" s="17"/>
    </row>
    <row r="24" spans="1:1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9"/>
      <c r="P24" s="17"/>
    </row>
    <row r="25" spans="1:1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42"/>
    </row>
    <row r="26" spans="1:1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42"/>
    </row>
    <row r="27" spans="1:16" x14ac:dyDescent="0.25">
      <c r="A27" s="17"/>
      <c r="B27" s="18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6" x14ac:dyDescent="0.25">
      <c r="A28" s="17"/>
      <c r="B28" s="18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6" x14ac:dyDescent="0.25">
      <c r="A29" s="17"/>
      <c r="B29" s="18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6" x14ac:dyDescent="0.25">
      <c r="A30" s="17"/>
      <c r="B30" s="18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6" x14ac:dyDescent="0.25">
      <c r="A31" s="17"/>
      <c r="B31" s="18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6" x14ac:dyDescent="0.25">
      <c r="A32" s="17"/>
      <c r="B32" s="18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5">
      <c r="A33" s="17"/>
      <c r="B33" s="18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</sheetData>
  <sortState xmlns:xlrd2="http://schemas.microsoft.com/office/spreadsheetml/2017/richdata2" ref="C4:D22">
    <sortCondition ref="C4:C22"/>
  </sortState>
  <phoneticPr fontId="2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74AF-8949-4B24-B354-B85A9C006942}">
  <dimension ref="A1:AF43"/>
  <sheetViews>
    <sheetView showGridLines="0" showRowColHeaders="0" zoomScale="84" zoomScaleNormal="84" workbookViewId="0">
      <selection activeCell="N11" sqref="N11"/>
    </sheetView>
  </sheetViews>
  <sheetFormatPr baseColWidth="10" defaultRowHeight="15" x14ac:dyDescent="0.25"/>
  <cols>
    <col min="1" max="1" width="2.42578125" customWidth="1"/>
    <col min="2" max="2" width="25.140625" customWidth="1"/>
    <col min="3" max="4" width="11.5703125" style="3" customWidth="1"/>
    <col min="5" max="5" width="2.85546875" customWidth="1"/>
    <col min="6" max="6" width="5" style="3" bestFit="1" customWidth="1"/>
    <col min="7" max="7" width="5.42578125" style="3" bestFit="1" customWidth="1"/>
    <col min="8" max="8" width="7.85546875" style="3" customWidth="1"/>
    <col min="9" max="9" width="6.85546875" style="3" customWidth="1"/>
    <col min="10" max="10" width="8" style="3" customWidth="1"/>
    <col min="11" max="11" width="5.5703125" style="3" customWidth="1"/>
    <col min="12" max="12" width="7" style="3" customWidth="1"/>
    <col min="13" max="13" width="8.42578125" style="3" bestFit="1" customWidth="1"/>
    <col min="14" max="14" width="8.140625" style="3" bestFit="1" customWidth="1"/>
    <col min="15" max="15" width="6.7109375" style="3" customWidth="1"/>
    <col min="16" max="16" width="7.28515625" style="3" bestFit="1" customWidth="1"/>
    <col min="17" max="17" width="5.5703125" style="3" bestFit="1" customWidth="1"/>
    <col min="18" max="19" width="5.5703125" style="3" customWidth="1"/>
    <col min="20" max="20" width="3.7109375" style="3" customWidth="1"/>
    <col min="21" max="25" width="6.28515625" customWidth="1"/>
  </cols>
  <sheetData>
    <row r="1" spans="1:32" x14ac:dyDescent="0.25">
      <c r="A1" s="4"/>
      <c r="B1" s="4"/>
      <c r="C1" s="11"/>
      <c r="D1" s="11"/>
      <c r="E1" s="4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32" ht="121.5" x14ac:dyDescent="0.25">
      <c r="A2" s="4"/>
      <c r="B2" s="4"/>
      <c r="C2" s="11"/>
      <c r="D2" s="11"/>
      <c r="E2" s="4"/>
      <c r="F2" s="71" t="s">
        <v>2</v>
      </c>
      <c r="G2" s="72" t="s">
        <v>7</v>
      </c>
      <c r="H2" s="73" t="s">
        <v>18</v>
      </c>
      <c r="I2" s="73" t="s">
        <v>16</v>
      </c>
      <c r="J2" s="73" t="s">
        <v>17</v>
      </c>
      <c r="K2" s="73" t="s">
        <v>19</v>
      </c>
      <c r="L2" s="73" t="s">
        <v>20</v>
      </c>
      <c r="M2" s="74" t="s">
        <v>10</v>
      </c>
      <c r="N2" s="74" t="s">
        <v>11</v>
      </c>
      <c r="O2" s="73" t="s">
        <v>13</v>
      </c>
      <c r="P2" s="73" t="s">
        <v>14</v>
      </c>
      <c r="Q2" s="73" t="s">
        <v>15</v>
      </c>
      <c r="R2" s="73" t="s">
        <v>150</v>
      </c>
      <c r="S2" s="73" t="s">
        <v>148</v>
      </c>
      <c r="T2" s="11"/>
    </row>
    <row r="3" spans="1:32" x14ac:dyDescent="0.25">
      <c r="A3" s="4"/>
      <c r="B3" s="105" t="s">
        <v>12</v>
      </c>
      <c r="C3" s="106">
        <v>2016</v>
      </c>
      <c r="D3" s="107">
        <v>2018</v>
      </c>
      <c r="E3" s="4"/>
      <c r="F3" s="75">
        <v>2010</v>
      </c>
      <c r="G3" s="76">
        <v>13.5</v>
      </c>
      <c r="H3" s="77">
        <f>I3*G3</f>
        <v>642553.19148936169</v>
      </c>
      <c r="I3" s="77">
        <f>J3/G3</f>
        <v>47596.532702915683</v>
      </c>
      <c r="J3" s="78">
        <f>N3*1000000/M3</f>
        <v>642553.19148936169</v>
      </c>
      <c r="K3" s="77">
        <f t="shared" ref="K3:K10" si="0">I3/$D$8</f>
        <v>1399.8980206739907</v>
      </c>
      <c r="L3" s="77">
        <f>K3*G3</f>
        <v>18898.623279098872</v>
      </c>
      <c r="M3" s="79">
        <v>235</v>
      </c>
      <c r="N3" s="79">
        <v>151</v>
      </c>
      <c r="O3" s="80">
        <f>AVERAGE(O4:O9)</f>
        <v>1.6918961369679391E-2</v>
      </c>
      <c r="P3" s="80">
        <f>AVERAGE(P4:P9)</f>
        <v>9.1152191605627254E-3</v>
      </c>
      <c r="Q3" s="80">
        <f>AVERAGE(Q4:Q9)</f>
        <v>3.2056728636858989E-2</v>
      </c>
      <c r="R3" s="80"/>
      <c r="S3" s="80"/>
      <c r="T3" s="11"/>
    </row>
    <row r="4" spans="1:32" x14ac:dyDescent="0.25">
      <c r="A4" s="4"/>
      <c r="B4" s="104" t="s">
        <v>11</v>
      </c>
      <c r="C4" s="15">
        <f>N9</f>
        <v>182.1</v>
      </c>
      <c r="D4" s="15">
        <f>N11</f>
        <v>185</v>
      </c>
      <c r="E4" s="4"/>
      <c r="F4" s="75">
        <v>2011</v>
      </c>
      <c r="G4" s="76">
        <v>13.5</v>
      </c>
      <c r="H4" s="77">
        <f>I4*G4</f>
        <v>638297.8723404255</v>
      </c>
      <c r="I4" s="77">
        <f>J4/G4</f>
        <v>47281.323877068557</v>
      </c>
      <c r="J4" s="78">
        <f>N4*1000000/M4</f>
        <v>638297.8723404255</v>
      </c>
      <c r="K4" s="77">
        <f t="shared" si="0"/>
        <v>1390.6271728549575</v>
      </c>
      <c r="L4" s="77">
        <f>K4*G4</f>
        <v>18773.466833541926</v>
      </c>
      <c r="M4" s="79">
        <v>235</v>
      </c>
      <c r="N4" s="79">
        <v>150</v>
      </c>
      <c r="O4" s="80">
        <f t="shared" ref="O4:O12" si="1">(I4-I3)/I3</f>
        <v>-6.6225165562914532E-3</v>
      </c>
      <c r="P4" s="80">
        <f t="shared" ref="P4:P12" si="2">(M4-M3)/M3</f>
        <v>0</v>
      </c>
      <c r="Q4" s="80">
        <f t="shared" ref="Q4:Q11" si="3">(N4-N3)/N3</f>
        <v>-6.6225165562913907E-3</v>
      </c>
      <c r="R4" s="80">
        <f>AVERAGE(Q3:Q5)</f>
        <v>8.4780706935225335E-3</v>
      </c>
      <c r="S4" s="80"/>
      <c r="T4" s="11"/>
    </row>
    <row r="5" spans="1:32" x14ac:dyDescent="0.25">
      <c r="A5" s="4"/>
      <c r="B5" s="12" t="s">
        <v>166</v>
      </c>
      <c r="C5" s="15">
        <f>M9</f>
        <v>248</v>
      </c>
      <c r="D5" s="15">
        <f>M11</f>
        <v>250</v>
      </c>
      <c r="E5" s="4"/>
      <c r="F5" s="75">
        <v>2012</v>
      </c>
      <c r="G5" s="76">
        <v>13.5</v>
      </c>
      <c r="H5" s="77">
        <f t="shared" ref="H5:H12" si="4">I5*G5</f>
        <v>614754.09836065571</v>
      </c>
      <c r="I5" s="77">
        <f t="shared" ref="I5:I12" si="5">J5/G5</f>
        <v>45537.340619307834</v>
      </c>
      <c r="J5" s="78">
        <f t="shared" ref="J5:J12" si="6">N5*1000000/M5</f>
        <v>614754.09836065571</v>
      </c>
      <c r="K5" s="77">
        <f t="shared" si="0"/>
        <v>1339.3335476267009</v>
      </c>
      <c r="L5" s="77">
        <f>K5*G5</f>
        <v>18081.002892960463</v>
      </c>
      <c r="M5" s="79">
        <v>244</v>
      </c>
      <c r="N5" s="81">
        <v>150</v>
      </c>
      <c r="O5" s="80">
        <f t="shared" si="1"/>
        <v>-3.6885245901639295E-2</v>
      </c>
      <c r="P5" s="80">
        <f t="shared" si="2"/>
        <v>3.8297872340425532E-2</v>
      </c>
      <c r="Q5" s="80">
        <f t="shared" si="3"/>
        <v>0</v>
      </c>
      <c r="R5" s="80">
        <f t="shared" ref="R5:R11" si="7">AVERAGE(Q4:Q6)</f>
        <v>1.5570272259013982E-2</v>
      </c>
      <c r="S5" s="80"/>
      <c r="T5" s="11"/>
    </row>
    <row r="6" spans="1:32" x14ac:dyDescent="0.25">
      <c r="A6" s="4"/>
      <c r="B6" s="12" t="s">
        <v>165</v>
      </c>
      <c r="C6" s="14">
        <f>C5/4.8</f>
        <v>51.666666666666671</v>
      </c>
      <c r="D6" s="14">
        <f>D5/4.8</f>
        <v>52.083333333333336</v>
      </c>
      <c r="E6" s="4"/>
      <c r="F6" s="75">
        <v>2013</v>
      </c>
      <c r="G6" s="76">
        <v>13.5</v>
      </c>
      <c r="H6" s="77">
        <f t="shared" si="4"/>
        <v>637096.77419354836</v>
      </c>
      <c r="I6" s="77">
        <f t="shared" si="5"/>
        <v>47192.353643966548</v>
      </c>
      <c r="J6" s="78">
        <f t="shared" si="6"/>
        <v>637096.77419354836</v>
      </c>
      <c r="K6" s="77">
        <f t="shared" si="0"/>
        <v>1388.0104012931338</v>
      </c>
      <c r="L6" s="77">
        <f t="shared" ref="L6:L11" si="8">K6*G6</f>
        <v>18738.140417457307</v>
      </c>
      <c r="M6" s="79">
        <v>248</v>
      </c>
      <c r="N6" s="81">
        <v>158</v>
      </c>
      <c r="O6" s="80">
        <f t="shared" si="1"/>
        <v>3.6344086021505365E-2</v>
      </c>
      <c r="P6" s="80">
        <f t="shared" si="2"/>
        <v>1.6393442622950821E-2</v>
      </c>
      <c r="Q6" s="80">
        <f t="shared" si="3"/>
        <v>5.3333333333333337E-2</v>
      </c>
      <c r="R6" s="80">
        <f t="shared" si="7"/>
        <v>3.2545710267229251E-2</v>
      </c>
      <c r="S6" s="80"/>
      <c r="T6" s="11"/>
    </row>
    <row r="7" spans="1:32" x14ac:dyDescent="0.25">
      <c r="A7" s="4"/>
      <c r="B7" s="12" t="s">
        <v>9</v>
      </c>
      <c r="C7" s="14">
        <f>I9</f>
        <v>52448.156682027657</v>
      </c>
      <c r="D7" s="14">
        <f>I11</f>
        <v>52857.142857142855</v>
      </c>
      <c r="E7" s="4"/>
      <c r="F7" s="75">
        <v>2014</v>
      </c>
      <c r="G7" s="76">
        <v>13.5</v>
      </c>
      <c r="H7" s="77">
        <f t="shared" si="4"/>
        <v>665322.58064516133</v>
      </c>
      <c r="I7" s="77">
        <f t="shared" si="5"/>
        <v>49283.154121863801</v>
      </c>
      <c r="J7" s="78">
        <f t="shared" si="6"/>
        <v>665322.58064516133</v>
      </c>
      <c r="K7" s="77">
        <f t="shared" si="0"/>
        <v>1449.5045329959942</v>
      </c>
      <c r="L7" s="77">
        <f t="shared" si="8"/>
        <v>19568.31119544592</v>
      </c>
      <c r="M7" s="79">
        <v>248</v>
      </c>
      <c r="N7" s="81">
        <v>165</v>
      </c>
      <c r="O7" s="80">
        <f t="shared" si="1"/>
        <v>4.4303797468354458E-2</v>
      </c>
      <c r="P7" s="80">
        <f t="shared" si="2"/>
        <v>0</v>
      </c>
      <c r="Q7" s="80">
        <f t="shared" si="3"/>
        <v>4.4303797468354431E-2</v>
      </c>
      <c r="R7" s="80">
        <f t="shared" si="7"/>
        <v>5.4767932489451478E-2</v>
      </c>
      <c r="S7" s="80"/>
      <c r="T7" s="11"/>
    </row>
    <row r="8" spans="1:32" x14ac:dyDescent="0.25">
      <c r="A8" s="4"/>
      <c r="B8" s="12" t="s">
        <v>8</v>
      </c>
      <c r="C8" s="16">
        <v>34</v>
      </c>
      <c r="D8" s="16">
        <v>34</v>
      </c>
      <c r="E8" s="4"/>
      <c r="F8" s="75">
        <v>2015</v>
      </c>
      <c r="G8" s="76">
        <v>13.5</v>
      </c>
      <c r="H8" s="77">
        <f t="shared" si="4"/>
        <v>709677.41935483867</v>
      </c>
      <c r="I8" s="77">
        <f t="shared" si="5"/>
        <v>52568.697729988053</v>
      </c>
      <c r="J8" s="78">
        <f t="shared" si="6"/>
        <v>709677.41935483867</v>
      </c>
      <c r="K8" s="77">
        <f t="shared" si="0"/>
        <v>1546.1381685290603</v>
      </c>
      <c r="L8" s="77">
        <f t="shared" si="8"/>
        <v>20872.865275142314</v>
      </c>
      <c r="M8" s="79">
        <v>248</v>
      </c>
      <c r="N8" s="81">
        <v>176</v>
      </c>
      <c r="O8" s="80">
        <f t="shared" si="1"/>
        <v>6.6666666666666624E-2</v>
      </c>
      <c r="P8" s="80">
        <f t="shared" si="2"/>
        <v>0</v>
      </c>
      <c r="Q8" s="80">
        <f t="shared" si="3"/>
        <v>6.6666666666666666E-2</v>
      </c>
      <c r="R8" s="80">
        <f t="shared" si="7"/>
        <v>4.8543185014703984E-2</v>
      </c>
      <c r="S8" s="80"/>
      <c r="T8" s="11"/>
    </row>
    <row r="9" spans="1:32" x14ac:dyDescent="0.25">
      <c r="A9" s="4"/>
      <c r="B9" s="12" t="s">
        <v>162</v>
      </c>
      <c r="C9" s="13">
        <f>K9</f>
        <v>1542.5928435890487</v>
      </c>
      <c r="D9" s="13">
        <f>K11</f>
        <v>1554.6218487394958</v>
      </c>
      <c r="E9" s="4"/>
      <c r="F9" s="75">
        <v>2016</v>
      </c>
      <c r="G9" s="76">
        <v>14</v>
      </c>
      <c r="H9" s="77">
        <f t="shared" si="4"/>
        <v>734274.19354838715</v>
      </c>
      <c r="I9" s="77">
        <f t="shared" si="5"/>
        <v>52448.156682027657</v>
      </c>
      <c r="J9" s="78">
        <f t="shared" si="6"/>
        <v>734274.19354838715</v>
      </c>
      <c r="K9" s="77">
        <f t="shared" si="0"/>
        <v>1542.5928435890487</v>
      </c>
      <c r="L9" s="77">
        <f t="shared" si="8"/>
        <v>21596.299810246681</v>
      </c>
      <c r="M9" s="82">
        <v>248</v>
      </c>
      <c r="N9" s="81">
        <v>182.1</v>
      </c>
      <c r="O9" s="80">
        <f t="shared" si="1"/>
        <v>-2.2930194805193529E-3</v>
      </c>
      <c r="P9" s="80">
        <f t="shared" si="2"/>
        <v>0</v>
      </c>
      <c r="Q9" s="80">
        <f t="shared" si="3"/>
        <v>3.4659090909090876E-2</v>
      </c>
      <c r="R9" s="80">
        <f t="shared" si="7"/>
        <v>3.1761706854375717E-2</v>
      </c>
      <c r="S9" s="80"/>
      <c r="T9" s="11"/>
    </row>
    <row r="10" spans="1:32" s="3" customFormat="1" x14ac:dyDescent="0.25">
      <c r="A10" s="4"/>
      <c r="B10" s="12" t="s">
        <v>21</v>
      </c>
      <c r="C10" s="16">
        <f>G9</f>
        <v>14</v>
      </c>
      <c r="D10" s="16">
        <f>G11</f>
        <v>14</v>
      </c>
      <c r="E10" s="4"/>
      <c r="F10" s="75">
        <v>2017</v>
      </c>
      <c r="G10" s="76">
        <v>14</v>
      </c>
      <c r="H10" s="77">
        <f t="shared" si="4"/>
        <v>726907.63052208838</v>
      </c>
      <c r="I10" s="77">
        <f t="shared" si="5"/>
        <v>51921.973608720597</v>
      </c>
      <c r="J10" s="78">
        <f t="shared" si="6"/>
        <v>726907.63052208838</v>
      </c>
      <c r="K10" s="77">
        <f t="shared" si="0"/>
        <v>1527.1168708447235</v>
      </c>
      <c r="L10" s="77">
        <f t="shared" si="8"/>
        <v>21379.636191826128</v>
      </c>
      <c r="M10" s="82">
        <v>249</v>
      </c>
      <c r="N10" s="81">
        <v>181</v>
      </c>
      <c r="O10" s="80">
        <f t="shared" si="1"/>
        <v>-1.0032441683262562E-2</v>
      </c>
      <c r="P10" s="80">
        <f t="shared" si="2"/>
        <v>4.0322580645161289E-3</v>
      </c>
      <c r="Q10" s="80">
        <f t="shared" si="3"/>
        <v>-6.0406370126303921E-3</v>
      </c>
      <c r="R10" s="80">
        <f t="shared" si="7"/>
        <v>1.6905967136757547E-2</v>
      </c>
      <c r="S10" s="80"/>
      <c r="T10" s="11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3" customFormat="1" x14ac:dyDescent="0.25">
      <c r="A11" s="4"/>
      <c r="B11" s="12" t="s">
        <v>18</v>
      </c>
      <c r="C11" s="8">
        <f>H9</f>
        <v>734274.19354838715</v>
      </c>
      <c r="D11" s="8">
        <f>H11</f>
        <v>740000</v>
      </c>
      <c r="E11" s="4"/>
      <c r="F11" s="75">
        <v>2018</v>
      </c>
      <c r="G11" s="76">
        <v>14</v>
      </c>
      <c r="H11" s="77">
        <f t="shared" si="4"/>
        <v>740000</v>
      </c>
      <c r="I11" s="77">
        <f t="shared" si="5"/>
        <v>52857.142857142855</v>
      </c>
      <c r="J11" s="78">
        <f t="shared" si="6"/>
        <v>740000</v>
      </c>
      <c r="K11" s="77">
        <f>I11/$D$8</f>
        <v>1554.6218487394958</v>
      </c>
      <c r="L11" s="77">
        <f t="shared" si="8"/>
        <v>21764.705882352941</v>
      </c>
      <c r="M11" s="81">
        <v>250</v>
      </c>
      <c r="N11" s="83">
        <v>185</v>
      </c>
      <c r="O11" s="80">
        <f t="shared" si="1"/>
        <v>1.8011049723756868E-2</v>
      </c>
      <c r="P11" s="80">
        <f t="shared" si="2"/>
        <v>4.0160642570281121E-3</v>
      </c>
      <c r="Q11" s="80">
        <f t="shared" si="3"/>
        <v>2.2099447513812154E-2</v>
      </c>
      <c r="R11" s="80">
        <f t="shared" si="7"/>
        <v>8.0294052505908813E-3</v>
      </c>
      <c r="S11" s="80"/>
      <c r="T11" s="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3" customFormat="1" x14ac:dyDescent="0.25">
      <c r="A12" s="4"/>
      <c r="B12" s="9" t="s">
        <v>49</v>
      </c>
      <c r="C12" s="8">
        <f>C16*C10/C17</f>
        <v>90.704459203036066</v>
      </c>
      <c r="D12" s="8">
        <f>D16*D10/D17</f>
        <v>91.411764705882362</v>
      </c>
      <c r="E12" s="4"/>
      <c r="F12" s="75">
        <v>2019</v>
      </c>
      <c r="G12" s="76">
        <v>14</v>
      </c>
      <c r="H12" s="77">
        <f t="shared" si="4"/>
        <v>740000</v>
      </c>
      <c r="I12" s="77">
        <f t="shared" si="5"/>
        <v>52857.142857142855</v>
      </c>
      <c r="J12" s="78">
        <f t="shared" si="6"/>
        <v>740000</v>
      </c>
      <c r="K12" s="77">
        <f>I12/$D$8</f>
        <v>1554.6218487394958</v>
      </c>
      <c r="L12" s="77">
        <f>K12*G12</f>
        <v>21764.705882352941</v>
      </c>
      <c r="M12" s="81">
        <v>250</v>
      </c>
      <c r="N12" s="81">
        <f>N11</f>
        <v>185</v>
      </c>
      <c r="O12" s="80">
        <f t="shared" si="1"/>
        <v>0</v>
      </c>
      <c r="P12" s="80">
        <f t="shared" si="2"/>
        <v>0</v>
      </c>
      <c r="Q12" s="71"/>
      <c r="R12" s="71"/>
      <c r="S12" s="84">
        <v>0.01</v>
      </c>
      <c r="T12" s="11"/>
      <c r="U12"/>
      <c r="V12"/>
      <c r="W12"/>
      <c r="X12"/>
      <c r="Y12"/>
      <c r="Z12"/>
      <c r="AA12"/>
      <c r="AB12"/>
      <c r="AC12"/>
      <c r="AD12"/>
      <c r="AE12"/>
      <c r="AF12"/>
    </row>
    <row r="13" spans="1:32" s="3" customFormat="1" x14ac:dyDescent="0.25">
      <c r="A13" s="4"/>
      <c r="B13" s="9" t="s">
        <v>4</v>
      </c>
      <c r="C13" s="8">
        <f>C11/C17</f>
        <v>2937.0967741935488</v>
      </c>
      <c r="D13" s="8">
        <f>D11/D17</f>
        <v>2960</v>
      </c>
      <c r="E13" s="4"/>
      <c r="F13" s="75">
        <v>2020</v>
      </c>
      <c r="G13" s="77"/>
      <c r="H13" s="77"/>
      <c r="I13" s="81"/>
      <c r="J13" s="81"/>
      <c r="K13" s="81"/>
      <c r="L13" s="77"/>
      <c r="M13" s="81"/>
      <c r="N13" s="81"/>
      <c r="O13" s="81"/>
      <c r="P13" s="84">
        <f>P12</f>
        <v>0</v>
      </c>
      <c r="Q13" s="71"/>
      <c r="R13" s="71"/>
      <c r="S13" s="84">
        <v>1.4999999999999999E-2</v>
      </c>
      <c r="T13" s="11"/>
      <c r="U13"/>
      <c r="V13"/>
      <c r="W13"/>
      <c r="X13"/>
      <c r="Y13"/>
      <c r="Z13"/>
      <c r="AA13"/>
      <c r="AB13"/>
      <c r="AC13"/>
      <c r="AD13"/>
      <c r="AE13"/>
      <c r="AF13"/>
    </row>
    <row r="14" spans="1:32" s="3" customFormat="1" x14ac:dyDescent="0.25">
      <c r="A14" s="4"/>
      <c r="B14" s="7" t="s">
        <v>161</v>
      </c>
      <c r="C14" s="6">
        <f>C12/C18</f>
        <v>12.957779886148009</v>
      </c>
      <c r="D14" s="6">
        <f>D12/D18</f>
        <v>13.058823529411766</v>
      </c>
      <c r="E14" s="4"/>
      <c r="F14" s="75">
        <v>2021</v>
      </c>
      <c r="G14" s="77"/>
      <c r="H14" s="77"/>
      <c r="I14" s="81"/>
      <c r="J14" s="81"/>
      <c r="K14" s="81"/>
      <c r="L14" s="77"/>
      <c r="M14" s="81"/>
      <c r="N14" s="81"/>
      <c r="O14" s="81"/>
      <c r="P14" s="84">
        <f t="shared" ref="P14:P17" si="9">P13</f>
        <v>0</v>
      </c>
      <c r="Q14" s="71"/>
      <c r="R14" s="71"/>
      <c r="S14" s="84">
        <v>2.2499999999999999E-2</v>
      </c>
      <c r="T14" s="11"/>
      <c r="U14"/>
      <c r="V14"/>
      <c r="W14"/>
      <c r="X14"/>
      <c r="Y14"/>
      <c r="Z14"/>
      <c r="AA14"/>
      <c r="AB14"/>
      <c r="AC14"/>
      <c r="AD14"/>
      <c r="AE14"/>
      <c r="AF14"/>
    </row>
    <row r="15" spans="1:32" s="3" customFormat="1" x14ac:dyDescent="0.25">
      <c r="A15" s="4"/>
      <c r="B15" t="s">
        <v>6</v>
      </c>
      <c r="C15" s="11"/>
      <c r="D15" s="11"/>
      <c r="E15" s="4"/>
      <c r="F15" s="75">
        <v>2022</v>
      </c>
      <c r="G15" s="77"/>
      <c r="H15" s="77"/>
      <c r="I15" s="81"/>
      <c r="J15" s="81"/>
      <c r="K15" s="81"/>
      <c r="L15" s="77"/>
      <c r="M15" s="81"/>
      <c r="N15" s="81"/>
      <c r="O15" s="81"/>
      <c r="P15" s="84">
        <f t="shared" si="9"/>
        <v>0</v>
      </c>
      <c r="Q15" s="71"/>
      <c r="R15" s="71"/>
      <c r="S15" s="84">
        <v>3.2500000000000001E-2</v>
      </c>
      <c r="T15" s="11"/>
      <c r="U15"/>
      <c r="V15"/>
      <c r="W15"/>
      <c r="X15"/>
      <c r="Y15"/>
      <c r="Z15"/>
      <c r="AA15"/>
      <c r="AB15"/>
      <c r="AC15"/>
      <c r="AD15"/>
      <c r="AE15"/>
      <c r="AF15"/>
    </row>
    <row r="16" spans="1:32" s="3" customFormat="1" x14ac:dyDescent="0.25">
      <c r="A16" s="4"/>
      <c r="B16" s="9" t="s">
        <v>5</v>
      </c>
      <c r="C16" s="8">
        <f>1.05*C9</f>
        <v>1619.7224857685012</v>
      </c>
      <c r="D16" s="8">
        <f>1.05*D9</f>
        <v>1632.3529411764707</v>
      </c>
      <c r="E16" s="4"/>
      <c r="F16" s="75">
        <v>2023</v>
      </c>
      <c r="G16" s="77"/>
      <c r="H16" s="77"/>
      <c r="I16" s="81"/>
      <c r="J16" s="81"/>
      <c r="K16" s="81"/>
      <c r="L16" s="77"/>
      <c r="M16" s="81"/>
      <c r="N16" s="81"/>
      <c r="O16" s="81"/>
      <c r="P16" s="84">
        <f t="shared" si="9"/>
        <v>0</v>
      </c>
      <c r="Q16" s="71"/>
      <c r="R16" s="71"/>
      <c r="S16" s="84">
        <v>4.4999999999999998E-2</v>
      </c>
      <c r="T16" s="11"/>
      <c r="U16"/>
      <c r="V16"/>
      <c r="W16"/>
      <c r="X16"/>
      <c r="Y16"/>
      <c r="Z16"/>
      <c r="AA16"/>
      <c r="AB16"/>
      <c r="AC16"/>
      <c r="AD16"/>
      <c r="AE16"/>
      <c r="AF16"/>
    </row>
    <row r="17" spans="1:32" s="3" customFormat="1" x14ac:dyDescent="0.25">
      <c r="A17" s="4"/>
      <c r="B17" s="9" t="s">
        <v>164</v>
      </c>
      <c r="C17" s="10">
        <v>250</v>
      </c>
      <c r="D17" s="10">
        <v>250</v>
      </c>
      <c r="E17" s="4"/>
      <c r="F17" s="75">
        <v>2024</v>
      </c>
      <c r="G17" s="77"/>
      <c r="H17" s="77"/>
      <c r="I17" s="81"/>
      <c r="J17" s="81"/>
      <c r="K17" s="81"/>
      <c r="L17" s="77"/>
      <c r="M17" s="81"/>
      <c r="N17" s="81"/>
      <c r="O17" s="81"/>
      <c r="P17" s="84">
        <f t="shared" si="9"/>
        <v>0</v>
      </c>
      <c r="Q17" s="71"/>
      <c r="R17" s="71"/>
      <c r="S17" s="84">
        <v>0.06</v>
      </c>
      <c r="T17" s="11"/>
      <c r="U17"/>
      <c r="V17"/>
      <c r="W17"/>
      <c r="X17"/>
      <c r="Y17"/>
      <c r="Z17"/>
      <c r="AA17"/>
      <c r="AB17"/>
      <c r="AC17"/>
      <c r="AD17"/>
      <c r="AE17"/>
      <c r="AF17"/>
    </row>
    <row r="18" spans="1:32" s="3" customFormat="1" x14ac:dyDescent="0.25">
      <c r="A18" s="4"/>
      <c r="B18" s="9" t="s">
        <v>163</v>
      </c>
      <c r="C18" s="10">
        <v>7</v>
      </c>
      <c r="D18" s="10">
        <v>7</v>
      </c>
      <c r="E18" s="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/>
      <c r="V18"/>
      <c r="W18"/>
      <c r="X18"/>
      <c r="Y18"/>
      <c r="Z18"/>
      <c r="AA18"/>
      <c r="AB18"/>
      <c r="AC18"/>
      <c r="AD18"/>
      <c r="AE18"/>
      <c r="AF18"/>
    </row>
    <row r="19" spans="1:32" s="3" customFormat="1" x14ac:dyDescent="0.25">
      <c r="A19" s="11"/>
      <c r="B19" t="s">
        <v>22</v>
      </c>
      <c r="C19" s="11"/>
      <c r="D19" s="11"/>
      <c r="E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/>
      <c r="V19"/>
      <c r="W19"/>
      <c r="X19"/>
      <c r="Y19"/>
      <c r="Z19"/>
      <c r="AA19"/>
      <c r="AB19"/>
      <c r="AC19"/>
      <c r="AD19"/>
      <c r="AE19"/>
      <c r="AF19"/>
    </row>
    <row r="20" spans="1:32" s="5" customFormat="1" x14ac:dyDescent="0.25">
      <c r="A20" s="11"/>
      <c r="B20" s="9" t="s">
        <v>5</v>
      </c>
      <c r="C20" s="8">
        <f>(D20/D16)*C16</f>
        <v>198.45248474280731</v>
      </c>
      <c r="D20" s="8">
        <v>200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/>
      <c r="V20"/>
      <c r="W20"/>
      <c r="X20"/>
      <c r="Y20"/>
      <c r="Z20"/>
      <c r="AA20"/>
      <c r="AB20"/>
      <c r="AC20"/>
      <c r="AD20"/>
      <c r="AE20"/>
      <c r="AF20"/>
    </row>
    <row r="21" spans="1:32" s="3" customFormat="1" ht="9.75" customHeight="1" x14ac:dyDescent="0.25">
      <c r="A21" s="11"/>
      <c r="B21" s="85" t="s">
        <v>23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/>
      <c r="V21"/>
      <c r="W21"/>
      <c r="X21"/>
      <c r="Y21"/>
      <c r="Z21"/>
      <c r="AA21"/>
      <c r="AB21"/>
      <c r="AC21"/>
      <c r="AD21"/>
      <c r="AE21"/>
      <c r="AF21"/>
    </row>
    <row r="22" spans="1:32" ht="9.75" customHeight="1" x14ac:dyDescent="0.25">
      <c r="A22" s="11"/>
      <c r="B22" s="86" t="s">
        <v>3</v>
      </c>
      <c r="C22" s="11"/>
      <c r="D22" s="11"/>
      <c r="E22" s="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3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3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3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3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3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3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3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3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32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32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20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</sheetData>
  <hyperlinks>
    <hyperlink ref="B22" r:id="rId1" xr:uid="{6809B8FA-EF53-463D-89F5-CEB2C879347A}"/>
    <hyperlink ref="B21" r:id="rId2" xr:uid="{6D9D2D9F-142F-455F-89F9-224745B98BD5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E7DA-93BC-4134-BF77-DF386B5A691F}">
  <sheetPr>
    <tabColor theme="0" tint="-4.9989318521683403E-2"/>
  </sheetPr>
  <dimension ref="A1:O40"/>
  <sheetViews>
    <sheetView zoomScale="87" zoomScaleNormal="87" workbookViewId="0">
      <selection activeCell="I5" sqref="I5"/>
    </sheetView>
  </sheetViews>
  <sheetFormatPr baseColWidth="10" defaultRowHeight="15" x14ac:dyDescent="0.25"/>
  <cols>
    <col min="1" max="1" width="3.28515625" customWidth="1"/>
    <col min="2" max="2" width="9.5703125" style="3" customWidth="1"/>
    <col min="3" max="3" width="12.5703125" style="3" bestFit="1" customWidth="1"/>
    <col min="4" max="6" width="7.140625" style="3" customWidth="1"/>
    <col min="7" max="7" width="11.140625" style="3" bestFit="1" customWidth="1"/>
    <col min="8" max="8" width="2.5703125" customWidth="1"/>
    <col min="9" max="9" width="15.85546875" customWidth="1"/>
    <col min="10" max="10" width="7.85546875" style="3" bestFit="1" customWidth="1"/>
    <col min="11" max="11" width="6" style="3" bestFit="1" customWidth="1"/>
    <col min="12" max="12" width="7.42578125" style="3" bestFit="1" customWidth="1"/>
    <col min="13" max="13" width="7.42578125" bestFit="1" customWidth="1"/>
  </cols>
  <sheetData>
    <row r="1" spans="1:14" x14ac:dyDescent="0.25">
      <c r="A1" s="4"/>
      <c r="B1" s="11"/>
      <c r="C1" s="11"/>
      <c r="D1" s="11"/>
      <c r="E1" s="11"/>
      <c r="F1" s="11"/>
      <c r="G1" s="11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140" t="s">
        <v>173</v>
      </c>
      <c r="D2" s="138" t="s">
        <v>51</v>
      </c>
      <c r="E2" s="138"/>
      <c r="F2" s="138"/>
      <c r="G2" s="139" t="s">
        <v>48</v>
      </c>
      <c r="H2" s="4"/>
      <c r="I2" s="4"/>
      <c r="J2" s="4"/>
      <c r="K2" s="4"/>
      <c r="L2" s="4"/>
      <c r="M2" s="4"/>
      <c r="N2" s="4"/>
    </row>
    <row r="3" spans="1:14" x14ac:dyDescent="0.25">
      <c r="A3" s="4"/>
      <c r="C3" s="140"/>
      <c r="D3" s="23" t="s">
        <v>50</v>
      </c>
      <c r="E3" s="30" t="s">
        <v>149</v>
      </c>
      <c r="F3" s="30" t="s">
        <v>52</v>
      </c>
      <c r="G3" s="139"/>
      <c r="H3" s="4"/>
      <c r="I3" s="4"/>
      <c r="J3" s="4"/>
      <c r="K3" s="4"/>
      <c r="L3" s="4"/>
      <c r="M3" s="4"/>
      <c r="N3" s="4"/>
    </row>
    <row r="4" spans="1:14" x14ac:dyDescent="0.25">
      <c r="A4" s="4"/>
      <c r="B4" s="21" t="s">
        <v>46</v>
      </c>
      <c r="C4" s="20">
        <v>2</v>
      </c>
      <c r="D4" s="125">
        <f t="shared" ref="D4:F4" si="0">SUM(D5:D26)</f>
        <v>1075</v>
      </c>
      <c r="E4" s="125">
        <f t="shared" si="0"/>
        <v>1885</v>
      </c>
      <c r="F4" s="125">
        <f t="shared" si="0"/>
        <v>2960</v>
      </c>
      <c r="G4" s="125">
        <f>SUM(G5:G26)</f>
        <v>52857.142857142848</v>
      </c>
      <c r="H4" s="4"/>
      <c r="I4" s="4" t="s">
        <v>192</v>
      </c>
      <c r="J4" s="4"/>
      <c r="K4" s="4"/>
      <c r="L4" s="4"/>
      <c r="N4" s="88">
        <f>0.25*E4/F4</f>
        <v>0.15920608108108109</v>
      </c>
    </row>
    <row r="5" spans="1:14" x14ac:dyDescent="0.25">
      <c r="A5" s="4"/>
      <c r="B5" s="21" t="s">
        <v>24</v>
      </c>
      <c r="C5" s="17" t="s">
        <v>109</v>
      </c>
      <c r="D5" s="117">
        <v>50</v>
      </c>
      <c r="E5" s="34">
        <v>350</v>
      </c>
      <c r="F5" s="34">
        <f t="shared" ref="F5:F26" si="1">SUM(D5:E5)</f>
        <v>400</v>
      </c>
      <c r="G5" s="35">
        <f>'Fact-Sheet'!D$17*F5/D$28</f>
        <v>7142.8571428571431</v>
      </c>
      <c r="H5" s="4"/>
      <c r="I5" s="4"/>
      <c r="J5" s="4"/>
      <c r="K5" s="4"/>
      <c r="L5" s="4"/>
      <c r="M5" s="4"/>
      <c r="N5" s="4"/>
    </row>
    <row r="6" spans="1:14" x14ac:dyDescent="0.25">
      <c r="A6" s="4"/>
      <c r="B6" s="21" t="s">
        <v>47</v>
      </c>
      <c r="C6" s="17" t="s">
        <v>109</v>
      </c>
      <c r="D6" s="117">
        <v>50</v>
      </c>
      <c r="E6" s="34">
        <v>280</v>
      </c>
      <c r="F6" s="34">
        <f t="shared" si="1"/>
        <v>330</v>
      </c>
      <c r="G6" s="35">
        <f>'Fact-Sheet'!D$17*F6/D$28</f>
        <v>5892.8571428571431</v>
      </c>
      <c r="H6" s="4"/>
      <c r="I6" s="4"/>
      <c r="J6" s="4"/>
      <c r="K6" s="4"/>
      <c r="L6" s="4"/>
      <c r="M6" s="4"/>
      <c r="N6" s="4"/>
    </row>
    <row r="7" spans="1:14" x14ac:dyDescent="0.25">
      <c r="A7" s="4"/>
      <c r="B7" s="21" t="s">
        <v>43</v>
      </c>
      <c r="C7" s="17" t="s">
        <v>109</v>
      </c>
      <c r="D7" s="117">
        <v>50</v>
      </c>
      <c r="E7" s="34">
        <v>175</v>
      </c>
      <c r="F7" s="34">
        <f t="shared" si="1"/>
        <v>225</v>
      </c>
      <c r="G7" s="35">
        <f>'Fact-Sheet'!D$17*F7/D$28</f>
        <v>4017.8571428571427</v>
      </c>
      <c r="H7" s="4"/>
      <c r="I7" s="4"/>
      <c r="J7" s="4"/>
      <c r="K7" s="4"/>
      <c r="L7" s="4"/>
      <c r="M7" s="4"/>
      <c r="N7" s="4"/>
    </row>
    <row r="8" spans="1:14" x14ac:dyDescent="0.25">
      <c r="A8" s="4"/>
      <c r="B8" s="21" t="s">
        <v>27</v>
      </c>
      <c r="C8" s="17" t="s">
        <v>109</v>
      </c>
      <c r="D8" s="117">
        <v>50</v>
      </c>
      <c r="E8" s="34">
        <v>150</v>
      </c>
      <c r="F8" s="34">
        <f t="shared" si="1"/>
        <v>200</v>
      </c>
      <c r="G8" s="35">
        <f>'Fact-Sheet'!D$17*F8/D$28</f>
        <v>3571.4285714285716</v>
      </c>
      <c r="H8" s="4"/>
      <c r="I8" s="4"/>
      <c r="J8" s="4"/>
      <c r="K8" s="4"/>
      <c r="L8" s="4"/>
      <c r="M8" s="4"/>
      <c r="N8" s="4"/>
    </row>
    <row r="9" spans="1:14" x14ac:dyDescent="0.25">
      <c r="A9" s="4"/>
      <c r="B9" s="21" t="s">
        <v>29</v>
      </c>
      <c r="C9" s="17" t="s">
        <v>109</v>
      </c>
      <c r="D9" s="117">
        <v>100</v>
      </c>
      <c r="E9" s="34"/>
      <c r="F9" s="34">
        <f t="shared" si="1"/>
        <v>100</v>
      </c>
      <c r="G9" s="35">
        <f>'Fact-Sheet'!D$17*F9/D$28</f>
        <v>1785.7142857142858</v>
      </c>
      <c r="H9" s="4"/>
      <c r="I9" s="4"/>
      <c r="J9" s="4"/>
      <c r="K9" s="4"/>
      <c r="L9" s="4"/>
      <c r="M9" s="4"/>
      <c r="N9" s="4"/>
    </row>
    <row r="10" spans="1:14" x14ac:dyDescent="0.25">
      <c r="A10" s="4"/>
      <c r="B10" s="21" t="s">
        <v>38</v>
      </c>
      <c r="C10" s="17" t="s">
        <v>109</v>
      </c>
      <c r="D10" s="117">
        <v>100</v>
      </c>
      <c r="E10" s="34"/>
      <c r="F10" s="34">
        <f t="shared" si="1"/>
        <v>100</v>
      </c>
      <c r="G10" s="35">
        <f>'Fact-Sheet'!D$17*F10/D$28</f>
        <v>1785.7142857142858</v>
      </c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21" t="s">
        <v>34</v>
      </c>
      <c r="C11" s="17" t="s">
        <v>109</v>
      </c>
      <c r="D11" s="117">
        <v>50</v>
      </c>
      <c r="E11" s="34"/>
      <c r="F11" s="34">
        <f t="shared" si="1"/>
        <v>50</v>
      </c>
      <c r="G11" s="35">
        <f>'Fact-Sheet'!D$17*F11/D$28</f>
        <v>892.85714285714289</v>
      </c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21" t="s">
        <v>40</v>
      </c>
      <c r="C12" s="17" t="s">
        <v>109</v>
      </c>
      <c r="D12" s="117">
        <v>50</v>
      </c>
      <c r="E12" s="34"/>
      <c r="F12" s="34">
        <f t="shared" si="1"/>
        <v>50</v>
      </c>
      <c r="G12" s="35">
        <f>'Fact-Sheet'!D$17*F12/D$28</f>
        <v>892.85714285714289</v>
      </c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21" t="s">
        <v>33</v>
      </c>
      <c r="C13" s="17" t="s">
        <v>109</v>
      </c>
      <c r="D13" s="117">
        <v>50</v>
      </c>
      <c r="E13" s="34"/>
      <c r="F13" s="34">
        <f t="shared" si="1"/>
        <v>50</v>
      </c>
      <c r="G13" s="35">
        <f>'Fact-Sheet'!D$17*F13/D$28</f>
        <v>892.85714285714289</v>
      </c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21" t="s">
        <v>35</v>
      </c>
      <c r="C14" s="17" t="s">
        <v>109</v>
      </c>
      <c r="D14" s="117">
        <v>50</v>
      </c>
      <c r="E14" s="34"/>
      <c r="F14" s="34">
        <f t="shared" si="1"/>
        <v>50</v>
      </c>
      <c r="G14" s="35">
        <f>'Fact-Sheet'!D$17*F14/D$28</f>
        <v>892.85714285714289</v>
      </c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21" t="s">
        <v>37</v>
      </c>
      <c r="C15" s="17" t="s">
        <v>109</v>
      </c>
      <c r="D15" s="117">
        <v>50</v>
      </c>
      <c r="E15" s="34"/>
      <c r="F15" s="34">
        <f t="shared" si="1"/>
        <v>50</v>
      </c>
      <c r="G15" s="35">
        <f>'Fact-Sheet'!D$17*F15/D$28</f>
        <v>892.85714285714289</v>
      </c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21" t="s">
        <v>36</v>
      </c>
      <c r="C16" s="17" t="s">
        <v>109</v>
      </c>
      <c r="D16" s="117">
        <v>25</v>
      </c>
      <c r="E16" s="34"/>
      <c r="F16" s="34">
        <f t="shared" si="1"/>
        <v>25</v>
      </c>
      <c r="G16" s="35">
        <f>'Fact-Sheet'!D$17*F16/D$28</f>
        <v>446.42857142857144</v>
      </c>
      <c r="H16" s="4"/>
      <c r="I16" s="31" t="s">
        <v>180</v>
      </c>
      <c r="J16" s="23" t="s">
        <v>178</v>
      </c>
      <c r="K16" s="23"/>
      <c r="L16" s="23" t="s">
        <v>177</v>
      </c>
      <c r="M16" s="23" t="s">
        <v>48</v>
      </c>
      <c r="N16" s="4"/>
    </row>
    <row r="17" spans="1:15" x14ac:dyDescent="0.25">
      <c r="A17" s="4"/>
      <c r="B17" s="21" t="s">
        <v>41</v>
      </c>
      <c r="C17" s="17" t="s">
        <v>109</v>
      </c>
      <c r="D17" s="117">
        <v>25</v>
      </c>
      <c r="E17" s="34"/>
      <c r="F17" s="34">
        <f t="shared" si="1"/>
        <v>25</v>
      </c>
      <c r="G17" s="35">
        <f>'Fact-Sheet'!D$17*F17/D$28</f>
        <v>446.42857142857144</v>
      </c>
      <c r="H17" s="4"/>
      <c r="I17" s="31" t="s">
        <v>175</v>
      </c>
      <c r="J17" s="23">
        <v>50</v>
      </c>
      <c r="K17" s="65">
        <f>J17/SUM(J$17:J$20)</f>
        <v>0.1</v>
      </c>
      <c r="L17" s="27">
        <f>K17*E$19</f>
        <v>25.5</v>
      </c>
      <c r="M17" s="126">
        <f>'Fact-Sheet'!D$17*L17/D$28</f>
        <v>455.35714285714283</v>
      </c>
      <c r="N17" s="4"/>
    </row>
    <row r="18" spans="1:15" x14ac:dyDescent="0.25">
      <c r="A18" s="4"/>
      <c r="B18" s="21" t="s">
        <v>42</v>
      </c>
      <c r="C18" s="17" t="s">
        <v>109</v>
      </c>
      <c r="D18" s="117">
        <v>25</v>
      </c>
      <c r="E18" s="34"/>
      <c r="F18" s="34">
        <f t="shared" si="1"/>
        <v>25</v>
      </c>
      <c r="G18" s="35">
        <f>'Fact-Sheet'!D$17*F18/D$28</f>
        <v>446.42857142857144</v>
      </c>
      <c r="H18" s="4"/>
      <c r="I18" s="31" t="s">
        <v>108</v>
      </c>
      <c r="J18" s="23">
        <v>35</v>
      </c>
      <c r="K18" s="65">
        <f>J18/SUM(J$17:J$20)</f>
        <v>7.0000000000000007E-2</v>
      </c>
      <c r="L18" s="27">
        <f>K18*E$19</f>
        <v>17.850000000000001</v>
      </c>
      <c r="M18" s="126">
        <f>'Fact-Sheet'!D$17*L18/D$28</f>
        <v>318.75</v>
      </c>
      <c r="N18" s="4"/>
    </row>
    <row r="19" spans="1:15" x14ac:dyDescent="0.25">
      <c r="A19" s="4"/>
      <c r="B19" s="89" t="s">
        <v>39</v>
      </c>
      <c r="C19" s="90" t="s">
        <v>0</v>
      </c>
      <c r="D19" s="91">
        <v>50</v>
      </c>
      <c r="E19" s="91">
        <v>255</v>
      </c>
      <c r="F19" s="91">
        <f t="shared" si="1"/>
        <v>305</v>
      </c>
      <c r="G19" s="92">
        <f>'Fact-Sheet'!D$17*F19/D$28</f>
        <v>5446.4285714285716</v>
      </c>
      <c r="H19" s="4"/>
      <c r="I19" s="127" t="s">
        <v>176</v>
      </c>
      <c r="J19" s="128">
        <v>390</v>
      </c>
      <c r="K19" s="129">
        <f>J19/SUM(J$17:J$20)</f>
        <v>0.78</v>
      </c>
      <c r="L19" s="130">
        <f>K19*E$19</f>
        <v>198.9</v>
      </c>
      <c r="M19" s="118">
        <f>'Fact-Sheet'!D$17*L19/D$28</f>
        <v>3551.7857142857142</v>
      </c>
      <c r="N19" s="4"/>
    </row>
    <row r="20" spans="1:15" x14ac:dyDescent="0.25">
      <c r="A20" s="4"/>
      <c r="B20" s="21" t="s">
        <v>25</v>
      </c>
      <c r="C20" s="17" t="s">
        <v>0</v>
      </c>
      <c r="D20" s="117"/>
      <c r="E20" s="34">
        <v>300</v>
      </c>
      <c r="F20" s="34">
        <f t="shared" si="1"/>
        <v>300</v>
      </c>
      <c r="G20" s="35">
        <f>'Fact-Sheet'!D$17*F20/D$28</f>
        <v>5357.1428571428569</v>
      </c>
      <c r="H20" s="4"/>
      <c r="I20" s="31" t="s">
        <v>174</v>
      </c>
      <c r="J20" s="23">
        <v>25</v>
      </c>
      <c r="K20" s="65">
        <f>J20/SUM(J$17:J$20)</f>
        <v>0.05</v>
      </c>
      <c r="L20" s="27">
        <f>K20*E$19</f>
        <v>12.75</v>
      </c>
      <c r="M20" s="126">
        <f>'Fact-Sheet'!D$17*L20/D$28</f>
        <v>227.67857142857142</v>
      </c>
      <c r="N20" s="4"/>
    </row>
    <row r="21" spans="1:15" x14ac:dyDescent="0.25">
      <c r="A21" s="4"/>
      <c r="B21" s="21" t="s">
        <v>44</v>
      </c>
      <c r="C21" s="17" t="s">
        <v>0</v>
      </c>
      <c r="D21" s="117">
        <v>25</v>
      </c>
      <c r="E21" s="34">
        <v>125</v>
      </c>
      <c r="F21" s="34">
        <f t="shared" si="1"/>
        <v>150</v>
      </c>
      <c r="G21" s="35">
        <f>'Fact-Sheet'!D$17*F21/D$28</f>
        <v>2678.5714285714284</v>
      </c>
      <c r="H21" s="4"/>
      <c r="I21" s="29" t="s">
        <v>179</v>
      </c>
      <c r="J21" s="119">
        <f t="shared" ref="J21:K21" si="2">SUM(J17:J20)</f>
        <v>500</v>
      </c>
      <c r="K21" s="120">
        <f t="shared" si="2"/>
        <v>1</v>
      </c>
      <c r="L21" s="119">
        <f>SUM(L17:L20)</f>
        <v>255</v>
      </c>
      <c r="M21" s="119">
        <f>SUM(M17:M20)</f>
        <v>4553.5714285714284</v>
      </c>
      <c r="N21" s="4"/>
      <c r="O21" s="4"/>
    </row>
    <row r="22" spans="1:15" x14ac:dyDescent="0.25">
      <c r="A22" s="4"/>
      <c r="B22" s="21" t="s">
        <v>32</v>
      </c>
      <c r="C22" s="17" t="s">
        <v>0</v>
      </c>
      <c r="D22" s="117">
        <v>50</v>
      </c>
      <c r="E22" s="34"/>
      <c r="F22" s="34">
        <f t="shared" si="1"/>
        <v>50</v>
      </c>
      <c r="G22" s="35">
        <f>'Fact-Sheet'!D$17*F22/D$28</f>
        <v>892.85714285714289</v>
      </c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21" t="s">
        <v>31</v>
      </c>
      <c r="C23" s="17" t="s">
        <v>0</v>
      </c>
      <c r="D23" s="117">
        <v>25</v>
      </c>
      <c r="E23" s="34"/>
      <c r="F23" s="34">
        <f t="shared" si="1"/>
        <v>25</v>
      </c>
      <c r="G23" s="35">
        <f>'Fact-Sheet'!D$17*F23/D$28</f>
        <v>446.42857142857144</v>
      </c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21" t="s">
        <v>45</v>
      </c>
      <c r="C24" s="17" t="s">
        <v>0</v>
      </c>
      <c r="D24" s="117">
        <v>25</v>
      </c>
      <c r="E24" s="34"/>
      <c r="F24" s="34">
        <f t="shared" si="1"/>
        <v>25</v>
      </c>
      <c r="G24" s="35">
        <f>'Fact-Sheet'!D$17*F24/D$28</f>
        <v>446.42857142857144</v>
      </c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21" t="s">
        <v>26</v>
      </c>
      <c r="C25" s="17" t="s">
        <v>0</v>
      </c>
      <c r="D25" s="117">
        <v>75</v>
      </c>
      <c r="E25" s="34">
        <v>250</v>
      </c>
      <c r="F25" s="34">
        <f t="shared" si="1"/>
        <v>325</v>
      </c>
      <c r="G25" s="35">
        <f>'Fact-Sheet'!D$17*F25/D$28</f>
        <v>5803.5714285714284</v>
      </c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21" t="s">
        <v>30</v>
      </c>
      <c r="C26" s="17" t="s">
        <v>0</v>
      </c>
      <c r="D26" s="117">
        <v>100</v>
      </c>
      <c r="E26" s="34"/>
      <c r="F26" s="34">
        <f t="shared" si="1"/>
        <v>100</v>
      </c>
      <c r="G26" s="35">
        <f>'Fact-Sheet'!D$17*F26/D$28</f>
        <v>1785.7142857142858</v>
      </c>
      <c r="H26" s="4"/>
      <c r="I26" s="4"/>
      <c r="J26" s="4"/>
      <c r="K26" s="4"/>
      <c r="L26" s="4"/>
      <c r="M26" s="4"/>
      <c r="N26" s="4"/>
      <c r="O26" s="4"/>
    </row>
    <row r="27" spans="1:15" ht="6.75" customHeight="1" x14ac:dyDescent="0.25">
      <c r="A27" s="121"/>
      <c r="B27" s="121"/>
      <c r="C27" s="121"/>
      <c r="D27" s="121"/>
      <c r="E27" s="121"/>
      <c r="F27" s="121"/>
      <c r="G27" s="122"/>
      <c r="H27" s="4"/>
      <c r="I27" s="4"/>
      <c r="J27" s="4"/>
      <c r="K27" s="4"/>
      <c r="L27" s="4"/>
      <c r="M27" s="4"/>
      <c r="N27" s="4"/>
      <c r="O27" s="4"/>
    </row>
    <row r="28" spans="1:15" ht="11.25" customHeight="1" x14ac:dyDescent="0.25">
      <c r="A28" s="4"/>
      <c r="B28" s="4"/>
      <c r="C28" s="123" t="s">
        <v>53</v>
      </c>
      <c r="D28" s="124">
        <v>14</v>
      </c>
      <c r="E28" s="121"/>
      <c r="F28" s="121"/>
      <c r="G28" s="122"/>
      <c r="H28" s="4"/>
      <c r="I28" s="4"/>
      <c r="J28" s="4"/>
      <c r="K28" s="4"/>
      <c r="L28" s="4"/>
      <c r="M28" s="4"/>
      <c r="N28" s="4"/>
      <c r="O28" s="4"/>
    </row>
    <row r="29" spans="1:15" ht="11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17" t="s">
        <v>0</v>
      </c>
      <c r="D30" s="131">
        <f t="shared" ref="D30:F30" si="3">SUM(D19:D26)</f>
        <v>350</v>
      </c>
      <c r="E30" s="131">
        <f t="shared" si="3"/>
        <v>930</v>
      </c>
      <c r="F30" s="131">
        <f t="shared" si="3"/>
        <v>1280</v>
      </c>
      <c r="G30" s="131">
        <f>SUM(G19:G26)</f>
        <v>22857.142857142855</v>
      </c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17" t="s">
        <v>109</v>
      </c>
      <c r="D31" s="131">
        <f>SUM(D5:D18)</f>
        <v>725</v>
      </c>
      <c r="E31" s="131">
        <f t="shared" ref="E31:G31" si="4">SUM(E5:E18)</f>
        <v>955</v>
      </c>
      <c r="F31" s="131">
        <f t="shared" si="4"/>
        <v>1680</v>
      </c>
      <c r="G31" s="131">
        <f t="shared" si="4"/>
        <v>29999.999999999996</v>
      </c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9" x14ac:dyDescent="0.25">
      <c r="A33" s="17"/>
      <c r="B33" s="17"/>
      <c r="C33" s="17"/>
      <c r="D33" s="17"/>
      <c r="E33" s="17"/>
      <c r="F33" s="17"/>
      <c r="G33" s="18"/>
      <c r="H33" s="87"/>
      <c r="I33" s="17"/>
    </row>
    <row r="34" spans="1:9" x14ac:dyDescent="0.25">
      <c r="A34" s="17"/>
      <c r="B34" s="17"/>
      <c r="C34" s="17"/>
      <c r="D34" s="17"/>
      <c r="E34" s="17"/>
      <c r="F34" s="17"/>
      <c r="G34" s="18"/>
      <c r="H34" s="87"/>
      <c r="I34" s="17"/>
    </row>
    <row r="35" spans="1:9" x14ac:dyDescent="0.25">
      <c r="A35" s="17"/>
      <c r="B35" s="17"/>
      <c r="C35" s="17"/>
      <c r="D35" s="17"/>
      <c r="E35" s="17"/>
      <c r="F35" s="17"/>
      <c r="G35" s="18"/>
      <c r="H35" s="87"/>
      <c r="I35" s="17"/>
    </row>
    <row r="36" spans="1:9" x14ac:dyDescent="0.25">
      <c r="A36" s="17"/>
      <c r="B36" s="17"/>
      <c r="C36" s="17"/>
      <c r="D36" s="17"/>
      <c r="E36" s="17"/>
      <c r="F36" s="17"/>
      <c r="G36" s="18"/>
      <c r="H36" s="87"/>
      <c r="I36" s="17"/>
    </row>
    <row r="37" spans="1:9" x14ac:dyDescent="0.25">
      <c r="B37"/>
      <c r="C37"/>
      <c r="D37"/>
      <c r="E37"/>
      <c r="F37"/>
      <c r="I37" s="17"/>
    </row>
    <row r="38" spans="1:9" x14ac:dyDescent="0.25">
      <c r="B38"/>
      <c r="C38"/>
      <c r="D38"/>
      <c r="E38"/>
      <c r="F38"/>
      <c r="I38" s="17"/>
    </row>
    <row r="39" spans="1:9" x14ac:dyDescent="0.25">
      <c r="I39" s="17"/>
    </row>
    <row r="40" spans="1:9" x14ac:dyDescent="0.25">
      <c r="I40" s="17"/>
    </row>
  </sheetData>
  <sortState xmlns:xlrd2="http://schemas.microsoft.com/office/spreadsheetml/2017/richdata2" ref="B5:H24">
    <sortCondition ref="H5:H24"/>
  </sortState>
  <mergeCells count="3">
    <mergeCell ref="D2:F2"/>
    <mergeCell ref="G2:G3"/>
    <mergeCell ref="C2:C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D2BF-6AB0-496D-8EFB-5EA00D5CEB55}">
  <sheetPr>
    <tabColor theme="0" tint="-0.14999847407452621"/>
  </sheetPr>
  <dimension ref="A1:N17"/>
  <sheetViews>
    <sheetView workbookViewId="0">
      <selection activeCell="I2" sqref="I2"/>
    </sheetView>
  </sheetViews>
  <sheetFormatPr baseColWidth="10" defaultRowHeight="15" x14ac:dyDescent="0.25"/>
  <cols>
    <col min="1" max="1" width="15.7109375" bestFit="1" customWidth="1"/>
    <col min="2" max="2" width="4.5703125" style="3" customWidth="1"/>
    <col min="3" max="3" width="4" style="3" bestFit="1" customWidth="1"/>
    <col min="4" max="4" width="5.42578125" style="3" bestFit="1" customWidth="1"/>
    <col min="5" max="5" width="5.5703125" style="3" bestFit="1" customWidth="1"/>
    <col min="6" max="6" width="4.5703125" style="3" bestFit="1" customWidth="1"/>
    <col min="7" max="7" width="4.7109375" style="3" bestFit="1" customWidth="1"/>
    <col min="8" max="8" width="4.5703125" style="3" bestFit="1" customWidth="1"/>
    <col min="9" max="9" width="5.85546875" style="3" customWidth="1"/>
    <col min="10" max="10" width="4.85546875" style="3" bestFit="1" customWidth="1"/>
    <col min="11" max="11" width="4.7109375" bestFit="1" customWidth="1"/>
    <col min="12" max="12" width="4.42578125" customWidth="1"/>
    <col min="13" max="13" width="4" customWidth="1"/>
    <col min="14" max="14" width="3.5703125" customWidth="1"/>
    <col min="15" max="15" width="1.28515625" customWidth="1"/>
    <col min="16" max="22" width="5.85546875" customWidth="1"/>
    <col min="23" max="23" width="8.28515625" customWidth="1"/>
    <col min="24" max="27" width="5.85546875" customWidth="1"/>
  </cols>
  <sheetData>
    <row r="1" spans="1:14" ht="100.5" x14ac:dyDescent="0.25">
      <c r="B1" s="22" t="s">
        <v>55</v>
      </c>
      <c r="C1" s="22" t="s">
        <v>28</v>
      </c>
      <c r="D1" s="22" t="s">
        <v>54</v>
      </c>
      <c r="E1" s="22" t="s">
        <v>132</v>
      </c>
      <c r="F1" s="22" t="s">
        <v>133</v>
      </c>
      <c r="G1" s="22" t="s">
        <v>134</v>
      </c>
      <c r="H1" s="22" t="s">
        <v>135</v>
      </c>
      <c r="I1" s="22" t="s">
        <v>136</v>
      </c>
      <c r="J1" s="22" t="s">
        <v>137</v>
      </c>
      <c r="K1" s="22" t="s">
        <v>138</v>
      </c>
      <c r="L1" s="29"/>
      <c r="M1" s="31"/>
    </row>
    <row r="2" spans="1:14" x14ac:dyDescent="0.25">
      <c r="A2" t="s">
        <v>56</v>
      </c>
      <c r="B2" s="24">
        <f>'Fact-Sheet'!D10</f>
        <v>14</v>
      </c>
      <c r="C2" s="25">
        <f>D2/B2</f>
        <v>200.35714285714286</v>
      </c>
      <c r="D2" s="23">
        <f>SUM(E2:K2)</f>
        <v>2805</v>
      </c>
      <c r="E2" s="26">
        <v>550</v>
      </c>
      <c r="F2" s="3">
        <v>460</v>
      </c>
      <c r="G2" s="26">
        <v>365</v>
      </c>
      <c r="H2" s="23">
        <v>350</v>
      </c>
      <c r="I2" s="26">
        <v>580</v>
      </c>
      <c r="J2" s="26">
        <v>500</v>
      </c>
      <c r="K2" s="23">
        <v>0</v>
      </c>
      <c r="L2" s="29">
        <f>AVERAGE(E2:J2)</f>
        <v>467.5</v>
      </c>
      <c r="M2" s="31"/>
    </row>
    <row r="3" spans="1:14" x14ac:dyDescent="0.25">
      <c r="A3" t="s">
        <v>57</v>
      </c>
      <c r="B3" s="33">
        <f>B2</f>
        <v>14</v>
      </c>
      <c r="C3" s="25">
        <f>D3/B3</f>
        <v>373.10924369747903</v>
      </c>
      <c r="D3" s="28">
        <f>'Fact-Sheet'!D14*'Market Regions'!F5</f>
        <v>5223.5294117647063</v>
      </c>
      <c r="E3" s="26">
        <v>735</v>
      </c>
      <c r="F3" s="3">
        <f>I3</f>
        <v>585</v>
      </c>
      <c r="G3" s="26">
        <v>345</v>
      </c>
      <c r="H3" s="23">
        <f>G3</f>
        <v>345</v>
      </c>
      <c r="I3" s="26">
        <v>585</v>
      </c>
      <c r="J3" s="26">
        <v>450</v>
      </c>
      <c r="K3" s="23">
        <v>0</v>
      </c>
      <c r="L3" s="29"/>
      <c r="M3" s="31"/>
    </row>
    <row r="4" spans="1:14" x14ac:dyDescent="0.25">
      <c r="A4" t="s">
        <v>58</v>
      </c>
      <c r="B4" s="32">
        <f>B2</f>
        <v>14</v>
      </c>
      <c r="C4" s="25">
        <f>D4/B4</f>
        <v>217.5</v>
      </c>
      <c r="D4" s="23">
        <f>SUM(E4:K4)</f>
        <v>3045</v>
      </c>
      <c r="E4" s="26">
        <v>345</v>
      </c>
      <c r="F4" s="26">
        <v>585</v>
      </c>
      <c r="G4" s="26">
        <v>735</v>
      </c>
      <c r="H4" s="23">
        <f>F4</f>
        <v>585</v>
      </c>
      <c r="I4" s="26">
        <v>450</v>
      </c>
      <c r="J4" s="23">
        <f>E4</f>
        <v>345</v>
      </c>
      <c r="K4" s="23">
        <v>0</v>
      </c>
      <c r="L4" s="29"/>
      <c r="M4" s="31"/>
    </row>
    <row r="5" spans="1:14" x14ac:dyDescent="0.25">
      <c r="B5" s="27"/>
      <c r="C5" s="25"/>
      <c r="D5" s="28"/>
      <c r="E5" s="65">
        <f>E2/$L2</f>
        <v>1.1764705882352942</v>
      </c>
      <c r="F5" s="65">
        <f t="shared" ref="F5:K5" si="0">F2/$L2</f>
        <v>0.98395721925133695</v>
      </c>
      <c r="G5" s="65">
        <f t="shared" si="0"/>
        <v>0.78074866310160429</v>
      </c>
      <c r="H5" s="65">
        <f t="shared" si="0"/>
        <v>0.74866310160427807</v>
      </c>
      <c r="I5" s="65">
        <f t="shared" si="0"/>
        <v>1.2406417112299466</v>
      </c>
      <c r="J5" s="65">
        <f t="shared" si="0"/>
        <v>1.0695187165775402</v>
      </c>
      <c r="K5" s="65">
        <f t="shared" si="0"/>
        <v>0</v>
      </c>
      <c r="L5" s="29"/>
      <c r="M5" s="31"/>
    </row>
    <row r="6" spans="1:14" x14ac:dyDescent="0.25">
      <c r="B6" s="29"/>
      <c r="C6" s="30"/>
      <c r="D6" s="29"/>
      <c r="E6" s="29"/>
      <c r="F6" s="29"/>
      <c r="G6" s="29"/>
      <c r="H6" s="29"/>
      <c r="I6" s="29"/>
      <c r="J6" s="29"/>
      <c r="K6" s="29"/>
      <c r="L6" s="29"/>
      <c r="M6" s="31"/>
    </row>
    <row r="7" spans="1:14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4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4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4" x14ac:dyDescent="0.25">
      <c r="B10"/>
      <c r="C10"/>
      <c r="D10"/>
      <c r="E10"/>
      <c r="F10"/>
      <c r="G10"/>
      <c r="H10"/>
      <c r="I10"/>
      <c r="J10"/>
      <c r="M10" s="17"/>
    </row>
    <row r="11" spans="1:14" x14ac:dyDescent="0.25">
      <c r="M11" s="17"/>
    </row>
    <row r="12" spans="1:14" x14ac:dyDescent="0.25">
      <c r="M12" s="17"/>
    </row>
    <row r="13" spans="1:14" x14ac:dyDescent="0.25">
      <c r="M13" s="17"/>
    </row>
    <row r="14" spans="1:14" x14ac:dyDescent="0.25">
      <c r="M14" s="19"/>
    </row>
    <row r="15" spans="1:14" x14ac:dyDescent="0.25">
      <c r="M15" s="17"/>
      <c r="N15" s="17"/>
    </row>
    <row r="16" spans="1:14" x14ac:dyDescent="0.25">
      <c r="M16" s="17"/>
      <c r="N16" s="17"/>
    </row>
    <row r="17" spans="13:14" x14ac:dyDescent="0.25">
      <c r="M17" s="17"/>
      <c r="N17" s="1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4829-70DB-4C31-82A3-18604FF35C34}">
  <dimension ref="A1:AK28"/>
  <sheetViews>
    <sheetView tabSelected="1" workbookViewId="0">
      <selection activeCell="B31" sqref="B31"/>
    </sheetView>
  </sheetViews>
  <sheetFormatPr baseColWidth="10" defaultColWidth="9.140625" defaultRowHeight="11.25" x14ac:dyDescent="0.2"/>
  <cols>
    <col min="1" max="1" width="13" style="37" customWidth="1"/>
    <col min="2" max="2" width="40.7109375" style="37" customWidth="1"/>
    <col min="3" max="3" width="7.140625" style="37" customWidth="1"/>
    <col min="4" max="18" width="5.5703125" style="37" customWidth="1"/>
    <col min="19" max="21" width="6" style="37" customWidth="1"/>
    <col min="22" max="37" width="5.140625" style="37" customWidth="1"/>
    <col min="38" max="16384" width="9.140625" style="37"/>
  </cols>
  <sheetData>
    <row r="1" spans="1:37" x14ac:dyDescent="0.2">
      <c r="C1" s="39" t="s">
        <v>106</v>
      </c>
    </row>
    <row r="2" spans="1:37" x14ac:dyDescent="0.2">
      <c r="B2" s="37" t="s">
        <v>1</v>
      </c>
      <c r="C2" s="59">
        <v>11</v>
      </c>
      <c r="D2" s="59">
        <v>12</v>
      </c>
      <c r="E2" s="59">
        <v>1</v>
      </c>
      <c r="F2" s="59">
        <v>2</v>
      </c>
      <c r="G2" s="59">
        <v>3</v>
      </c>
      <c r="H2" s="59">
        <v>4</v>
      </c>
      <c r="I2" s="59">
        <v>5</v>
      </c>
      <c r="J2" s="59">
        <v>6</v>
      </c>
      <c r="K2" s="59">
        <v>7</v>
      </c>
      <c r="L2" s="59">
        <v>8</v>
      </c>
      <c r="M2" s="59">
        <v>9</v>
      </c>
      <c r="N2" s="59">
        <v>10</v>
      </c>
      <c r="O2" s="59">
        <v>11</v>
      </c>
      <c r="P2" s="59">
        <v>12</v>
      </c>
      <c r="Q2" s="59">
        <v>1</v>
      </c>
      <c r="R2" s="59">
        <v>2</v>
      </c>
      <c r="S2" s="37">
        <v>3</v>
      </c>
      <c r="T2" s="37">
        <v>4</v>
      </c>
      <c r="U2" s="37">
        <v>5</v>
      </c>
      <c r="V2" s="37">
        <v>6</v>
      </c>
      <c r="W2" s="37">
        <v>7</v>
      </c>
      <c r="X2" s="37">
        <v>8</v>
      </c>
      <c r="Y2" s="37">
        <v>9</v>
      </c>
      <c r="Z2" s="37">
        <v>10</v>
      </c>
      <c r="AA2" s="37">
        <v>11</v>
      </c>
      <c r="AB2" s="37">
        <v>12</v>
      </c>
      <c r="AC2" s="37">
        <v>1</v>
      </c>
      <c r="AD2" s="37">
        <v>2</v>
      </c>
      <c r="AE2" s="37">
        <v>3</v>
      </c>
      <c r="AF2" s="37">
        <v>4</v>
      </c>
      <c r="AG2" s="37">
        <v>5</v>
      </c>
      <c r="AH2" s="37">
        <v>6</v>
      </c>
      <c r="AI2" s="37">
        <v>7</v>
      </c>
      <c r="AJ2" s="37">
        <v>8</v>
      </c>
      <c r="AK2" s="37">
        <v>9</v>
      </c>
    </row>
    <row r="3" spans="1:37" x14ac:dyDescent="0.2">
      <c r="B3" s="37" t="s">
        <v>107</v>
      </c>
      <c r="C3" s="60" t="s">
        <v>105</v>
      </c>
      <c r="D3" s="60" t="s">
        <v>104</v>
      </c>
      <c r="E3" s="60" t="s">
        <v>103</v>
      </c>
      <c r="F3" s="60" t="s">
        <v>102</v>
      </c>
      <c r="G3" s="60" t="s">
        <v>101</v>
      </c>
      <c r="H3" s="60" t="s">
        <v>100</v>
      </c>
      <c r="I3" s="60" t="s">
        <v>99</v>
      </c>
      <c r="J3" s="60" t="s">
        <v>98</v>
      </c>
      <c r="K3" s="60" t="s">
        <v>97</v>
      </c>
      <c r="L3" s="60" t="s">
        <v>96</v>
      </c>
      <c r="M3" s="60" t="s">
        <v>95</v>
      </c>
      <c r="N3" s="60" t="s">
        <v>94</v>
      </c>
      <c r="O3" s="60" t="s">
        <v>93</v>
      </c>
      <c r="P3" s="60" t="s">
        <v>92</v>
      </c>
      <c r="Q3" s="60" t="s">
        <v>91</v>
      </c>
      <c r="R3" s="60" t="s">
        <v>90</v>
      </c>
      <c r="S3" s="39" t="s">
        <v>89</v>
      </c>
      <c r="T3" s="39" t="s">
        <v>88</v>
      </c>
      <c r="U3" s="39" t="s">
        <v>87</v>
      </c>
      <c r="V3" s="39" t="s">
        <v>86</v>
      </c>
      <c r="W3" s="39" t="s">
        <v>85</v>
      </c>
      <c r="X3" s="39" t="s">
        <v>84</v>
      </c>
      <c r="Y3" s="39" t="s">
        <v>83</v>
      </c>
      <c r="Z3" s="39" t="s">
        <v>82</v>
      </c>
      <c r="AA3" s="39" t="s">
        <v>81</v>
      </c>
      <c r="AB3" s="39" t="s">
        <v>80</v>
      </c>
      <c r="AC3" s="39" t="s">
        <v>79</v>
      </c>
      <c r="AD3" s="39" t="s">
        <v>78</v>
      </c>
      <c r="AE3" s="39" t="s">
        <v>77</v>
      </c>
      <c r="AF3" s="39" t="s">
        <v>76</v>
      </c>
      <c r="AG3" s="39" t="s">
        <v>75</v>
      </c>
      <c r="AH3" s="39" t="s">
        <v>74</v>
      </c>
      <c r="AI3" s="39" t="s">
        <v>73</v>
      </c>
      <c r="AJ3" s="39" t="s">
        <v>72</v>
      </c>
      <c r="AK3" s="39" t="s">
        <v>71</v>
      </c>
    </row>
    <row r="4" spans="1:37" x14ac:dyDescent="0.2">
      <c r="A4" s="39" t="s">
        <v>70</v>
      </c>
      <c r="B4" s="39" t="s">
        <v>68</v>
      </c>
      <c r="C4" s="61">
        <v>104.5</v>
      </c>
      <c r="D4" s="61">
        <v>121.6</v>
      </c>
      <c r="E4" s="61">
        <v>92.5</v>
      </c>
      <c r="F4" s="61">
        <v>85.5</v>
      </c>
      <c r="G4" s="61">
        <v>99.6</v>
      </c>
      <c r="H4" s="61">
        <v>93</v>
      </c>
      <c r="I4" s="61">
        <v>100.7</v>
      </c>
      <c r="J4" s="61">
        <v>97.5</v>
      </c>
      <c r="K4" s="61">
        <v>95.5</v>
      </c>
      <c r="L4" s="61">
        <v>91.2</v>
      </c>
      <c r="M4" s="61">
        <v>95</v>
      </c>
      <c r="N4" s="61">
        <v>96.3</v>
      </c>
      <c r="O4" s="61">
        <v>105.8</v>
      </c>
      <c r="P4" s="61">
        <v>119.9</v>
      </c>
      <c r="Q4" s="61">
        <v>93.2</v>
      </c>
      <c r="R4" s="61">
        <v>85.5</v>
      </c>
      <c r="S4" s="38">
        <v>100.3</v>
      </c>
      <c r="T4" s="38">
        <v>93.9</v>
      </c>
      <c r="U4" s="38">
        <v>100.3</v>
      </c>
      <c r="V4" s="38">
        <v>100.1</v>
      </c>
      <c r="W4" s="38">
        <v>95.3</v>
      </c>
      <c r="X4" s="38">
        <v>93</v>
      </c>
      <c r="Y4" s="38">
        <v>90.7</v>
      </c>
      <c r="Z4" s="38">
        <v>99.9</v>
      </c>
      <c r="AA4" s="38">
        <v>105.7</v>
      </c>
      <c r="AB4" s="38">
        <v>118</v>
      </c>
      <c r="AC4" s="38">
        <v>93.1</v>
      </c>
      <c r="AD4" s="38">
        <v>85.5</v>
      </c>
      <c r="AE4" s="38">
        <v>96.7</v>
      </c>
      <c r="AF4" s="38">
        <v>96.6</v>
      </c>
      <c r="AG4" s="38">
        <v>101.6</v>
      </c>
      <c r="AH4" s="38">
        <v>97.6</v>
      </c>
      <c r="AI4" s="38">
        <v>98.3</v>
      </c>
      <c r="AJ4" s="38">
        <v>92.5</v>
      </c>
      <c r="AK4" s="38">
        <v>90.4</v>
      </c>
    </row>
    <row r="5" spans="1:37" x14ac:dyDescent="0.2">
      <c r="A5" s="39" t="s">
        <v>70</v>
      </c>
      <c r="B5" s="39" t="s">
        <v>67</v>
      </c>
      <c r="C5" s="61">
        <v>101.1</v>
      </c>
      <c r="D5" s="61">
        <v>120.5</v>
      </c>
      <c r="E5" s="61">
        <v>94.6</v>
      </c>
      <c r="F5" s="61">
        <v>89.7</v>
      </c>
      <c r="G5" s="61">
        <v>104</v>
      </c>
      <c r="H5" s="61">
        <v>99.7</v>
      </c>
      <c r="I5" s="61">
        <v>103.3</v>
      </c>
      <c r="J5" s="61">
        <v>101.6</v>
      </c>
      <c r="K5" s="61">
        <v>97.7</v>
      </c>
      <c r="L5" s="61">
        <v>95</v>
      </c>
      <c r="M5" s="61">
        <v>96.7</v>
      </c>
      <c r="N5" s="61">
        <v>96.4</v>
      </c>
      <c r="O5" s="61">
        <v>102.3</v>
      </c>
      <c r="P5" s="61">
        <v>120</v>
      </c>
      <c r="Q5" s="61">
        <v>95.4</v>
      </c>
      <c r="R5" s="61">
        <v>91</v>
      </c>
      <c r="S5" s="38">
        <v>109.6</v>
      </c>
      <c r="T5" s="38">
        <v>97.6</v>
      </c>
      <c r="U5" s="38">
        <v>104.7</v>
      </c>
      <c r="V5" s="38">
        <v>105</v>
      </c>
      <c r="W5" s="38">
        <v>97.6</v>
      </c>
      <c r="X5" s="38">
        <v>97.9</v>
      </c>
      <c r="Y5" s="38">
        <v>93.6</v>
      </c>
      <c r="Z5" s="38">
        <v>100.9</v>
      </c>
      <c r="AA5" s="38">
        <v>105.1</v>
      </c>
      <c r="AB5" s="38">
        <v>121</v>
      </c>
      <c r="AC5" s="38">
        <v>96.9</v>
      </c>
      <c r="AD5" s="38">
        <v>91.2</v>
      </c>
      <c r="AE5" s="38">
        <v>104.3</v>
      </c>
      <c r="AF5" s="38">
        <v>103.7</v>
      </c>
      <c r="AG5" s="38">
        <v>105.1</v>
      </c>
      <c r="AH5" s="38">
        <v>101.2</v>
      </c>
      <c r="AI5" s="38">
        <v>101.2</v>
      </c>
      <c r="AJ5" s="38">
        <v>99</v>
      </c>
      <c r="AK5" s="38">
        <v>92.3</v>
      </c>
    </row>
    <row r="6" spans="1:37" x14ac:dyDescent="0.2">
      <c r="A6" s="39" t="s">
        <v>70</v>
      </c>
      <c r="B6" s="39" t="s">
        <v>65</v>
      </c>
      <c r="C6" s="61">
        <v>99.6</v>
      </c>
      <c r="D6" s="61">
        <v>117.8</v>
      </c>
      <c r="E6" s="61">
        <v>90.6</v>
      </c>
      <c r="F6" s="61">
        <v>88.7</v>
      </c>
      <c r="G6" s="61">
        <v>101.7</v>
      </c>
      <c r="H6" s="61">
        <v>98.3</v>
      </c>
      <c r="I6" s="61">
        <v>100.7</v>
      </c>
      <c r="J6" s="61">
        <v>100.5</v>
      </c>
      <c r="K6" s="61">
        <v>96.8</v>
      </c>
      <c r="L6" s="61">
        <v>95.2</v>
      </c>
      <c r="M6" s="61">
        <v>95.8</v>
      </c>
      <c r="N6" s="61">
        <v>95.7</v>
      </c>
      <c r="O6" s="61">
        <v>98.9</v>
      </c>
      <c r="P6" s="61">
        <v>116</v>
      </c>
      <c r="Q6" s="61">
        <v>92.4</v>
      </c>
      <c r="R6" s="61">
        <v>90.1</v>
      </c>
      <c r="S6" s="38">
        <v>108.4</v>
      </c>
      <c r="T6" s="38">
        <v>94.8</v>
      </c>
      <c r="U6" s="38">
        <v>102.7</v>
      </c>
      <c r="V6" s="38">
        <v>105</v>
      </c>
      <c r="W6" s="38">
        <v>97.3</v>
      </c>
      <c r="X6" s="38">
        <v>98.9</v>
      </c>
      <c r="Y6" s="38">
        <v>94.4</v>
      </c>
      <c r="Z6" s="38">
        <v>99.3</v>
      </c>
      <c r="AA6" s="38">
        <v>100.9</v>
      </c>
      <c r="AB6" s="38">
        <v>116.3</v>
      </c>
      <c r="AC6" s="38">
        <v>93.2</v>
      </c>
      <c r="AD6" s="38">
        <v>90</v>
      </c>
      <c r="AE6" s="38">
        <v>102.5</v>
      </c>
      <c r="AF6" s="38">
        <v>101.3</v>
      </c>
      <c r="AG6" s="38">
        <v>102.7</v>
      </c>
      <c r="AH6" s="38">
        <v>101.7</v>
      </c>
      <c r="AI6" s="38">
        <v>100.4</v>
      </c>
      <c r="AJ6" s="38">
        <v>99.5</v>
      </c>
      <c r="AK6" s="38">
        <v>93.3</v>
      </c>
    </row>
    <row r="7" spans="1:37" x14ac:dyDescent="0.2">
      <c r="A7" s="39" t="s">
        <v>69</v>
      </c>
      <c r="B7" s="39" t="s">
        <v>68</v>
      </c>
      <c r="C7" s="61">
        <v>103.7</v>
      </c>
      <c r="D7" s="61">
        <v>117</v>
      </c>
      <c r="E7" s="61">
        <v>92.3</v>
      </c>
      <c r="F7" s="61">
        <v>86.1</v>
      </c>
      <c r="G7" s="61">
        <v>98.6</v>
      </c>
      <c r="H7" s="61">
        <v>93.3</v>
      </c>
      <c r="I7" s="61">
        <v>99.4</v>
      </c>
      <c r="J7" s="61">
        <v>97.2</v>
      </c>
      <c r="K7" s="61">
        <v>96.5</v>
      </c>
      <c r="L7" s="61">
        <v>90.4</v>
      </c>
      <c r="M7" s="61">
        <v>93.7</v>
      </c>
      <c r="N7" s="61">
        <v>97.8</v>
      </c>
      <c r="O7" s="61">
        <v>104.7</v>
      </c>
      <c r="P7" s="61">
        <v>119.9</v>
      </c>
      <c r="Q7" s="61">
        <v>92.6</v>
      </c>
      <c r="R7" s="61">
        <v>86.1</v>
      </c>
      <c r="S7" s="38">
        <v>97.8</v>
      </c>
      <c r="T7" s="38">
        <v>96.1</v>
      </c>
      <c r="U7" s="38">
        <v>99.9</v>
      </c>
      <c r="V7" s="38">
        <v>98.1</v>
      </c>
      <c r="W7" s="38">
        <v>96.8</v>
      </c>
      <c r="X7" s="38">
        <v>92</v>
      </c>
      <c r="Y7" s="38">
        <v>91.3</v>
      </c>
      <c r="Z7" s="38">
        <v>99.5</v>
      </c>
      <c r="AA7" s="38">
        <v>104.6</v>
      </c>
      <c r="AB7" s="38">
        <v>119.7</v>
      </c>
      <c r="AC7" s="38">
        <v>92.4</v>
      </c>
      <c r="AD7" s="38">
        <v>86</v>
      </c>
      <c r="AE7" s="38">
        <v>97.2</v>
      </c>
      <c r="AF7" s="38">
        <v>96.1</v>
      </c>
      <c r="AG7" s="38">
        <v>99.6</v>
      </c>
      <c r="AH7" s="38">
        <v>99</v>
      </c>
      <c r="AI7" s="38">
        <v>98</v>
      </c>
      <c r="AJ7" s="38">
        <v>91.2</v>
      </c>
      <c r="AK7" s="38">
        <v>91.9</v>
      </c>
    </row>
    <row r="8" spans="1:37" x14ac:dyDescent="0.2">
      <c r="A8" s="39" t="s">
        <v>69</v>
      </c>
      <c r="B8" s="39" t="s">
        <v>67</v>
      </c>
      <c r="C8" s="61">
        <v>100.4</v>
      </c>
      <c r="D8" s="61">
        <v>114.4</v>
      </c>
      <c r="E8" s="61">
        <v>94.5</v>
      </c>
      <c r="F8" s="61">
        <v>90.1</v>
      </c>
      <c r="G8" s="61">
        <v>103.4</v>
      </c>
      <c r="H8" s="61">
        <v>98.7</v>
      </c>
      <c r="I8" s="61">
        <v>102.2</v>
      </c>
      <c r="J8" s="61">
        <v>100.9</v>
      </c>
      <c r="K8" s="61">
        <v>98.5</v>
      </c>
      <c r="L8" s="61">
        <v>94.1</v>
      </c>
      <c r="M8" s="61">
        <v>94.4</v>
      </c>
      <c r="N8" s="61">
        <v>98.6</v>
      </c>
      <c r="O8" s="61">
        <v>101.2</v>
      </c>
      <c r="P8" s="61">
        <v>118.6</v>
      </c>
      <c r="Q8" s="61">
        <v>94.7</v>
      </c>
      <c r="R8" s="61">
        <v>91.5</v>
      </c>
      <c r="S8" s="38">
        <v>104.5</v>
      </c>
      <c r="T8" s="38">
        <v>101.6</v>
      </c>
      <c r="U8" s="38">
        <v>104.4</v>
      </c>
      <c r="V8" s="38">
        <v>101.8</v>
      </c>
      <c r="W8" s="38">
        <v>99.7</v>
      </c>
      <c r="X8" s="38">
        <v>96.4</v>
      </c>
      <c r="Y8" s="38">
        <v>93.9</v>
      </c>
      <c r="Z8" s="38">
        <v>100.8</v>
      </c>
      <c r="AA8" s="38">
        <v>103.6</v>
      </c>
      <c r="AB8" s="38">
        <v>122.2</v>
      </c>
      <c r="AC8" s="38">
        <v>96.2</v>
      </c>
      <c r="AD8" s="38">
        <v>91.7</v>
      </c>
      <c r="AE8" s="38">
        <v>105.1</v>
      </c>
      <c r="AF8" s="38">
        <v>102.7</v>
      </c>
      <c r="AG8" s="38">
        <v>102.6</v>
      </c>
      <c r="AH8" s="38">
        <v>102.2</v>
      </c>
      <c r="AI8" s="38">
        <v>101.1</v>
      </c>
      <c r="AJ8" s="38">
        <v>96.6</v>
      </c>
      <c r="AK8" s="38">
        <v>94.2</v>
      </c>
    </row>
    <row r="9" spans="1:37" x14ac:dyDescent="0.2">
      <c r="A9" s="40" t="s">
        <v>69</v>
      </c>
      <c r="B9" s="40" t="s">
        <v>65</v>
      </c>
      <c r="C9" s="61">
        <v>99.2</v>
      </c>
      <c r="D9" s="61">
        <v>112.7</v>
      </c>
      <c r="E9" s="61">
        <v>90.9</v>
      </c>
      <c r="F9" s="61">
        <v>89.1</v>
      </c>
      <c r="G9" s="61">
        <v>101.4</v>
      </c>
      <c r="H9" s="61">
        <v>97</v>
      </c>
      <c r="I9" s="61">
        <v>99.8</v>
      </c>
      <c r="J9" s="61">
        <v>99.9</v>
      </c>
      <c r="K9" s="61">
        <v>97.5</v>
      </c>
      <c r="L9" s="61">
        <v>94.1</v>
      </c>
      <c r="M9" s="61">
        <v>93.8</v>
      </c>
      <c r="N9" s="61">
        <v>97.8</v>
      </c>
      <c r="O9" s="61">
        <v>97.7</v>
      </c>
      <c r="P9" s="61">
        <v>114.5</v>
      </c>
      <c r="Q9" s="61">
        <v>91.7</v>
      </c>
      <c r="R9" s="61">
        <v>90.5</v>
      </c>
      <c r="S9" s="38">
        <v>103.1</v>
      </c>
      <c r="T9" s="38">
        <v>99</v>
      </c>
      <c r="U9" s="38">
        <v>102.4</v>
      </c>
      <c r="V9" s="38">
        <v>102.2</v>
      </c>
      <c r="W9" s="38">
        <v>99.4</v>
      </c>
      <c r="X9" s="38">
        <v>97.6</v>
      </c>
      <c r="Y9" s="38">
        <v>94.7</v>
      </c>
      <c r="Z9" s="38">
        <v>99.3</v>
      </c>
      <c r="AA9" s="38">
        <v>99.6</v>
      </c>
      <c r="AB9" s="38">
        <v>117.1</v>
      </c>
      <c r="AC9" s="38">
        <v>92.5</v>
      </c>
      <c r="AD9" s="38">
        <v>90.4</v>
      </c>
      <c r="AE9" s="38">
        <v>103.7</v>
      </c>
      <c r="AF9" s="38">
        <v>100.1</v>
      </c>
      <c r="AG9" s="38">
        <v>100.3</v>
      </c>
      <c r="AH9" s="38">
        <v>102.7</v>
      </c>
      <c r="AI9" s="38">
        <v>100.4</v>
      </c>
      <c r="AJ9" s="38">
        <v>97.5</v>
      </c>
      <c r="AK9" s="38">
        <v>94.8</v>
      </c>
    </row>
    <row r="10" spans="1:37" x14ac:dyDescent="0.2">
      <c r="A10" s="39" t="s">
        <v>66</v>
      </c>
      <c r="B10" s="39" t="s">
        <v>68</v>
      </c>
      <c r="C10" s="61">
        <v>97.8</v>
      </c>
      <c r="D10" s="61">
        <v>95.7</v>
      </c>
      <c r="E10" s="61">
        <v>97.5</v>
      </c>
      <c r="F10" s="61">
        <v>98.1</v>
      </c>
      <c r="G10" s="61">
        <v>99.4</v>
      </c>
      <c r="H10" s="61">
        <v>95.8</v>
      </c>
      <c r="I10" s="61">
        <v>97.3</v>
      </c>
      <c r="J10" s="61">
        <v>97.3</v>
      </c>
      <c r="K10" s="61">
        <v>96.9</v>
      </c>
      <c r="L10" s="61">
        <v>96.2</v>
      </c>
      <c r="M10" s="61">
        <v>98.2</v>
      </c>
      <c r="N10" s="61">
        <v>96.6</v>
      </c>
      <c r="O10" s="61">
        <v>98.5</v>
      </c>
      <c r="P10" s="61">
        <v>98.1</v>
      </c>
      <c r="Q10" s="61">
        <v>97.9</v>
      </c>
      <c r="R10" s="61">
        <v>98.1</v>
      </c>
      <c r="S10" s="38">
        <v>98.6</v>
      </c>
      <c r="T10" s="38">
        <v>98.6</v>
      </c>
      <c r="U10" s="38">
        <v>97.9</v>
      </c>
      <c r="V10" s="38">
        <v>98</v>
      </c>
      <c r="W10" s="38">
        <v>97.3</v>
      </c>
      <c r="X10" s="38">
        <v>98.1</v>
      </c>
      <c r="Y10" s="38">
        <v>96</v>
      </c>
      <c r="Z10" s="38">
        <v>98.2</v>
      </c>
      <c r="AA10" s="38">
        <v>98.3</v>
      </c>
      <c r="AB10" s="38">
        <v>97.8</v>
      </c>
      <c r="AC10" s="38">
        <v>97.7</v>
      </c>
      <c r="AD10" s="38">
        <v>98</v>
      </c>
      <c r="AE10" s="38">
        <v>97.9</v>
      </c>
      <c r="AF10" s="38">
        <v>98.5</v>
      </c>
      <c r="AG10" s="38">
        <v>97.6</v>
      </c>
      <c r="AH10" s="38">
        <v>98.8</v>
      </c>
      <c r="AI10" s="38">
        <v>98.4</v>
      </c>
      <c r="AJ10" s="38">
        <v>97.4</v>
      </c>
      <c r="AK10" s="38">
        <v>96.9</v>
      </c>
    </row>
    <row r="11" spans="1:37" x14ac:dyDescent="0.2">
      <c r="A11" s="39" t="s">
        <v>66</v>
      </c>
      <c r="B11" s="39" t="s">
        <v>67</v>
      </c>
      <c r="C11" s="61">
        <v>100.1</v>
      </c>
      <c r="D11" s="61">
        <v>94.8</v>
      </c>
      <c r="E11" s="61">
        <v>100.1</v>
      </c>
      <c r="F11" s="61">
        <v>99.8</v>
      </c>
      <c r="G11" s="61">
        <v>100.3</v>
      </c>
      <c r="H11" s="61">
        <v>98.6</v>
      </c>
      <c r="I11" s="61">
        <v>99.6</v>
      </c>
      <c r="J11" s="61">
        <v>100.5</v>
      </c>
      <c r="K11" s="61">
        <v>99.1</v>
      </c>
      <c r="L11" s="61">
        <v>98.3</v>
      </c>
      <c r="M11" s="61">
        <v>100.6</v>
      </c>
      <c r="N11" s="61">
        <v>99.5</v>
      </c>
      <c r="O11" s="61">
        <v>100.6</v>
      </c>
      <c r="P11" s="61">
        <v>98.3</v>
      </c>
      <c r="Q11" s="61">
        <v>100.2</v>
      </c>
      <c r="R11" s="61">
        <v>101.3</v>
      </c>
      <c r="S11" s="38">
        <v>101.4</v>
      </c>
      <c r="T11" s="38">
        <v>101.5</v>
      </c>
      <c r="U11" s="38">
        <v>101.9</v>
      </c>
      <c r="V11" s="38">
        <v>101.4</v>
      </c>
      <c r="W11" s="38">
        <v>100.4</v>
      </c>
      <c r="X11" s="38">
        <v>100.9</v>
      </c>
      <c r="Y11" s="38">
        <v>100.2</v>
      </c>
      <c r="Z11" s="38">
        <v>101.7</v>
      </c>
      <c r="AA11" s="38">
        <v>102.8</v>
      </c>
      <c r="AB11" s="38">
        <v>101.4</v>
      </c>
      <c r="AC11" s="38">
        <v>101.6</v>
      </c>
      <c r="AD11" s="38">
        <v>101.5</v>
      </c>
      <c r="AE11" s="38">
        <v>101.9</v>
      </c>
      <c r="AF11" s="38">
        <v>102.4</v>
      </c>
      <c r="AG11" s="38">
        <v>100.2</v>
      </c>
      <c r="AH11" s="38">
        <v>101.7</v>
      </c>
      <c r="AI11" s="38">
        <v>101.9</v>
      </c>
      <c r="AJ11" s="38">
        <v>101.1</v>
      </c>
      <c r="AK11" s="38">
        <v>100.6</v>
      </c>
    </row>
    <row r="12" spans="1:37" x14ac:dyDescent="0.2">
      <c r="A12" s="39" t="s">
        <v>66</v>
      </c>
      <c r="B12" s="39" t="s">
        <v>65</v>
      </c>
      <c r="C12" s="61">
        <v>99.7</v>
      </c>
      <c r="D12" s="61">
        <v>96.3</v>
      </c>
      <c r="E12" s="61">
        <v>98</v>
      </c>
      <c r="F12" s="61">
        <v>98.2</v>
      </c>
      <c r="G12" s="61">
        <v>98.3</v>
      </c>
      <c r="H12" s="61">
        <v>97.4</v>
      </c>
      <c r="I12" s="61">
        <v>97.4</v>
      </c>
      <c r="J12" s="61">
        <v>98.4</v>
      </c>
      <c r="K12" s="61">
        <v>97.3</v>
      </c>
      <c r="L12" s="61">
        <v>96.4</v>
      </c>
      <c r="M12" s="61">
        <v>98.4</v>
      </c>
      <c r="N12" s="61">
        <v>98</v>
      </c>
      <c r="O12" s="61">
        <v>98.2</v>
      </c>
      <c r="P12" s="61">
        <v>97.8</v>
      </c>
      <c r="Q12" s="61">
        <v>98.9</v>
      </c>
      <c r="R12" s="61">
        <v>99.8</v>
      </c>
      <c r="S12" s="38">
        <v>99.9</v>
      </c>
      <c r="T12" s="38">
        <v>99.5</v>
      </c>
      <c r="U12" s="38">
        <v>100.1</v>
      </c>
      <c r="V12" s="38">
        <v>100.4</v>
      </c>
      <c r="W12" s="38">
        <v>99.3</v>
      </c>
      <c r="X12" s="38">
        <v>100</v>
      </c>
      <c r="Y12" s="38">
        <v>99.3</v>
      </c>
      <c r="Z12" s="38">
        <v>99.5</v>
      </c>
      <c r="AA12" s="38">
        <v>100</v>
      </c>
      <c r="AB12" s="38">
        <v>100</v>
      </c>
      <c r="AC12" s="38">
        <v>99.7</v>
      </c>
      <c r="AD12" s="38">
        <v>99.7</v>
      </c>
      <c r="AE12" s="38">
        <v>100.5</v>
      </c>
      <c r="AF12" s="38">
        <v>100.6</v>
      </c>
      <c r="AG12" s="38">
        <v>98.2</v>
      </c>
      <c r="AH12" s="38">
        <v>100.8</v>
      </c>
      <c r="AI12" s="38">
        <v>100.3</v>
      </c>
      <c r="AJ12" s="38">
        <v>99.8</v>
      </c>
      <c r="AK12" s="38">
        <v>99.4</v>
      </c>
    </row>
    <row r="13" spans="1:37" x14ac:dyDescent="0.2">
      <c r="A13" s="64" t="s">
        <v>64</v>
      </c>
    </row>
    <row r="15" spans="1:37" x14ac:dyDescent="0.2">
      <c r="C15" s="59" t="s">
        <v>127</v>
      </c>
      <c r="D15" s="37">
        <v>2016</v>
      </c>
      <c r="E15" s="37">
        <v>2017</v>
      </c>
      <c r="F15" s="37">
        <v>2018</v>
      </c>
      <c r="G15" s="37">
        <v>2019</v>
      </c>
      <c r="H15" s="37" t="s">
        <v>129</v>
      </c>
      <c r="I15" s="37" t="s">
        <v>129</v>
      </c>
      <c r="K15" s="59" t="s">
        <v>127</v>
      </c>
      <c r="L15" s="37">
        <v>2016</v>
      </c>
      <c r="M15" s="37">
        <v>2017</v>
      </c>
      <c r="N15" s="37">
        <v>2018</v>
      </c>
      <c r="O15" s="37">
        <v>2019</v>
      </c>
      <c r="P15" s="37" t="s">
        <v>130</v>
      </c>
      <c r="Q15" s="37" t="s">
        <v>131</v>
      </c>
      <c r="R15" s="37" t="s">
        <v>129</v>
      </c>
      <c r="S15" s="37" t="s">
        <v>130</v>
      </c>
      <c r="T15" s="37" t="s">
        <v>131</v>
      </c>
      <c r="U15" s="37" t="s">
        <v>129</v>
      </c>
    </row>
    <row r="16" spans="1:37" x14ac:dyDescent="0.2">
      <c r="C16" s="59" t="s">
        <v>115</v>
      </c>
      <c r="D16" s="58"/>
      <c r="E16" s="58">
        <v>90.9</v>
      </c>
      <c r="F16" s="58">
        <v>91.7</v>
      </c>
      <c r="G16" s="58">
        <v>92.5</v>
      </c>
      <c r="H16" s="58">
        <f>AVERAGE(D16:G16)</f>
        <v>91.7</v>
      </c>
      <c r="I16" s="57">
        <v>0.92653559550372599</v>
      </c>
      <c r="K16" s="59" t="s">
        <v>115</v>
      </c>
      <c r="L16" s="58"/>
      <c r="M16" s="58">
        <v>90.9</v>
      </c>
      <c r="N16" s="58">
        <v>91.7</v>
      </c>
      <c r="O16" s="58">
        <v>92.5</v>
      </c>
      <c r="P16" s="62">
        <f>MIN(L16:O16)</f>
        <v>90.9</v>
      </c>
      <c r="Q16" s="62">
        <f>MAX(L16:O16)</f>
        <v>92.5</v>
      </c>
      <c r="R16" s="58">
        <f t="shared" ref="R16:R27" si="0">AVERAGE(L16:O16)</f>
        <v>91.7</v>
      </c>
      <c r="S16" s="63">
        <f>P16/P$28</f>
        <v>0.93095502261671081</v>
      </c>
      <c r="T16" s="63">
        <f>Q16/Q$28</f>
        <v>0.92446073124011008</v>
      </c>
      <c r="U16" s="63">
        <f>R16/R$28</f>
        <v>0.92653559550372599</v>
      </c>
    </row>
    <row r="17" spans="3:21" x14ac:dyDescent="0.2">
      <c r="C17" s="59" t="s">
        <v>116</v>
      </c>
      <c r="D17" s="58"/>
      <c r="E17" s="58">
        <v>89.1</v>
      </c>
      <c r="F17" s="58">
        <v>90.5</v>
      </c>
      <c r="G17" s="58">
        <v>90.4</v>
      </c>
      <c r="H17" s="58">
        <f t="shared" ref="H17:H27" si="1">AVERAGE(D17:G17)</f>
        <v>90</v>
      </c>
      <c r="I17" s="57">
        <v>0.909358817833537</v>
      </c>
      <c r="K17" s="59" t="s">
        <v>116</v>
      </c>
      <c r="L17" s="58"/>
      <c r="M17" s="58">
        <v>89.1</v>
      </c>
      <c r="N17" s="58">
        <v>90.5</v>
      </c>
      <c r="O17" s="58">
        <v>90.4</v>
      </c>
      <c r="P17" s="62">
        <f t="shared" ref="P17:P27" si="2">MIN(L17:O17)</f>
        <v>89.1</v>
      </c>
      <c r="Q17" s="62">
        <f t="shared" ref="Q17:Q27" si="3">MAX(L17:O17)</f>
        <v>90.5</v>
      </c>
      <c r="R17" s="58">
        <f t="shared" si="0"/>
        <v>90</v>
      </c>
      <c r="S17" s="63">
        <f t="shared" ref="S17:U27" si="4">P17/P$28</f>
        <v>0.91252026969360756</v>
      </c>
      <c r="T17" s="63">
        <f t="shared" si="4"/>
        <v>0.90447239110518873</v>
      </c>
      <c r="U17" s="63">
        <f t="shared" si="4"/>
        <v>0.909358817833537</v>
      </c>
    </row>
    <row r="18" spans="3:21" x14ac:dyDescent="0.2">
      <c r="C18" s="59" t="s">
        <v>117</v>
      </c>
      <c r="D18" s="58"/>
      <c r="E18" s="58">
        <v>101.4</v>
      </c>
      <c r="F18" s="58">
        <v>103.1</v>
      </c>
      <c r="G18" s="58">
        <v>103.7</v>
      </c>
      <c r="H18" s="58">
        <f t="shared" si="1"/>
        <v>102.73333333333333</v>
      </c>
      <c r="I18" s="57">
        <v>1.0380162505788744</v>
      </c>
      <c r="K18" s="59" t="s">
        <v>117</v>
      </c>
      <c r="L18" s="58"/>
      <c r="M18" s="58">
        <v>101.4</v>
      </c>
      <c r="N18" s="58">
        <v>103.1</v>
      </c>
      <c r="O18" s="58">
        <v>103.7</v>
      </c>
      <c r="P18" s="62">
        <f t="shared" si="2"/>
        <v>101.4</v>
      </c>
      <c r="Q18" s="62">
        <f t="shared" si="3"/>
        <v>103.7</v>
      </c>
      <c r="R18" s="58">
        <f t="shared" si="0"/>
        <v>102.73333333333333</v>
      </c>
      <c r="S18" s="63">
        <f t="shared" si="4"/>
        <v>1.0384910813348127</v>
      </c>
      <c r="T18" s="63">
        <f t="shared" si="4"/>
        <v>1.0363954359956693</v>
      </c>
      <c r="U18" s="63">
        <f t="shared" si="4"/>
        <v>1.0380162505788744</v>
      </c>
    </row>
    <row r="19" spans="3:21" x14ac:dyDescent="0.2">
      <c r="C19" s="59" t="s">
        <v>118</v>
      </c>
      <c r="D19" s="58"/>
      <c r="E19" s="58">
        <v>97</v>
      </c>
      <c r="F19" s="58">
        <v>99</v>
      </c>
      <c r="G19" s="58">
        <v>100.1</v>
      </c>
      <c r="H19" s="58">
        <f t="shared" si="1"/>
        <v>98.7</v>
      </c>
      <c r="I19" s="57">
        <v>0.99726350355744553</v>
      </c>
      <c r="K19" s="59" t="s">
        <v>118</v>
      </c>
      <c r="L19" s="58"/>
      <c r="M19" s="58">
        <v>97</v>
      </c>
      <c r="N19" s="58">
        <v>99</v>
      </c>
      <c r="O19" s="58">
        <v>100.1</v>
      </c>
      <c r="P19" s="62">
        <f t="shared" si="2"/>
        <v>97</v>
      </c>
      <c r="Q19" s="62">
        <f t="shared" si="3"/>
        <v>100.1</v>
      </c>
      <c r="R19" s="58">
        <f t="shared" si="0"/>
        <v>98.7</v>
      </c>
      <c r="S19" s="63">
        <f t="shared" si="4"/>
        <v>0.99342835196722712</v>
      </c>
      <c r="T19" s="63">
        <f t="shared" si="4"/>
        <v>1.0004164237528108</v>
      </c>
      <c r="U19" s="63">
        <f t="shared" si="4"/>
        <v>0.99726350355744553</v>
      </c>
    </row>
    <row r="20" spans="3:21" x14ac:dyDescent="0.2">
      <c r="C20" s="59" t="s">
        <v>119</v>
      </c>
      <c r="D20" s="58"/>
      <c r="E20" s="58">
        <v>99.8</v>
      </c>
      <c r="F20" s="58">
        <v>102.4</v>
      </c>
      <c r="G20" s="58">
        <v>100.3</v>
      </c>
      <c r="H20" s="58">
        <f t="shared" si="1"/>
        <v>100.83333333333333</v>
      </c>
      <c r="I20" s="57">
        <v>1.018818675535722</v>
      </c>
      <c r="K20" s="59" t="s">
        <v>119</v>
      </c>
      <c r="L20" s="58"/>
      <c r="M20" s="58">
        <v>99.8</v>
      </c>
      <c r="N20" s="58">
        <v>102.4</v>
      </c>
      <c r="O20" s="58">
        <v>100.3</v>
      </c>
      <c r="P20" s="62">
        <f t="shared" si="2"/>
        <v>99.8</v>
      </c>
      <c r="Q20" s="62">
        <f t="shared" si="3"/>
        <v>102.4</v>
      </c>
      <c r="R20" s="58">
        <f t="shared" si="0"/>
        <v>100.83333333333333</v>
      </c>
      <c r="S20" s="63">
        <f t="shared" si="4"/>
        <v>1.0221046342920543</v>
      </c>
      <c r="T20" s="63">
        <f t="shared" si="4"/>
        <v>1.0234030149079705</v>
      </c>
      <c r="U20" s="63">
        <f t="shared" si="4"/>
        <v>1.018818675535722</v>
      </c>
    </row>
    <row r="21" spans="3:21" x14ac:dyDescent="0.2">
      <c r="C21" s="59" t="s">
        <v>120</v>
      </c>
      <c r="D21" s="58"/>
      <c r="E21" s="58">
        <v>99.9</v>
      </c>
      <c r="F21" s="58">
        <v>102.2</v>
      </c>
      <c r="G21" s="58">
        <v>102.7</v>
      </c>
      <c r="H21" s="58">
        <f t="shared" si="1"/>
        <v>101.60000000000001</v>
      </c>
      <c r="I21" s="57">
        <v>1.026565065465415</v>
      </c>
      <c r="K21" s="59" t="s">
        <v>120</v>
      </c>
      <c r="L21" s="58"/>
      <c r="M21" s="58">
        <v>99.9</v>
      </c>
      <c r="N21" s="58">
        <v>102.2</v>
      </c>
      <c r="O21" s="58">
        <v>102.7</v>
      </c>
      <c r="P21" s="62">
        <f t="shared" si="2"/>
        <v>99.9</v>
      </c>
      <c r="Q21" s="62">
        <f t="shared" si="3"/>
        <v>102.7</v>
      </c>
      <c r="R21" s="58">
        <f t="shared" si="0"/>
        <v>101.60000000000001</v>
      </c>
      <c r="S21" s="63">
        <f t="shared" si="4"/>
        <v>1.0231287872322268</v>
      </c>
      <c r="T21" s="63">
        <f t="shared" si="4"/>
        <v>1.0264012659282087</v>
      </c>
      <c r="U21" s="63">
        <f t="shared" si="4"/>
        <v>1.026565065465415</v>
      </c>
    </row>
    <row r="22" spans="3:21" x14ac:dyDescent="0.2">
      <c r="C22" s="59" t="s">
        <v>121</v>
      </c>
      <c r="D22" s="58"/>
      <c r="E22" s="58">
        <v>97.5</v>
      </c>
      <c r="F22" s="58">
        <v>99.4</v>
      </c>
      <c r="G22" s="58">
        <v>100.4</v>
      </c>
      <c r="H22" s="58">
        <f t="shared" si="1"/>
        <v>99.100000000000009</v>
      </c>
      <c r="I22" s="57">
        <v>1.0013050983033724</v>
      </c>
      <c r="K22" s="59" t="s">
        <v>121</v>
      </c>
      <c r="L22" s="58"/>
      <c r="M22" s="58">
        <v>97.5</v>
      </c>
      <c r="N22" s="58">
        <v>99.4</v>
      </c>
      <c r="O22" s="58">
        <v>100.4</v>
      </c>
      <c r="P22" s="62">
        <f t="shared" si="2"/>
        <v>97.5</v>
      </c>
      <c r="Q22" s="62">
        <f t="shared" si="3"/>
        <v>100.4</v>
      </c>
      <c r="R22" s="58">
        <f t="shared" si="0"/>
        <v>99.100000000000009</v>
      </c>
      <c r="S22" s="63">
        <f t="shared" si="4"/>
        <v>0.9985491166680891</v>
      </c>
      <c r="T22" s="63">
        <f t="shared" si="4"/>
        <v>1.0034146747730492</v>
      </c>
      <c r="U22" s="63">
        <f t="shared" si="4"/>
        <v>1.0013050983033724</v>
      </c>
    </row>
    <row r="23" spans="3:21" x14ac:dyDescent="0.2">
      <c r="C23" s="59" t="s">
        <v>122</v>
      </c>
      <c r="D23" s="58"/>
      <c r="E23" s="58">
        <v>94.1</v>
      </c>
      <c r="F23" s="58">
        <v>97.6</v>
      </c>
      <c r="G23" s="58">
        <v>97.5</v>
      </c>
      <c r="H23" s="58">
        <f t="shared" si="1"/>
        <v>96.399999999999991</v>
      </c>
      <c r="I23" s="57">
        <v>0.97402433376836617</v>
      </c>
      <c r="K23" s="59" t="s">
        <v>122</v>
      </c>
      <c r="L23" s="58"/>
      <c r="M23" s="58">
        <v>94.1</v>
      </c>
      <c r="N23" s="58">
        <v>97.6</v>
      </c>
      <c r="O23" s="58">
        <v>97.5</v>
      </c>
      <c r="P23" s="62">
        <f t="shared" si="2"/>
        <v>94.1</v>
      </c>
      <c r="Q23" s="62">
        <f t="shared" si="3"/>
        <v>97.6</v>
      </c>
      <c r="R23" s="58">
        <f t="shared" si="0"/>
        <v>96.399999999999991</v>
      </c>
      <c r="S23" s="63">
        <f t="shared" si="4"/>
        <v>0.96372791670222746</v>
      </c>
      <c r="T23" s="63">
        <f t="shared" si="4"/>
        <v>0.97543099858415927</v>
      </c>
      <c r="U23" s="63">
        <f t="shared" si="4"/>
        <v>0.97402433376836617</v>
      </c>
    </row>
    <row r="24" spans="3:21" x14ac:dyDescent="0.2">
      <c r="C24" s="59" t="s">
        <v>123</v>
      </c>
      <c r="D24" s="58"/>
      <c r="E24" s="58">
        <v>93.8</v>
      </c>
      <c r="F24" s="58">
        <v>94.7</v>
      </c>
      <c r="G24" s="58">
        <v>94.8</v>
      </c>
      <c r="H24" s="58">
        <f t="shared" si="1"/>
        <v>94.433333333333337</v>
      </c>
      <c r="I24" s="57">
        <v>0.95415315960089275</v>
      </c>
      <c r="K24" s="59" t="s">
        <v>123</v>
      </c>
      <c r="L24" s="58"/>
      <c r="M24" s="58">
        <v>93.8</v>
      </c>
      <c r="N24" s="58">
        <v>94.7</v>
      </c>
      <c r="O24" s="58">
        <v>94.8</v>
      </c>
      <c r="P24" s="62">
        <f t="shared" si="2"/>
        <v>93.8</v>
      </c>
      <c r="Q24" s="62">
        <f t="shared" si="3"/>
        <v>94.8</v>
      </c>
      <c r="R24" s="58">
        <f t="shared" si="0"/>
        <v>94.433333333333337</v>
      </c>
      <c r="S24" s="63">
        <f t="shared" si="4"/>
        <v>0.96065545788171036</v>
      </c>
      <c r="T24" s="63">
        <f t="shared" si="4"/>
        <v>0.94744732239526952</v>
      </c>
      <c r="U24" s="63">
        <f t="shared" si="4"/>
        <v>0.95415315960089275</v>
      </c>
    </row>
    <row r="25" spans="3:21" x14ac:dyDescent="0.2">
      <c r="C25" s="59" t="s">
        <v>124</v>
      </c>
      <c r="D25" s="58"/>
      <c r="E25" s="58">
        <v>97.8</v>
      </c>
      <c r="F25" s="58">
        <v>99.3</v>
      </c>
      <c r="G25" s="58"/>
      <c r="H25" s="58">
        <f t="shared" si="1"/>
        <v>98.55</v>
      </c>
      <c r="I25" s="57">
        <v>0.99574790552772297</v>
      </c>
      <c r="K25" s="59" t="s">
        <v>124</v>
      </c>
      <c r="L25" s="58"/>
      <c r="M25" s="58">
        <v>97.8</v>
      </c>
      <c r="N25" s="58">
        <v>99.3</v>
      </c>
      <c r="O25" s="58"/>
      <c r="P25" s="62">
        <f t="shared" si="2"/>
        <v>97.8</v>
      </c>
      <c r="Q25" s="62">
        <f t="shared" si="3"/>
        <v>99.3</v>
      </c>
      <c r="R25" s="58">
        <f t="shared" si="0"/>
        <v>98.55</v>
      </c>
      <c r="S25" s="63">
        <f t="shared" si="4"/>
        <v>1.0016215754886062</v>
      </c>
      <c r="T25" s="63">
        <f t="shared" si="4"/>
        <v>0.99242108769884241</v>
      </c>
      <c r="U25" s="63">
        <f t="shared" si="4"/>
        <v>0.99574790552772297</v>
      </c>
    </row>
    <row r="26" spans="3:21" x14ac:dyDescent="0.2">
      <c r="C26" s="59" t="s">
        <v>125</v>
      </c>
      <c r="D26" s="58">
        <v>99.2</v>
      </c>
      <c r="E26" s="58">
        <v>97.7</v>
      </c>
      <c r="F26" s="58">
        <v>99.6</v>
      </c>
      <c r="G26" s="58"/>
      <c r="H26" s="58">
        <f t="shared" si="1"/>
        <v>98.833333333333329</v>
      </c>
      <c r="I26" s="57">
        <v>0.9986107018060878</v>
      </c>
      <c r="K26" s="59" t="s">
        <v>125</v>
      </c>
      <c r="L26" s="58">
        <v>99.2</v>
      </c>
      <c r="M26" s="58">
        <v>97.7</v>
      </c>
      <c r="N26" s="58">
        <v>99.6</v>
      </c>
      <c r="O26" s="58"/>
      <c r="P26" s="62">
        <f t="shared" si="2"/>
        <v>97.7</v>
      </c>
      <c r="Q26" s="62">
        <f t="shared" si="3"/>
        <v>99.6</v>
      </c>
      <c r="R26" s="58">
        <f t="shared" si="0"/>
        <v>98.833333333333329</v>
      </c>
      <c r="S26" s="63">
        <f t="shared" si="4"/>
        <v>1.000597422548434</v>
      </c>
      <c r="T26" s="63">
        <f t="shared" si="4"/>
        <v>0.99541933871908062</v>
      </c>
      <c r="U26" s="63">
        <f t="shared" si="4"/>
        <v>0.9986107018060878</v>
      </c>
    </row>
    <row r="27" spans="3:21" x14ac:dyDescent="0.2">
      <c r="C27" s="59" t="s">
        <v>126</v>
      </c>
      <c r="D27" s="58">
        <v>112.7</v>
      </c>
      <c r="E27" s="58">
        <v>114.5</v>
      </c>
      <c r="F27" s="58">
        <v>117.1</v>
      </c>
      <c r="G27" s="58"/>
      <c r="H27" s="58">
        <f t="shared" si="1"/>
        <v>114.76666666666665</v>
      </c>
      <c r="I27" s="57">
        <v>1.1596008925188397</v>
      </c>
      <c r="K27" s="59" t="s">
        <v>126</v>
      </c>
      <c r="L27" s="58">
        <v>112.7</v>
      </c>
      <c r="M27" s="58">
        <v>114.5</v>
      </c>
      <c r="N27" s="58">
        <v>117.1</v>
      </c>
      <c r="O27" s="58"/>
      <c r="P27" s="62">
        <f t="shared" si="2"/>
        <v>112.7</v>
      </c>
      <c r="Q27" s="62">
        <f t="shared" si="3"/>
        <v>117.1</v>
      </c>
      <c r="R27" s="58">
        <f t="shared" si="0"/>
        <v>114.76666666666665</v>
      </c>
      <c r="S27" s="63">
        <f t="shared" si="4"/>
        <v>1.1542203635742938</v>
      </c>
      <c r="T27" s="63">
        <f t="shared" si="4"/>
        <v>1.170317314899642</v>
      </c>
      <c r="U27" s="63">
        <f t="shared" si="4"/>
        <v>1.1596008925188397</v>
      </c>
    </row>
    <row r="28" spans="3:21" x14ac:dyDescent="0.2">
      <c r="C28" s="59" t="s">
        <v>128</v>
      </c>
      <c r="D28" s="58">
        <f>AVERAGE(D16:D27)</f>
        <v>105.95</v>
      </c>
      <c r="E28" s="58">
        <f t="shared" ref="E28:I28" si="5">AVERAGE(E16:E27)</f>
        <v>97.791666666666671</v>
      </c>
      <c r="F28" s="58">
        <f t="shared" si="5"/>
        <v>99.716666666666654</v>
      </c>
      <c r="G28" s="58">
        <f t="shared" si="5"/>
        <v>98.044444444444437</v>
      </c>
      <c r="H28" s="58">
        <f t="shared" si="5"/>
        <v>98.970833333333317</v>
      </c>
      <c r="I28" s="57">
        <f t="shared" si="5"/>
        <v>1.0000000000000002</v>
      </c>
      <c r="K28" s="59" t="s">
        <v>128</v>
      </c>
      <c r="L28" s="58">
        <f>AVERAGE(L16:L27)</f>
        <v>105.95</v>
      </c>
      <c r="M28" s="58">
        <f t="shared" ref="M28" si="6">AVERAGE(M16:M27)</f>
        <v>97.791666666666671</v>
      </c>
      <c r="N28" s="58">
        <f t="shared" ref="N28" si="7">AVERAGE(N16:N27)</f>
        <v>99.716666666666654</v>
      </c>
      <c r="O28" s="58">
        <f t="shared" ref="O28" si="8">AVERAGE(O16:O27)</f>
        <v>98.044444444444437</v>
      </c>
      <c r="P28" s="58">
        <f t="shared" ref="P28" si="9">AVERAGE(P16:P27)</f>
        <v>97.641666666666666</v>
      </c>
      <c r="Q28" s="58">
        <f t="shared" ref="Q28" si="10">AVERAGE(Q16:Q27)</f>
        <v>100.05833333333332</v>
      </c>
      <c r="R28" s="58">
        <f t="shared" ref="R28" si="11">AVERAGE(R16:R27)</f>
        <v>98.970833333333317</v>
      </c>
      <c r="S28" s="63">
        <f t="shared" ref="S28:U28" si="12">AVERAGE(S16:S27)</f>
        <v>1</v>
      </c>
      <c r="T28" s="63">
        <f t="shared" si="12"/>
        <v>1.0000000000000002</v>
      </c>
      <c r="U28" s="63">
        <f t="shared" si="12"/>
        <v>1.0000000000000002</v>
      </c>
    </row>
  </sheetData>
  <phoneticPr fontId="28" type="noConversion"/>
  <hyperlinks>
    <hyperlink ref="A13" r:id="rId1" xr:uid="{BF4A1C52-DA85-4F2D-A1BB-18824DCE6099}"/>
  </hyperlinks>
  <pageMargins left="0.75" right="0.75" top="0.75" bottom="0.5" header="0.5" footer="0.75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Demand</vt:lpstr>
      <vt:lpstr>Operations</vt:lpstr>
      <vt:lpstr>Slots</vt:lpstr>
      <vt:lpstr>Fact-Sheet</vt:lpstr>
      <vt:lpstr>Market Regions</vt:lpstr>
      <vt:lpstr>Demand Daily</vt:lpstr>
      <vt:lpstr>Swiss 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naef</dc:creator>
  <cp:lastModifiedBy>erich naef</cp:lastModifiedBy>
  <cp:lastPrinted>2019-09-23T04:06:37Z</cp:lastPrinted>
  <dcterms:created xsi:type="dcterms:W3CDTF">2019-07-31T20:04:29Z</dcterms:created>
  <dcterms:modified xsi:type="dcterms:W3CDTF">2019-12-03T05:01:09Z</dcterms:modified>
</cp:coreProperties>
</file>