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Real_Estate_Analysis\docs\"/>
    </mc:Choice>
  </mc:AlternateContent>
  <xr:revisionPtr revIDLastSave="0" documentId="8_{2B4C5F51-EC3D-40A1-967D-456F2705C7F7}" xr6:coauthVersionLast="46" xr6:coauthVersionMax="46" xr10:uidLastSave="{00000000-0000-0000-0000-000000000000}"/>
  <bookViews>
    <workbookView xWindow="20616" yWindow="2232" windowWidth="19176" windowHeight="11856" xr2:uid="{A6735569-3412-48D9-A81F-E34E4DFEE9CE}"/>
  </bookViews>
  <sheets>
    <sheet name="Sheet1" sheetId="1" r:id="rId1"/>
    <sheet name="Sheet2" sheetId="2" r:id="rId2"/>
  </sheets>
  <definedNames>
    <definedName name="_xlnm._FilterDatabase" localSheetId="1" hidden="1">Sheet2!$A$9:$A$149</definedName>
    <definedName name="Average_Seconds_Per_Task">Sheet2!$G$1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D12" i="2"/>
  <c r="E12" i="2" s="1"/>
  <c r="F12" i="2" s="1"/>
  <c r="G12" i="2" s="1"/>
  <c r="C13" i="2"/>
  <c r="D13" i="2" s="1"/>
  <c r="E13" i="2" s="1"/>
  <c r="F13" i="2" s="1"/>
  <c r="G13" i="2" s="1"/>
  <c r="B11" i="2"/>
  <c r="C6" i="2" l="1"/>
  <c r="C11" i="2"/>
  <c r="D10" i="2"/>
  <c r="E10" i="2" s="1"/>
  <c r="F6" i="1"/>
  <c r="F5" i="1"/>
  <c r="F3" i="1"/>
  <c r="F4" i="1"/>
  <c r="F10" i="2" l="1"/>
  <c r="G10" i="2" s="1"/>
  <c r="D11" i="2"/>
  <c r="E11" i="2" s="1"/>
  <c r="F11" i="2" s="1"/>
  <c r="G11" i="2" s="1"/>
  <c r="B4" i="2" l="1"/>
  <c r="C4" i="2" s="1"/>
  <c r="B5" i="2"/>
  <c r="C5" i="2" s="1"/>
  <c r="E5" i="2" l="1"/>
  <c r="E4" i="2"/>
</calcChain>
</file>

<file path=xl/sharedStrings.xml><?xml version="1.0" encoding="utf-8"?>
<sst xmlns="http://schemas.openxmlformats.org/spreadsheetml/2006/main" count="49" uniqueCount="43">
  <si>
    <t>Deep Learning Model</t>
  </si>
  <si>
    <t>Mean Squared Error</t>
  </si>
  <si>
    <t>Best Performing Model</t>
  </si>
  <si>
    <t>Model</t>
  </si>
  <si>
    <t>Date</t>
  </si>
  <si>
    <t>Sklearn</t>
  </si>
  <si>
    <t>AWS Sagemaker - Raw</t>
  </si>
  <si>
    <t>AWS Sagemaker - Encoded</t>
  </si>
  <si>
    <t>Best vs Worst Performance</t>
  </si>
  <si>
    <t>Best vs Sklearn Performance</t>
  </si>
  <si>
    <t>Sklearn - Encoded</t>
  </si>
  <si>
    <t>AWS - TFIDF</t>
  </si>
  <si>
    <t>Best Sklearn vs Best AWS</t>
  </si>
  <si>
    <t>BO XGBOOST</t>
  </si>
  <si>
    <t>Method</t>
  </si>
  <si>
    <t>Models</t>
  </si>
  <si>
    <t>Total Tasks</t>
  </si>
  <si>
    <t>Total Time (s)</t>
  </si>
  <si>
    <t>Grid Search</t>
  </si>
  <si>
    <t>XGBoost</t>
  </si>
  <si>
    <t>Total Time (min)</t>
  </si>
  <si>
    <t>Total Time (hours)</t>
  </si>
  <si>
    <t>Total Time (days)</t>
  </si>
  <si>
    <t>Random Search</t>
  </si>
  <si>
    <t>Pros</t>
  </si>
  <si>
    <t>Cons</t>
  </si>
  <si>
    <t>Guaranteed to get best result</t>
  </si>
  <si>
    <t>Computationally Expensive</t>
  </si>
  <si>
    <t>Computationally Cheap</t>
  </si>
  <si>
    <t>No guarantee to get best results</t>
  </si>
  <si>
    <t>Bayesian Optimization</t>
  </si>
  <si>
    <t>Computationally Optimized
High chance to find global optima</t>
  </si>
  <si>
    <t>Can't implement out of the box</t>
  </si>
  <si>
    <t>Incremental Grid Search</t>
  </si>
  <si>
    <t>Noticed an 86% reduction in training time when training on a GPU</t>
  </si>
  <si>
    <t>GPU numbers are reflected in the table below</t>
  </si>
  <si>
    <t>Average Seconds Per Task</t>
  </si>
  <si>
    <t>Good mix of Grid and Random Search</t>
  </si>
  <si>
    <t>Best Performer</t>
  </si>
  <si>
    <t>Method_</t>
  </si>
  <si>
    <t>Worst Performer</t>
  </si>
  <si>
    <t>Reduction in training time between Bayesian Optimization and Grid Search</t>
  </si>
  <si>
    <t>Reduction in training time between Bayesian Optimization and Incremental Grid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</si>
</sst>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6" formatCode="0.000%"/>
    <numFmt numFmtId="177" formatCode="0.000"/>
    <numFmt numFmtId="178" formatCode="_(&quot;$&quot;* #,##0.000_);_(&quot;$&quot;* \(#,##0.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74" fontId="2" fillId="0" borderId="0" xfId="1" applyNumberFormat="1" applyFont="1" applyAlignment="1">
      <alignment vertical="center"/>
    </xf>
    <xf numFmtId="174" fontId="0" fillId="0" borderId="0" xfId="1" applyNumberFormat="1" applyFont="1"/>
    <xf numFmtId="9" fontId="0" fillId="0" borderId="0" xfId="3" applyFont="1"/>
    <xf numFmtId="174" fontId="0" fillId="0" borderId="0" xfId="0" applyNumberFormat="1"/>
    <xf numFmtId="43" fontId="0" fillId="0" borderId="0" xfId="0" applyNumberFormat="1"/>
    <xf numFmtId="44" fontId="0" fillId="0" borderId="0" xfId="2" applyFont="1"/>
    <xf numFmtId="176" fontId="0" fillId="0" borderId="0" xfId="3" applyNumberFormat="1" applyFont="1"/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0" borderId="0" xfId="2" applyNumberFormat="1" applyFont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">
    <dxf>
      <numFmt numFmtId="177" formatCode="0.000"/>
      <alignment horizontal="center" vertical="center" textRotation="0" wrapText="0" indent="0" justifyLastLine="0" shrinkToFit="0" readingOrder="0"/>
    </dxf>
    <dxf>
      <numFmt numFmtId="177" formatCode="0.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77" formatCode="0.000"/>
      <alignment horizontal="center" vertical="center" textRotation="0" indent="0" justifyLastLine="0" shrinkToFit="0" readingOrder="0"/>
    </dxf>
    <dxf>
      <numFmt numFmtId="177" formatCode="0.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E95C3-890B-4BD6-89DF-E2E7224A9CDD}" name="Table1" displayName="Table1" ref="A9:J13" totalsRowShown="0" headerRowDxfId="8" dataDxfId="7">
  <autoFilter ref="A9:J13" xr:uid="{B00E93C4-8508-4C88-BAE2-DE0BA5DD3185}"/>
  <tableColumns count="10">
    <tableColumn id="1" xr3:uid="{F0D93059-BE22-486E-B143-D32310CD21F5}" name="Method" dataDxfId="11"/>
    <tableColumn id="2" xr3:uid="{7483B5A0-2D20-4415-8D69-7852762BB1F5}" name="Models" dataDxfId="10">
      <calculatedColumnFormula>3^8</calculatedColumnFormula>
    </tableColumn>
    <tableColumn id="3" xr3:uid="{D2A2F514-96D0-48DA-B585-9712F22A0880}" name="Total Tasks" dataDxfId="6">
      <calculatedColumnFormula>B10*5</calculatedColumnFormula>
    </tableColumn>
    <tableColumn id="5" xr3:uid="{20D93D46-EA4C-46CD-9954-6489D16856AA}" name="Total Time (s)" dataDxfId="5">
      <calculatedColumnFormula>C10*#REF!</calculatedColumnFormula>
    </tableColumn>
    <tableColumn id="6" xr3:uid="{40716B2A-D642-4BD7-AB28-612299D1634E}" name="Total Time (min)" dataDxfId="4">
      <calculatedColumnFormula>Table1[[#This Row],[Total Time (s)]]/60</calculatedColumnFormula>
    </tableColumn>
    <tableColumn id="7" xr3:uid="{5498A1F2-53C7-4B44-9245-0B42822822E1}" name="Total Time (hours)" dataDxfId="3">
      <calculatedColumnFormula>Table1[[#This Row],[Total Time (min)]]/60</calculatedColumnFormula>
    </tableColumn>
    <tableColumn id="8" xr3:uid="{0D881C58-476D-4010-A5E7-8B9017364742}" name="Total Time (days)" dataDxfId="1">
      <calculatedColumnFormula>Table1[[#This Row],[Total Time (hours)]]/24</calculatedColumnFormula>
    </tableColumn>
    <tableColumn id="9" xr3:uid="{2CA2A291-742D-470A-9587-3BD82255574C}" name="Pros" dataDxfId="2"/>
    <tableColumn id="10" xr3:uid="{C7B4DAED-86E8-45DC-916B-52EFF68BF89E}" name="Cons" dataDxfId="9"/>
    <tableColumn id="11" xr3:uid="{3FCFBCCF-7C1E-4051-8852-0800C5C27E06}" name="Method_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571E-86AD-4974-B919-982C7747BBD2}">
  <dimension ref="A1:G8"/>
  <sheetViews>
    <sheetView tabSelected="1" workbookViewId="0">
      <selection activeCell="B15" sqref="B15"/>
    </sheetView>
  </sheetViews>
  <sheetFormatPr defaultRowHeight="14.4" x14ac:dyDescent="0.3"/>
  <cols>
    <col min="1" max="1" width="18.21875" bestFit="1" customWidth="1"/>
    <col min="2" max="2" width="23" bestFit="1" customWidth="1"/>
    <col min="3" max="3" width="9.5546875" bestFit="1" customWidth="1"/>
    <col min="6" max="6" width="19.44140625" bestFit="1" customWidth="1"/>
    <col min="7" max="7" width="24.33203125" bestFit="1" customWidth="1"/>
  </cols>
  <sheetData>
    <row r="1" spans="1:7" x14ac:dyDescent="0.3">
      <c r="A1" t="s">
        <v>1</v>
      </c>
      <c r="B1" t="s">
        <v>3</v>
      </c>
      <c r="C1" t="s">
        <v>4</v>
      </c>
    </row>
    <row r="2" spans="1:7" x14ac:dyDescent="0.3">
      <c r="A2" s="2">
        <v>1865017851904</v>
      </c>
      <c r="B2" t="s">
        <v>0</v>
      </c>
      <c r="C2" s="1">
        <v>44253</v>
      </c>
    </row>
    <row r="3" spans="1:7" x14ac:dyDescent="0.3">
      <c r="A3" s="3">
        <v>709656969216</v>
      </c>
      <c r="B3" t="s">
        <v>6</v>
      </c>
      <c r="C3" s="1">
        <v>44251</v>
      </c>
      <c r="F3" t="str">
        <f>VLOOKUP(MIN(A:A), A1:B7,2,FALSE)</f>
        <v>AWS - TFIDF</v>
      </c>
      <c r="G3" t="s">
        <v>2</v>
      </c>
    </row>
    <row r="4" spans="1:7" x14ac:dyDescent="0.3">
      <c r="A4" s="3">
        <v>901931000878.56995</v>
      </c>
      <c r="B4" t="s">
        <v>5</v>
      </c>
      <c r="C4" s="1">
        <v>44253</v>
      </c>
      <c r="F4" s="4">
        <f>1-MIN(A:A)/MAX(A:A)</f>
        <v>0.83143319991760467</v>
      </c>
      <c r="G4" t="s">
        <v>8</v>
      </c>
    </row>
    <row r="5" spans="1:7" x14ac:dyDescent="0.3">
      <c r="A5" s="3">
        <v>1283456106496</v>
      </c>
      <c r="B5" t="s">
        <v>7</v>
      </c>
      <c r="C5" s="1">
        <v>44253</v>
      </c>
      <c r="F5" s="4">
        <f>1-MIN(A:A)/A6</f>
        <v>0.5969616625481492</v>
      </c>
      <c r="G5" t="s">
        <v>9</v>
      </c>
    </row>
    <row r="6" spans="1:7" x14ac:dyDescent="0.3">
      <c r="A6" s="3">
        <v>780025278437.82996</v>
      </c>
      <c r="B6" t="s">
        <v>10</v>
      </c>
      <c r="C6" s="1">
        <v>44253</v>
      </c>
      <c r="F6" s="4">
        <f>1-A7/A6</f>
        <v>0.5969616625481492</v>
      </c>
      <c r="G6" t="s">
        <v>12</v>
      </c>
    </row>
    <row r="7" spans="1:7" x14ac:dyDescent="0.3">
      <c r="A7" s="3">
        <v>314380091392</v>
      </c>
      <c r="B7" t="s">
        <v>11</v>
      </c>
      <c r="C7" s="1">
        <v>44255</v>
      </c>
    </row>
    <row r="8" spans="1:7" x14ac:dyDescent="0.3">
      <c r="A8" s="3">
        <v>1695799635366.3501</v>
      </c>
      <c r="B8" t="s">
        <v>13</v>
      </c>
      <c r="C8" s="1">
        <v>44256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6713-5E8A-496F-940B-89068CF54324}">
  <dimension ref="A1:O32"/>
  <sheetViews>
    <sheetView workbookViewId="0">
      <selection activeCell="A21" sqref="A21:A22"/>
    </sheetView>
  </sheetViews>
  <sheetFormatPr defaultRowHeight="14.4" x14ac:dyDescent="0.3"/>
  <cols>
    <col min="1" max="1" width="20.6640625" bestFit="1" customWidth="1"/>
    <col min="2" max="2" width="13.77734375" customWidth="1"/>
    <col min="3" max="3" width="14.6640625" bestFit="1" customWidth="1"/>
    <col min="4" max="4" width="16.77734375" bestFit="1" customWidth="1"/>
    <col min="5" max="5" width="19.33203125" bestFit="1" customWidth="1"/>
    <col min="6" max="6" width="22.21875" bestFit="1" customWidth="1"/>
    <col min="7" max="7" width="20.88671875" bestFit="1" customWidth="1"/>
    <col min="8" max="8" width="31.88671875" bestFit="1" customWidth="1"/>
    <col min="9" max="9" width="28.5546875" bestFit="1" customWidth="1"/>
    <col min="10" max="10" width="27.44140625" bestFit="1" customWidth="1"/>
  </cols>
  <sheetData>
    <row r="1" spans="1:14" x14ac:dyDescent="0.3">
      <c r="A1" t="s">
        <v>19</v>
      </c>
      <c r="B1" t="s">
        <v>34</v>
      </c>
      <c r="F1" t="s">
        <v>36</v>
      </c>
      <c r="G1">
        <v>60</v>
      </c>
    </row>
    <row r="2" spans="1:14" x14ac:dyDescent="0.3">
      <c r="B2" t="s">
        <v>35</v>
      </c>
    </row>
    <row r="4" spans="1:14" x14ac:dyDescent="0.3">
      <c r="A4" t="s">
        <v>38</v>
      </c>
      <c r="B4" t="str">
        <f>VLOOKUP(MIN(Table1[Total Time (min)]),Table1[[#All],[Total Time (min)]:[Method_]],6, FALSE)</f>
        <v>Bayesian Optimization</v>
      </c>
      <c r="C4">
        <f>VLOOKUP(B4,Table1[#All],4,FALSE)</f>
        <v>3720</v>
      </c>
      <c r="E4" s="8">
        <f>1-C4/C5</f>
        <v>0.99937001473352638</v>
      </c>
      <c r="F4" t="s">
        <v>41</v>
      </c>
    </row>
    <row r="5" spans="1:14" x14ac:dyDescent="0.3">
      <c r="A5" t="s">
        <v>40</v>
      </c>
      <c r="B5" t="str">
        <f>VLOOKUP(MAX(Table1[Total Time (min)]),Table1[[#All],[Total Time (min)]:[Method_]],6, FALSE)</f>
        <v>Grid Search</v>
      </c>
      <c r="C5">
        <f>VLOOKUP(B5,Table1[#All],4,FALSE)</f>
        <v>5904900</v>
      </c>
      <c r="E5" s="8">
        <f>1-C4/C6</f>
        <v>0.65555555555555556</v>
      </c>
      <c r="F5" t="s">
        <v>42</v>
      </c>
    </row>
    <row r="6" spans="1:14" x14ac:dyDescent="0.3">
      <c r="B6" s="13" t="s">
        <v>33</v>
      </c>
      <c r="C6">
        <f>VLOOKUP(B6,Table1[#All],4,FALSE)</f>
        <v>10800</v>
      </c>
    </row>
    <row r="9" spans="1:14" x14ac:dyDescent="0.3">
      <c r="A9" s="9" t="s">
        <v>14</v>
      </c>
      <c r="B9" s="9" t="s">
        <v>15</v>
      </c>
      <c r="C9" s="9" t="s">
        <v>16</v>
      </c>
      <c r="D9" s="10" t="s">
        <v>17</v>
      </c>
      <c r="E9" s="9" t="s">
        <v>20</v>
      </c>
      <c r="F9" s="9" t="s">
        <v>21</v>
      </c>
      <c r="G9" s="9" t="s">
        <v>22</v>
      </c>
      <c r="H9" s="9" t="s">
        <v>24</v>
      </c>
      <c r="I9" s="9" t="s">
        <v>25</v>
      </c>
      <c r="J9" s="9" t="s">
        <v>39</v>
      </c>
    </row>
    <row r="10" spans="1:14" x14ac:dyDescent="0.3">
      <c r="A10" s="9" t="s">
        <v>18</v>
      </c>
      <c r="B10" s="9">
        <f>3^9</f>
        <v>19683</v>
      </c>
      <c r="C10" s="9">
        <f>B10*5</f>
        <v>98415</v>
      </c>
      <c r="D10" s="9">
        <f>C10*Average_Seconds_Per_Task</f>
        <v>5904900</v>
      </c>
      <c r="E10" s="12">
        <f>Table1[[#This Row],[Total Time (s)]]/60</f>
        <v>98415</v>
      </c>
      <c r="F10" s="12">
        <f>Table1[[#This Row],[Total Time (min)]]/60</f>
        <v>1640.25</v>
      </c>
      <c r="G10" s="12">
        <f>Table1[[#This Row],[Total Time (hours)]]/24</f>
        <v>68.34375</v>
      </c>
      <c r="H10" s="9" t="s">
        <v>26</v>
      </c>
      <c r="I10" s="9" t="s">
        <v>27</v>
      </c>
      <c r="J10" s="9" t="s">
        <v>18</v>
      </c>
    </row>
    <row r="11" spans="1:14" x14ac:dyDescent="0.3">
      <c r="A11" s="9" t="s">
        <v>23</v>
      </c>
      <c r="B11" s="9">
        <f>INT(B10*0.25)</f>
        <v>4920</v>
      </c>
      <c r="C11" s="9">
        <f>B11*5</f>
        <v>24600</v>
      </c>
      <c r="D11" s="9">
        <f>C11*Average_Seconds_Per_Task</f>
        <v>1476000</v>
      </c>
      <c r="E11" s="12">
        <f>Table1[[#This Row],[Total Time (s)]]/60</f>
        <v>24600</v>
      </c>
      <c r="F11" s="12">
        <f>Table1[[#This Row],[Total Time (min)]]/60</f>
        <v>410</v>
      </c>
      <c r="G11" s="12">
        <f>Table1[[#This Row],[Total Time (hours)]]/24</f>
        <v>17.083333333333332</v>
      </c>
      <c r="H11" s="9" t="s">
        <v>28</v>
      </c>
      <c r="I11" s="9" t="s">
        <v>29</v>
      </c>
      <c r="J11" s="9" t="s">
        <v>23</v>
      </c>
    </row>
    <row r="12" spans="1:14" ht="28.8" x14ac:dyDescent="0.3">
      <c r="A12" s="9" t="s">
        <v>30</v>
      </c>
      <c r="B12" s="9">
        <v>60</v>
      </c>
      <c r="C12" s="9">
        <v>62</v>
      </c>
      <c r="D12" s="9">
        <f>C12*Average_Seconds_Per_Task</f>
        <v>3720</v>
      </c>
      <c r="E12" s="12">
        <f>Table1[[#This Row],[Total Time (s)]]/60</f>
        <v>62</v>
      </c>
      <c r="F12" s="12">
        <f>Table1[[#This Row],[Total Time (min)]]/60</f>
        <v>1.0333333333333334</v>
      </c>
      <c r="G12" s="12">
        <f>Table1[[#This Row],[Total Time (hours)]]/24</f>
        <v>4.3055555555555562E-2</v>
      </c>
      <c r="H12" s="11" t="s">
        <v>31</v>
      </c>
      <c r="I12" s="9" t="s">
        <v>32</v>
      </c>
      <c r="J12" s="9" t="s">
        <v>30</v>
      </c>
    </row>
    <row r="13" spans="1:14" x14ac:dyDescent="0.3">
      <c r="A13" s="9" t="s">
        <v>33</v>
      </c>
      <c r="B13" s="9">
        <v>36</v>
      </c>
      <c r="C13" s="9">
        <f>B13*5</f>
        <v>180</v>
      </c>
      <c r="D13" s="9">
        <f>C13*Average_Seconds_Per_Task</f>
        <v>10800</v>
      </c>
      <c r="E13" s="12">
        <f>Table1[[#This Row],[Total Time (s)]]/60</f>
        <v>180</v>
      </c>
      <c r="F13" s="12">
        <f>Table1[[#This Row],[Total Time (min)]]/60</f>
        <v>3</v>
      </c>
      <c r="G13" s="12">
        <f>Table1[[#This Row],[Total Time (hours)]]/24</f>
        <v>0.125</v>
      </c>
      <c r="H13" s="9" t="s">
        <v>37</v>
      </c>
      <c r="I13" s="9" t="s">
        <v>29</v>
      </c>
      <c r="J13" s="9" t="s">
        <v>33</v>
      </c>
    </row>
    <row r="16" spans="1:14" x14ac:dyDescent="0.3">
      <c r="N16" s="8"/>
    </row>
    <row r="20" spans="1:15" x14ac:dyDescent="0.3">
      <c r="O20" s="4"/>
    </row>
    <row r="21" spans="1:15" x14ac:dyDescent="0.3">
      <c r="A21" s="14"/>
      <c r="O21" s="4"/>
    </row>
    <row r="22" spans="1:15" x14ac:dyDescent="0.3">
      <c r="A22" s="15"/>
    </row>
    <row r="23" spans="1:15" x14ac:dyDescent="0.3">
      <c r="E23" s="3"/>
    </row>
    <row r="24" spans="1:15" x14ac:dyDescent="0.3">
      <c r="E24" s="5"/>
    </row>
    <row r="25" spans="1:15" x14ac:dyDescent="0.3">
      <c r="E25" s="6"/>
    </row>
    <row r="32" spans="1:15" x14ac:dyDescent="0.3">
      <c r="J32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Average_Seconds_Per_Task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Nyquist</dc:creator>
  <cp:lastModifiedBy>Erik Nyquist</cp:lastModifiedBy>
  <dcterms:created xsi:type="dcterms:W3CDTF">2021-02-24T20:06:13Z</dcterms:created>
  <dcterms:modified xsi:type="dcterms:W3CDTF">2021-03-06T07:37:42Z</dcterms:modified>
</cp:coreProperties>
</file>