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filterPrivacy="1" defaultThemeVersion="124226"/>
  <xr:revisionPtr revIDLastSave="0" documentId="13_ncr:1_{BAC22E0C-8A91-B44B-89B9-78D2D179123B}" xr6:coauthVersionLast="47" xr6:coauthVersionMax="47" xr10:uidLastSave="{00000000-0000-0000-0000-000000000000}"/>
  <bookViews>
    <workbookView xWindow="1660" yWindow="1500" windowWidth="22780" windowHeight="145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chart.v1.0" hidden="1">Sheet1!$A$4:$A$16</definedName>
    <definedName name="_xlchart.v1.1" hidden="1">Sheet1!$B$4:$B$16</definedName>
    <definedName name="_xlchart.v1.10" hidden="1">Sheet1!$A$4:$A$16</definedName>
    <definedName name="_xlchart.v1.11" hidden="1">Sheet1!$B$4:$B$16</definedName>
    <definedName name="_xlchart.v1.12" hidden="1">Sheet1!$C$4:$C$16</definedName>
    <definedName name="_xlchart.v1.13" hidden="1">Sheet1!$D$4:$D$16</definedName>
    <definedName name="_xlchart.v1.14" hidden="1">Sheet1!$E$4:$E$16</definedName>
    <definedName name="_xlchart.v1.15" hidden="1">Sheet1!$A$4:$A$16</definedName>
    <definedName name="_xlchart.v1.16" hidden="1">Sheet1!$B$4:$B$16</definedName>
    <definedName name="_xlchart.v1.17" hidden="1">Sheet1!$C$4:$C$16</definedName>
    <definedName name="_xlchart.v1.18" hidden="1">Sheet1!$E$4:$E$16</definedName>
    <definedName name="_xlchart.v1.2" hidden="1">Sheet1!$C$4:$C$16</definedName>
    <definedName name="_xlchart.v1.3" hidden="1">Sheet1!$D$4:$D$16</definedName>
    <definedName name="_xlchart.v1.4" hidden="1">Sheet1!$E$4:$E$16</definedName>
    <definedName name="_xlchart.v1.5" hidden="1">Sheet1!$A$4:$A$16</definedName>
    <definedName name="_xlchart.v1.6" hidden="1">Sheet1!$B$4:$B$16</definedName>
    <definedName name="_xlchart.v1.7" hidden="1">Sheet1!$C$4:$C$16</definedName>
    <definedName name="_xlchart.v1.8" hidden="1">Sheet1!$D$4:$D$16</definedName>
    <definedName name="_xlchart.v1.9" hidden="1">Sheet1!$E$4:$E$16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9" i="1" l="1"/>
  <c r="G20" i="1"/>
  <c r="G21" i="1"/>
  <c r="G22" i="1"/>
  <c r="G23" i="1"/>
  <c r="G24" i="1"/>
  <c r="G25" i="1"/>
  <c r="G26" i="1"/>
  <c r="G27" i="1"/>
  <c r="G28" i="1"/>
  <c r="G29" i="1"/>
  <c r="G30" i="1"/>
  <c r="G18" i="1"/>
  <c r="G33" i="1"/>
  <c r="G32" i="1"/>
  <c r="G31" i="1"/>
  <c r="E22" i="1"/>
  <c r="E21" i="1"/>
  <c r="D17" i="1"/>
  <c r="B14" i="1" s="1"/>
  <c r="A16" i="1"/>
  <c r="A14" i="1"/>
  <c r="A15" i="1" s="1"/>
  <c r="A11" i="1"/>
  <c r="A12" i="1"/>
  <c r="A13" i="1" s="1"/>
  <c r="A6" i="1"/>
  <c r="A8" i="1" s="1"/>
  <c r="A9" i="1" s="1"/>
  <c r="A5" i="1"/>
  <c r="B15" i="1" l="1"/>
  <c r="B9" i="1"/>
  <c r="A7" i="1"/>
  <c r="B7" i="1" s="1"/>
  <c r="B10" i="1"/>
  <c r="B11" i="1"/>
  <c r="B4" i="1"/>
  <c r="D18" i="1" s="1"/>
  <c r="B12" i="1"/>
  <c r="B5" i="1"/>
  <c r="B13" i="1"/>
  <c r="B8" i="1"/>
  <c r="B16" i="1"/>
  <c r="B6" i="1"/>
  <c r="C11" i="1" l="1"/>
  <c r="C12" i="1"/>
  <c r="C13" i="1"/>
  <c r="C14" i="1"/>
  <c r="C15" i="1"/>
  <c r="C16" i="1"/>
</calcChain>
</file>

<file path=xl/sharedStrings.xml><?xml version="1.0" encoding="utf-8"?>
<sst xmlns="http://schemas.openxmlformats.org/spreadsheetml/2006/main" count="13" uniqueCount="13">
  <si>
    <t>Frequency (Hz)</t>
  </si>
  <si>
    <t>UGBW</t>
  </si>
  <si>
    <t>Gnf</t>
  </si>
  <si>
    <t>Measured Open-Loop Gain (AOL)</t>
  </si>
  <si>
    <t>Measured Closed-Loop Gain (ACL)</t>
  </si>
  <si>
    <t>Predicted Open-Loop Gain (AOL)</t>
  </si>
  <si>
    <t>Predicted Closed-Loop Gain (ACL)</t>
  </si>
  <si>
    <t>Vin</t>
  </si>
  <si>
    <t>Vout</t>
  </si>
  <si>
    <t>1k</t>
  </si>
  <si>
    <t>10k</t>
  </si>
  <si>
    <t>100k</t>
  </si>
  <si>
    <t>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</si>
</sst>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8" xfId="0" applyBorder="1"/>
    <xf numFmtId="2" fontId="0" fillId="0" borderId="6" xfId="0" applyNumberFormat="1" applyBorder="1"/>
    <xf numFmtId="2" fontId="0" fillId="0" borderId="7" xfId="0" applyNumberFormat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9822052153969281E-2"/>
          <c:y val="2.5068425607277265E-2"/>
          <c:w val="0.85615668569448511"/>
          <c:h val="0.94013573909437054"/>
        </c:manualLayout>
      </c:layout>
      <c:scatterChart>
        <c:scatterStyle val="lineMarker"/>
        <c:varyColors val="0"/>
        <c:ser>
          <c:idx val="0"/>
          <c:order val="0"/>
          <c:tx>
            <c:v>Predicted Open Loop Gain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Sheet1!$A$4:$A$16</c:f>
              <c:numCache>
                <c:formatCode>General</c:formatCode>
                <c:ptCount val="13"/>
                <c:pt idx="0">
                  <c:v>1</c:v>
                </c:pt>
                <c:pt idx="1">
                  <c:v>3.1622776601683795</c:v>
                </c:pt>
                <c:pt idx="2">
                  <c:v>10</c:v>
                </c:pt>
                <c:pt idx="3">
                  <c:v>31.622776601683796</c:v>
                </c:pt>
                <c:pt idx="4">
                  <c:v>100</c:v>
                </c:pt>
                <c:pt idx="5">
                  <c:v>316.22776601683796</c:v>
                </c:pt>
                <c:pt idx="6">
                  <c:v>1000</c:v>
                </c:pt>
                <c:pt idx="7">
                  <c:v>3162.2776601683795</c:v>
                </c:pt>
                <c:pt idx="8">
                  <c:v>10000</c:v>
                </c:pt>
                <c:pt idx="9">
                  <c:v>31622.776601683796</c:v>
                </c:pt>
                <c:pt idx="10">
                  <c:v>100000</c:v>
                </c:pt>
                <c:pt idx="11">
                  <c:v>316227.76601683797</c:v>
                </c:pt>
                <c:pt idx="12">
                  <c:v>1000000</c:v>
                </c:pt>
              </c:numCache>
            </c:numRef>
          </c:xVal>
          <c:yVal>
            <c:numRef>
              <c:f>Sheet1!$B$4:$B$16</c:f>
              <c:numCache>
                <c:formatCode>0.00</c:formatCode>
                <c:ptCount val="13"/>
                <c:pt idx="0">
                  <c:v>123.52182518111363</c:v>
                </c:pt>
                <c:pt idx="1">
                  <c:v>113.52182518111363</c:v>
                </c:pt>
                <c:pt idx="2">
                  <c:v>103.52182518111363</c:v>
                </c:pt>
                <c:pt idx="3">
                  <c:v>93.521825181113627</c:v>
                </c:pt>
                <c:pt idx="4">
                  <c:v>83.521825181113627</c:v>
                </c:pt>
                <c:pt idx="5">
                  <c:v>73.521825181113627</c:v>
                </c:pt>
                <c:pt idx="6">
                  <c:v>63.521825181113627</c:v>
                </c:pt>
                <c:pt idx="7">
                  <c:v>53.521825181113627</c:v>
                </c:pt>
                <c:pt idx="8">
                  <c:v>43.521825181113627</c:v>
                </c:pt>
                <c:pt idx="9">
                  <c:v>33.52182518111362</c:v>
                </c:pt>
                <c:pt idx="10">
                  <c:v>23.521825181113627</c:v>
                </c:pt>
                <c:pt idx="11">
                  <c:v>13.521825181113623</c:v>
                </c:pt>
                <c:pt idx="12">
                  <c:v>3.5218251811136247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BF-3744-9A6C-CD616FA294AC}"/>
            </c:ext>
          </c:extLst>
        </c:ser>
        <c:ser>
          <c:idx val="1"/>
          <c:order val="1"/>
          <c:tx>
            <c:v>Predicted Closed Loop Gain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Sheet1!$A$4:$A$16</c:f>
              <c:numCache>
                <c:formatCode>General</c:formatCode>
                <c:ptCount val="13"/>
                <c:pt idx="0">
                  <c:v>1</c:v>
                </c:pt>
                <c:pt idx="1">
                  <c:v>3.1622776601683795</c:v>
                </c:pt>
                <c:pt idx="2">
                  <c:v>10</c:v>
                </c:pt>
                <c:pt idx="3">
                  <c:v>31.622776601683796</c:v>
                </c:pt>
                <c:pt idx="4">
                  <c:v>100</c:v>
                </c:pt>
                <c:pt idx="5">
                  <c:v>316.22776601683796</c:v>
                </c:pt>
                <c:pt idx="6">
                  <c:v>1000</c:v>
                </c:pt>
                <c:pt idx="7">
                  <c:v>3162.2776601683795</c:v>
                </c:pt>
                <c:pt idx="8">
                  <c:v>10000</c:v>
                </c:pt>
                <c:pt idx="9">
                  <c:v>31622.776601683796</c:v>
                </c:pt>
                <c:pt idx="10">
                  <c:v>100000</c:v>
                </c:pt>
                <c:pt idx="11">
                  <c:v>316227.76601683797</c:v>
                </c:pt>
                <c:pt idx="12">
                  <c:v>1000000</c:v>
                </c:pt>
              </c:numCache>
            </c:numRef>
          </c:xVal>
          <c:yVal>
            <c:numRef>
              <c:f>Sheet1!$C$4:$C$16</c:f>
              <c:numCache>
                <c:formatCode>0.00</c:formatCode>
                <c:ptCount val="13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22.767859153886814</c:v>
                </c:pt>
                <c:pt idx="8">
                  <c:v>20.740616045779817</c:v>
                </c:pt>
                <c:pt idx="9">
                  <c:v>18.159066763793184</c:v>
                </c:pt>
                <c:pt idx="10">
                  <c:v>14.759863139531417</c:v>
                </c:pt>
                <c:pt idx="11">
                  <c:v>10.081446867790808</c:v>
                </c:pt>
                <c:pt idx="12">
                  <c:v>3.2343484974525021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ABF-3744-9A6C-CD616FA294AC}"/>
            </c:ext>
          </c:extLst>
        </c:ser>
        <c:ser>
          <c:idx val="3"/>
          <c:order val="2"/>
          <c:tx>
            <c:v>Measured Open - Loop Gain</c:v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Sheet1!$A$4:$A$16</c:f>
              <c:numCache>
                <c:formatCode>General</c:formatCode>
                <c:ptCount val="13"/>
                <c:pt idx="0">
                  <c:v>1</c:v>
                </c:pt>
                <c:pt idx="1">
                  <c:v>3.1622776601683795</c:v>
                </c:pt>
                <c:pt idx="2">
                  <c:v>10</c:v>
                </c:pt>
                <c:pt idx="3">
                  <c:v>31.622776601683796</c:v>
                </c:pt>
                <c:pt idx="4">
                  <c:v>100</c:v>
                </c:pt>
                <c:pt idx="5">
                  <c:v>316.22776601683796</c:v>
                </c:pt>
                <c:pt idx="6">
                  <c:v>1000</c:v>
                </c:pt>
                <c:pt idx="7">
                  <c:v>3162.2776601683795</c:v>
                </c:pt>
                <c:pt idx="8">
                  <c:v>10000</c:v>
                </c:pt>
                <c:pt idx="9">
                  <c:v>31622.776601683796</c:v>
                </c:pt>
                <c:pt idx="10">
                  <c:v>100000</c:v>
                </c:pt>
                <c:pt idx="11">
                  <c:v>316227.76601683797</c:v>
                </c:pt>
                <c:pt idx="12">
                  <c:v>1000000</c:v>
                </c:pt>
              </c:numCache>
            </c:numRef>
          </c:xVal>
          <c:yVal>
            <c:numRef>
              <c:f>Sheet1!$D$4:$D$16</c:f>
              <c:numCache>
                <c:formatCode>0.00</c:formatCode>
                <c:ptCount val="13"/>
                <c:pt idx="0">
                  <c:v>119.72</c:v>
                </c:pt>
                <c:pt idx="1">
                  <c:v>109.36</c:v>
                </c:pt>
                <c:pt idx="2">
                  <c:v>96.32</c:v>
                </c:pt>
                <c:pt idx="3">
                  <c:v>88.12</c:v>
                </c:pt>
                <c:pt idx="4">
                  <c:v>78.94</c:v>
                </c:pt>
                <c:pt idx="5">
                  <c:v>68.47</c:v>
                </c:pt>
                <c:pt idx="6">
                  <c:v>58.377823599999999</c:v>
                </c:pt>
                <c:pt idx="7">
                  <c:v>47.88</c:v>
                </c:pt>
                <c:pt idx="8">
                  <c:v>39.590000000000003</c:v>
                </c:pt>
                <c:pt idx="9">
                  <c:v>27.94</c:v>
                </c:pt>
                <c:pt idx="10">
                  <c:v>20.96</c:v>
                </c:pt>
                <c:pt idx="11">
                  <c:v>11.05</c:v>
                </c:pt>
                <c:pt idx="12">
                  <c:v>1.72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24-B344-8212-C5B2020EC753}"/>
            </c:ext>
          </c:extLst>
        </c:ser>
        <c:ser>
          <c:idx val="2"/>
          <c:order val="3"/>
          <c:tx>
            <c:v>Measured Close Loop Gain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Sheet1!$A$4:$A$16</c:f>
              <c:numCache>
                <c:formatCode>General</c:formatCode>
                <c:ptCount val="13"/>
                <c:pt idx="0">
                  <c:v>1</c:v>
                </c:pt>
                <c:pt idx="1">
                  <c:v>3.1622776601683795</c:v>
                </c:pt>
                <c:pt idx="2">
                  <c:v>10</c:v>
                </c:pt>
                <c:pt idx="3">
                  <c:v>31.622776601683796</c:v>
                </c:pt>
                <c:pt idx="4">
                  <c:v>100</c:v>
                </c:pt>
                <c:pt idx="5">
                  <c:v>316.22776601683796</c:v>
                </c:pt>
                <c:pt idx="6">
                  <c:v>1000</c:v>
                </c:pt>
                <c:pt idx="7">
                  <c:v>3162.2776601683795</c:v>
                </c:pt>
                <c:pt idx="8">
                  <c:v>10000</c:v>
                </c:pt>
                <c:pt idx="9">
                  <c:v>31622.776601683796</c:v>
                </c:pt>
                <c:pt idx="10">
                  <c:v>100000</c:v>
                </c:pt>
                <c:pt idx="11">
                  <c:v>316227.76601683797</c:v>
                </c:pt>
                <c:pt idx="12">
                  <c:v>1000000</c:v>
                </c:pt>
              </c:numCache>
            </c:numRef>
          </c:xVal>
          <c:yVal>
            <c:numRef>
              <c:f>Sheet1!$E$4:$E$16</c:f>
              <c:numCache>
                <c:formatCode>General</c:formatCode>
                <c:ptCount val="13"/>
                <c:pt idx="0">
                  <c:v>26.87</c:v>
                </c:pt>
                <c:pt idx="1">
                  <c:v>26.91</c:v>
                </c:pt>
                <c:pt idx="2">
                  <c:v>27.07</c:v>
                </c:pt>
                <c:pt idx="3">
                  <c:v>27.27</c:v>
                </c:pt>
                <c:pt idx="4">
                  <c:v>27.33</c:v>
                </c:pt>
                <c:pt idx="5">
                  <c:v>27.34</c:v>
                </c:pt>
                <c:pt idx="6">
                  <c:v>27.5</c:v>
                </c:pt>
                <c:pt idx="7">
                  <c:v>21.39</c:v>
                </c:pt>
                <c:pt idx="8">
                  <c:v>17.28</c:v>
                </c:pt>
                <c:pt idx="9">
                  <c:v>14.440000000000001</c:v>
                </c:pt>
                <c:pt idx="10">
                  <c:v>11.1</c:v>
                </c:pt>
                <c:pt idx="11">
                  <c:v>7.3699999999999992</c:v>
                </c:pt>
                <c:pt idx="12">
                  <c:v>0.43000000000000016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924-B344-8212-C5B2020EC7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970704"/>
        <c:axId val="402970312"/>
      </c:scatterChart>
      <c:valAx>
        <c:axId val="402970704"/>
        <c:scaling>
          <c:logBase val="10"/>
          <c:orientation val="minMax"/>
          <c:max val="12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(Hz)</a:t>
                </a:r>
              </a:p>
            </c:rich>
          </c:tx>
          <c:layout>
            <c:manualLayout>
              <c:xMode val="edge"/>
              <c:yMode val="edge"/>
              <c:x val="0.45813225355909198"/>
              <c:y val="0.938739148893511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70312"/>
        <c:crosses val="autoZero"/>
        <c:crossBetween val="midCat"/>
      </c:valAx>
      <c:valAx>
        <c:axId val="402970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Voltage Gain (dB)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70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7551</xdr:colOff>
      <xdr:row>1</xdr:row>
      <xdr:rowOff>146769</xdr:rowOff>
    </xdr:from>
    <xdr:to>
      <xdr:col>16</xdr:col>
      <xdr:colOff>126999</xdr:colOff>
      <xdr:row>44</xdr:row>
      <xdr:rowOff>118533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3"/>
  <sheetViews>
    <sheetView tabSelected="1" workbookViewId="0">
      <selection activeCell="A3" sqref="A3:E18"/>
    </sheetView>
  </sheetViews>
  <sheetFormatPr baseColWidth="10" defaultColWidth="8.83203125" defaultRowHeight="15" x14ac:dyDescent="0.2"/>
  <cols>
    <col min="1" max="1" width="13.6640625" customWidth="1"/>
    <col min="2" max="2" width="13.33203125" customWidth="1"/>
    <col min="3" max="5" width="13.6640625" customWidth="1"/>
  </cols>
  <sheetData>
    <row r="2" spans="1:5" ht="16" thickBot="1" x14ac:dyDescent="0.25">
      <c r="B2" s="1"/>
      <c r="C2" s="1"/>
    </row>
    <row r="3" spans="1:5" ht="49" thickBot="1" x14ac:dyDescent="0.25">
      <c r="A3" s="8" t="s">
        <v>0</v>
      </c>
      <c r="B3" s="8" t="s">
        <v>5</v>
      </c>
      <c r="C3" s="8" t="s">
        <v>6</v>
      </c>
      <c r="D3" s="8" t="s">
        <v>3</v>
      </c>
      <c r="E3" s="9" t="s">
        <v>4</v>
      </c>
    </row>
    <row r="4" spans="1:5" x14ac:dyDescent="0.2">
      <c r="A4" s="6">
        <v>1</v>
      </c>
      <c r="B4" s="11">
        <f>20*LOG10($D$17/A4)</f>
        <v>123.52182518111363</v>
      </c>
      <c r="C4" s="11">
        <v>30</v>
      </c>
      <c r="D4" s="11">
        <v>119.72</v>
      </c>
      <c r="E4" s="10">
        <v>26.87</v>
      </c>
    </row>
    <row r="5" spans="1:5" x14ac:dyDescent="0.2">
      <c r="A5" s="6">
        <f>SQRT(10)*A4</f>
        <v>3.1622776601683795</v>
      </c>
      <c r="B5" s="11">
        <f t="shared" ref="B5:B16" si="0">20*LOG10($D$17/A5)</f>
        <v>113.52182518111363</v>
      </c>
      <c r="C5" s="11">
        <v>30</v>
      </c>
      <c r="D5" s="11">
        <v>109.36</v>
      </c>
      <c r="E5" s="10">
        <v>26.91</v>
      </c>
    </row>
    <row r="6" spans="1:5" x14ac:dyDescent="0.2">
      <c r="A6" s="6">
        <f>10*A4</f>
        <v>10</v>
      </c>
      <c r="B6" s="11">
        <f t="shared" si="0"/>
        <v>103.52182518111363</v>
      </c>
      <c r="C6" s="11">
        <v>30</v>
      </c>
      <c r="D6" s="11">
        <v>96.32</v>
      </c>
      <c r="E6" s="10">
        <v>27.07</v>
      </c>
    </row>
    <row r="7" spans="1:5" x14ac:dyDescent="0.2">
      <c r="A7" s="6">
        <f>SQRT(10)*A6</f>
        <v>31.622776601683796</v>
      </c>
      <c r="B7" s="11">
        <f t="shared" si="0"/>
        <v>93.521825181113627</v>
      </c>
      <c r="C7" s="11">
        <v>30</v>
      </c>
      <c r="D7" s="11">
        <v>88.12</v>
      </c>
      <c r="E7" s="10">
        <v>27.27</v>
      </c>
    </row>
    <row r="8" spans="1:5" x14ac:dyDescent="0.2">
      <c r="A8" s="6">
        <f>A6*10</f>
        <v>100</v>
      </c>
      <c r="B8" s="11">
        <f t="shared" si="0"/>
        <v>83.521825181113627</v>
      </c>
      <c r="C8" s="11">
        <v>30</v>
      </c>
      <c r="D8" s="11">
        <v>78.94</v>
      </c>
      <c r="E8" s="10">
        <v>27.33</v>
      </c>
    </row>
    <row r="9" spans="1:5" x14ac:dyDescent="0.2">
      <c r="A9" s="6">
        <f>A8*SQRT(10)</f>
        <v>316.22776601683796</v>
      </c>
      <c r="B9" s="11">
        <f t="shared" si="0"/>
        <v>73.521825181113627</v>
      </c>
      <c r="C9" s="11">
        <v>30</v>
      </c>
      <c r="D9" s="11">
        <v>68.47</v>
      </c>
      <c r="E9" s="10">
        <v>27.34</v>
      </c>
    </row>
    <row r="10" spans="1:5" x14ac:dyDescent="0.2">
      <c r="A10" s="6">
        <v>1000</v>
      </c>
      <c r="B10" s="11">
        <f t="shared" si="0"/>
        <v>63.521825181113627</v>
      </c>
      <c r="C10" s="11">
        <v>30</v>
      </c>
      <c r="D10" s="11">
        <v>58.377823599999999</v>
      </c>
      <c r="E10" s="10">
        <v>27.5</v>
      </c>
    </row>
    <row r="11" spans="1:5" x14ac:dyDescent="0.2">
      <c r="A11" s="6">
        <f>A10*SQRT(10)</f>
        <v>3162.2776601683795</v>
      </c>
      <c r="B11" s="11">
        <f t="shared" si="0"/>
        <v>53.521825181113627</v>
      </c>
      <c r="C11" s="11">
        <f>$D$18/(1+($D$18/B11))</f>
        <v>22.767859153886814</v>
      </c>
      <c r="D11" s="11">
        <v>47.88</v>
      </c>
      <c r="E11" s="13">
        <v>21.39</v>
      </c>
    </row>
    <row r="12" spans="1:5" x14ac:dyDescent="0.2">
      <c r="A12" s="6">
        <f>10000</f>
        <v>10000</v>
      </c>
      <c r="B12" s="11">
        <f t="shared" si="0"/>
        <v>43.521825181113627</v>
      </c>
      <c r="C12" s="11">
        <f t="shared" ref="C12:C16" si="1">$D$18/(1+($D$18/B12))</f>
        <v>20.740616045779817</v>
      </c>
      <c r="D12" s="11">
        <v>39.590000000000003</v>
      </c>
      <c r="E12" s="10">
        <v>17.28</v>
      </c>
    </row>
    <row r="13" spans="1:5" x14ac:dyDescent="0.2">
      <c r="A13" s="6">
        <f>A12*SQRT(10)</f>
        <v>31622.776601683796</v>
      </c>
      <c r="B13" s="11">
        <f t="shared" si="0"/>
        <v>33.52182518111362</v>
      </c>
      <c r="C13" s="11">
        <f t="shared" si="1"/>
        <v>18.159066763793184</v>
      </c>
      <c r="D13" s="11">
        <v>27.94</v>
      </c>
      <c r="E13" s="10">
        <v>14.440000000000001</v>
      </c>
    </row>
    <row r="14" spans="1:5" x14ac:dyDescent="0.2">
      <c r="A14" s="6">
        <f>100000</f>
        <v>100000</v>
      </c>
      <c r="B14" s="11">
        <f t="shared" si="0"/>
        <v>23.521825181113627</v>
      </c>
      <c r="C14" s="11">
        <f t="shared" si="1"/>
        <v>14.759863139531417</v>
      </c>
      <c r="D14" s="11">
        <v>20.96</v>
      </c>
      <c r="E14" s="10">
        <v>11.1</v>
      </c>
    </row>
    <row r="15" spans="1:5" x14ac:dyDescent="0.2">
      <c r="A15" s="6">
        <f>SQRT(10)*A14</f>
        <v>316227.76601683797</v>
      </c>
      <c r="B15" s="11">
        <f t="shared" si="0"/>
        <v>13.521825181113623</v>
      </c>
      <c r="C15" s="11">
        <f t="shared" si="1"/>
        <v>10.081446867790808</v>
      </c>
      <c r="D15" s="11">
        <v>11.05</v>
      </c>
      <c r="E15" s="10">
        <v>7.3699999999999992</v>
      </c>
    </row>
    <row r="16" spans="1:5" ht="16" thickBot="1" x14ac:dyDescent="0.25">
      <c r="A16" s="7">
        <f>1000000</f>
        <v>1000000</v>
      </c>
      <c r="B16" s="12">
        <f t="shared" si="0"/>
        <v>3.5218251811136247</v>
      </c>
      <c r="C16" s="12">
        <f t="shared" si="1"/>
        <v>3.2343484974525021</v>
      </c>
      <c r="D16" s="12">
        <v>1.72</v>
      </c>
      <c r="E16" s="3">
        <v>0.43000000000000016</v>
      </c>
    </row>
    <row r="17" spans="2:7" ht="16" thickBot="1" x14ac:dyDescent="0.25">
      <c r="C17" s="4" t="s">
        <v>1</v>
      </c>
      <c r="D17" s="3">
        <f>1.5*10^6</f>
        <v>1500000</v>
      </c>
    </row>
    <row r="18" spans="2:7" ht="16" thickBot="1" x14ac:dyDescent="0.25">
      <c r="C18" s="2" t="s">
        <v>2</v>
      </c>
      <c r="D18" s="3">
        <f>30/(1-(30/B4))</f>
        <v>39.623422107695902</v>
      </c>
      <c r="G18">
        <f>E4-1.5</f>
        <v>25.37</v>
      </c>
    </row>
    <row r="19" spans="2:7" x14ac:dyDescent="0.2">
      <c r="C19" t="s">
        <v>7</v>
      </c>
      <c r="D19" t="s">
        <v>8</v>
      </c>
      <c r="G19">
        <f t="shared" ref="G19:G30" si="2">E5-1.5</f>
        <v>25.41</v>
      </c>
    </row>
    <row r="20" spans="2:7" ht="16" x14ac:dyDescent="0.2">
      <c r="B20" s="5" t="s">
        <v>9</v>
      </c>
      <c r="C20" s="5">
        <v>0.59</v>
      </c>
      <c r="D20">
        <v>4.72</v>
      </c>
      <c r="G20">
        <f t="shared" si="2"/>
        <v>25.57</v>
      </c>
    </row>
    <row r="21" spans="2:7" x14ac:dyDescent="0.2">
      <c r="B21" t="s">
        <v>10</v>
      </c>
      <c r="C21">
        <v>1.86</v>
      </c>
      <c r="D21">
        <v>1.52</v>
      </c>
      <c r="E21">
        <f>101*D21/C21</f>
        <v>82.537634408602145</v>
      </c>
      <c r="G21">
        <f t="shared" si="2"/>
        <v>25.77</v>
      </c>
    </row>
    <row r="22" spans="2:7" x14ac:dyDescent="0.2">
      <c r="B22" t="s">
        <v>11</v>
      </c>
      <c r="C22">
        <v>1.92</v>
      </c>
      <c r="D22">
        <v>0.152</v>
      </c>
      <c r="E22">
        <f>101*D22/C22</f>
        <v>7.9958333333333336</v>
      </c>
      <c r="G22">
        <f t="shared" si="2"/>
        <v>25.83</v>
      </c>
    </row>
    <row r="23" spans="2:7" x14ac:dyDescent="0.2">
      <c r="B23" t="s">
        <v>12</v>
      </c>
      <c r="D23">
        <v>0</v>
      </c>
      <c r="G23">
        <f t="shared" si="2"/>
        <v>25.84</v>
      </c>
    </row>
    <row r="24" spans="2:7" x14ac:dyDescent="0.2">
      <c r="B24">
        <v>100</v>
      </c>
      <c r="C24">
        <v>0.6</v>
      </c>
      <c r="D24">
        <v>4.92</v>
      </c>
      <c r="G24">
        <f t="shared" si="2"/>
        <v>26</v>
      </c>
    </row>
    <row r="25" spans="2:7" x14ac:dyDescent="0.2">
      <c r="B25">
        <v>10</v>
      </c>
      <c r="G25">
        <f t="shared" si="2"/>
        <v>19.89</v>
      </c>
    </row>
    <row r="26" spans="2:7" x14ac:dyDescent="0.2">
      <c r="B26">
        <v>1</v>
      </c>
      <c r="G26">
        <f t="shared" si="2"/>
        <v>15.780000000000001</v>
      </c>
    </row>
    <row r="27" spans="2:7" x14ac:dyDescent="0.2">
      <c r="G27">
        <f t="shared" si="2"/>
        <v>12.940000000000001</v>
      </c>
    </row>
    <row r="28" spans="2:7" x14ac:dyDescent="0.2">
      <c r="G28">
        <f t="shared" si="2"/>
        <v>9.6</v>
      </c>
    </row>
    <row r="29" spans="2:7" x14ac:dyDescent="0.2">
      <c r="G29">
        <f t="shared" si="2"/>
        <v>5.8699999999999992</v>
      </c>
    </row>
    <row r="30" spans="2:7" x14ac:dyDescent="0.2">
      <c r="G30">
        <f t="shared" si="2"/>
        <v>-1.0699999999999998</v>
      </c>
    </row>
    <row r="31" spans="2:7" x14ac:dyDescent="0.2">
      <c r="G31">
        <f t="shared" ref="G19:G31" si="3">E17-1</f>
        <v>-1</v>
      </c>
    </row>
    <row r="32" spans="2:7" x14ac:dyDescent="0.2">
      <c r="G32">
        <f>E18-1</f>
        <v>-1</v>
      </c>
    </row>
    <row r="33" spans="7:7" x14ac:dyDescent="0.2">
      <c r="G33">
        <f>E19-1</f>
        <v>-1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2024-11-24T19:07:40Z</dcterms:modified>
</cp:coreProperties>
</file>