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2B07B289-0E06-564D-B706-75F56BFBB264}" xr6:coauthVersionLast="47" xr6:coauthVersionMax="47" xr10:uidLastSave="{00000000-0000-0000-0000-000000000000}"/>
  <bookViews>
    <workbookView minimized="1" xWindow="1980" yWindow="1420" windowWidth="27420" windowHeight="165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1" l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A60" i="1"/>
  <c r="A58" i="1"/>
  <c r="A52" i="1"/>
  <c r="A47" i="1"/>
  <c r="A45" i="1"/>
  <c r="A44" i="1"/>
  <c r="A46" i="1" s="1"/>
  <c r="A48" i="1" s="1"/>
  <c r="A57" i="1" s="1"/>
  <c r="A59" i="1" s="1"/>
  <c r="A61" i="1" s="1"/>
  <c r="A43" i="1"/>
  <c r="C11" i="1"/>
  <c r="C12" i="1"/>
  <c r="C13" i="1"/>
  <c r="B11" i="1"/>
  <c r="B12" i="1"/>
  <c r="B13" i="1"/>
  <c r="E13" i="1"/>
  <c r="E12" i="1"/>
  <c r="E11" i="1"/>
  <c r="E16" i="1"/>
  <c r="E15" i="1"/>
  <c r="E17" i="1"/>
  <c r="E18" i="1"/>
  <c r="E7" i="1"/>
  <c r="E8" i="1"/>
  <c r="E5" i="1"/>
  <c r="E6" i="1"/>
  <c r="E9" i="1"/>
  <c r="E10" i="1"/>
  <c r="E14" i="1"/>
  <c r="E19" i="1"/>
  <c r="E20" i="1"/>
  <c r="E21" i="1"/>
  <c r="E22" i="1"/>
  <c r="E23" i="1"/>
  <c r="E4" i="1"/>
  <c r="F34" i="1"/>
  <c r="B4" i="1" s="1"/>
  <c r="A22" i="1"/>
  <c r="A20" i="1"/>
  <c r="A14" i="1"/>
  <c r="A9" i="1"/>
  <c r="A7" i="1"/>
  <c r="A5" i="1"/>
  <c r="E32" i="1"/>
  <c r="F32" i="1" s="1"/>
  <c r="C15" i="1" s="1"/>
  <c r="A6" i="1"/>
  <c r="B16" i="1" l="1"/>
  <c r="C16" i="1"/>
  <c r="B17" i="1"/>
  <c r="C17" i="1"/>
  <c r="C18" i="1"/>
  <c r="B15" i="1"/>
  <c r="B18" i="1"/>
  <c r="C4" i="1"/>
  <c r="B7" i="1"/>
  <c r="C22" i="1"/>
  <c r="B14" i="1"/>
  <c r="B20" i="1"/>
  <c r="B22" i="1"/>
  <c r="C9" i="1"/>
  <c r="C5" i="1"/>
  <c r="B5" i="1"/>
  <c r="C6" i="1"/>
  <c r="C7" i="1"/>
  <c r="C20" i="1"/>
  <c r="C14" i="1"/>
  <c r="B9" i="1"/>
  <c r="B6" i="1"/>
  <c r="A8" i="1"/>
  <c r="B8" i="1" l="1"/>
  <c r="C8" i="1"/>
  <c r="A10" i="1"/>
  <c r="C10" i="1" l="1"/>
  <c r="B10" i="1"/>
  <c r="A19" i="1"/>
  <c r="C19" i="1" l="1"/>
  <c r="B19" i="1"/>
  <c r="A21" i="1"/>
  <c r="C21" i="1" l="1"/>
  <c r="B21" i="1"/>
  <c r="A23" i="1"/>
  <c r="B23" i="1" l="1"/>
  <c r="C23" i="1"/>
</calcChain>
</file>

<file path=xl/sharedStrings.xml><?xml version="1.0" encoding="utf-8"?>
<sst xmlns="http://schemas.openxmlformats.org/spreadsheetml/2006/main" count="16" uniqueCount="13">
  <si>
    <t>Non-inverting comparator</t>
  </si>
  <si>
    <t>Section 4.1</t>
  </si>
  <si>
    <t>Frequency (Hz)</t>
  </si>
  <si>
    <t>R</t>
  </si>
  <si>
    <t>C</t>
  </si>
  <si>
    <t>Predicted Gain (dB)</t>
  </si>
  <si>
    <t>tao</t>
  </si>
  <si>
    <t>Phase [*]</t>
  </si>
  <si>
    <t>new constant</t>
  </si>
  <si>
    <t>input volts</t>
  </si>
  <si>
    <t>Measured Vout</t>
  </si>
  <si>
    <t>Measured Gain(dB)</t>
  </si>
  <si>
    <t>Measured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</si>
</sst>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552755353021129E-2"/>
          <c:y val="4.4805999096186308E-2"/>
          <c:w val="0.89391743890955855"/>
          <c:h val="0.9266811380011084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Predicted Gain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Sheet1!$A$4:$A$27</c:f>
              <c:numCache>
                <c:formatCode>0.0E+00</c:formatCode>
                <c:ptCount val="24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4000</c:v>
                </c:pt>
                <c:pt idx="8">
                  <c:v>4500</c:v>
                </c:pt>
                <c:pt idx="9">
                  <c:v>4700</c:v>
                </c:pt>
                <c:pt idx="10">
                  <c:v>5000</c:v>
                </c:pt>
                <c:pt idx="11">
                  <c:v>6000</c:v>
                </c:pt>
                <c:pt idx="12">
                  <c:v>6700</c:v>
                </c:pt>
                <c:pt idx="13">
                  <c:v>7000</c:v>
                </c:pt>
                <c:pt idx="14">
                  <c:v>7500</c:v>
                </c:pt>
                <c:pt idx="15">
                  <c:v>10000</c:v>
                </c:pt>
                <c:pt idx="16">
                  <c:v>50000</c:v>
                </c:pt>
                <c:pt idx="17">
                  <c:v>100000</c:v>
                </c:pt>
                <c:pt idx="18">
                  <c:v>500000</c:v>
                </c:pt>
                <c:pt idx="19">
                  <c:v>1000000</c:v>
                </c:pt>
              </c:numCache>
            </c:numRef>
          </c:xVal>
          <c:yVal>
            <c:numRef>
              <c:f>Sheet1!$B$4:$B$27</c:f>
              <c:numCache>
                <c:formatCode>0.00E+00</c:formatCode>
                <c:ptCount val="24"/>
                <c:pt idx="0">
                  <c:v>-1.5844962240967309E-7</c:v>
                </c:pt>
                <c:pt idx="1">
                  <c:v>-3.9612388140537483E-6</c:v>
                </c:pt>
                <c:pt idx="2">
                  <c:v>-1.5844933578289097E-5</c:v>
                </c:pt>
                <c:pt idx="3">
                  <c:v>-3.9610599776046708E-4</c:v>
                </c:pt>
                <c:pt idx="4">
                  <c:v>-1.5842072718500943E-3</c:v>
                </c:pt>
                <c:pt idx="5">
                  <c:v>-3.9432843025126736E-2</c:v>
                </c:pt>
                <c:pt idx="6">
                  <c:v>-0.15562759244875413</c:v>
                </c:pt>
                <c:pt idx="7">
                  <c:v>-1.9968662531709802</c:v>
                </c:pt>
                <c:pt idx="8">
                  <c:v>-2.4025177497911288</c:v>
                </c:pt>
                <c:pt idx="9">
                  <c:v>-2.5670327665753945</c:v>
                </c:pt>
                <c:pt idx="10">
                  <c:v>-2.8151272749557634</c:v>
                </c:pt>
                <c:pt idx="11">
                  <c:v>-3.6425776709689273</c:v>
                </c:pt>
                <c:pt idx="12">
                  <c:v>-4.2123915840692092</c:v>
                </c:pt>
                <c:pt idx="13">
                  <c:v>-4.4525138583374151</c:v>
                </c:pt>
                <c:pt idx="14">
                  <c:v>-4.8461954190282066</c:v>
                </c:pt>
                <c:pt idx="15">
                  <c:v>-6.6730699059872407</c:v>
                </c:pt>
                <c:pt idx="16">
                  <c:v>-19.64782430567546</c:v>
                </c:pt>
                <c:pt idx="17">
                  <c:v>-25.632956330690305</c:v>
                </c:pt>
                <c:pt idx="18">
                  <c:v>-39.600945242952697</c:v>
                </c:pt>
                <c:pt idx="19">
                  <c:v>-45.62118807345464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D2-2B45-BEA4-7DD4C7083D1A}"/>
            </c:ext>
          </c:extLst>
        </c:ser>
        <c:ser>
          <c:idx val="2"/>
          <c:order val="2"/>
          <c:tx>
            <c:v>Measured Gain(dB)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Sheet1!$A$4:$A$23</c:f>
              <c:numCache>
                <c:formatCode>0.0E+00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4000</c:v>
                </c:pt>
                <c:pt idx="8">
                  <c:v>4500</c:v>
                </c:pt>
                <c:pt idx="9">
                  <c:v>4700</c:v>
                </c:pt>
                <c:pt idx="10">
                  <c:v>5000</c:v>
                </c:pt>
                <c:pt idx="11">
                  <c:v>6000</c:v>
                </c:pt>
                <c:pt idx="12">
                  <c:v>6700</c:v>
                </c:pt>
                <c:pt idx="13">
                  <c:v>7000</c:v>
                </c:pt>
                <c:pt idx="14">
                  <c:v>7500</c:v>
                </c:pt>
                <c:pt idx="15">
                  <c:v>10000</c:v>
                </c:pt>
                <c:pt idx="16">
                  <c:v>50000</c:v>
                </c:pt>
                <c:pt idx="17">
                  <c:v>100000</c:v>
                </c:pt>
                <c:pt idx="18">
                  <c:v>500000</c:v>
                </c:pt>
                <c:pt idx="19">
                  <c:v>1000000</c:v>
                </c:pt>
              </c:numCache>
            </c:numRef>
          </c:xVal>
          <c:yVal>
            <c:numRef>
              <c:f>Sheet1!$E$4:$E$23</c:f>
              <c:numCache>
                <c:formatCode>0.00E+00</c:formatCode>
                <c:ptCount val="20"/>
                <c:pt idx="0">
                  <c:v>-8.4741058865093824E-2</c:v>
                </c:pt>
                <c:pt idx="1">
                  <c:v>-0.17031701845059352</c:v>
                </c:pt>
                <c:pt idx="2">
                  <c:v>-0.17892116936523397</c:v>
                </c:pt>
                <c:pt idx="3">
                  <c:v>-0.1918433978405038</c:v>
                </c:pt>
                <c:pt idx="4">
                  <c:v>-0.19615508303108406</c:v>
                </c:pt>
                <c:pt idx="5">
                  <c:v>-0.25674449410344496</c:v>
                </c:pt>
                <c:pt idx="6">
                  <c:v>-1.8699517583551797</c:v>
                </c:pt>
                <c:pt idx="7">
                  <c:v>-2.4651084511109702</c:v>
                </c:pt>
                <c:pt idx="8">
                  <c:v>-2.8721100994839199</c:v>
                </c:pt>
                <c:pt idx="9">
                  <c:v>-3.0380120801015704</c:v>
                </c:pt>
                <c:pt idx="10">
                  <c:v>-3.2868041322961123</c:v>
                </c:pt>
                <c:pt idx="11">
                  <c:v>-3.6065662399787186</c:v>
                </c:pt>
                <c:pt idx="12">
                  <c:v>-4.6503982513004178</c:v>
                </c:pt>
                <c:pt idx="13">
                  <c:v>-4.6216370010540668</c:v>
                </c:pt>
                <c:pt idx="14">
                  <c:v>-5.0633876003108345</c:v>
                </c:pt>
                <c:pt idx="15">
                  <c:v>-6.9282570437282516</c:v>
                </c:pt>
                <c:pt idx="16">
                  <c:v>-18.986324500303631</c:v>
                </c:pt>
                <c:pt idx="17">
                  <c:v>-24.715461399254856</c:v>
                </c:pt>
                <c:pt idx="18">
                  <c:v>-39.841234730232287</c:v>
                </c:pt>
                <c:pt idx="19">
                  <c:v>-46.488348054049233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EB-6843-BC58-A53A5611C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970704"/>
        <c:axId val="402970312"/>
      </c:scatterChart>
      <c:scatterChart>
        <c:scatterStyle val="smoothMarker"/>
        <c:varyColors val="0"/>
        <c:ser>
          <c:idx val="1"/>
          <c:order val="1"/>
          <c:tx>
            <c:v>Predicted Angle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Sheet1!$A$4:$A$23</c:f>
              <c:numCache>
                <c:formatCode>0.0E+00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4000</c:v>
                </c:pt>
                <c:pt idx="8">
                  <c:v>4500</c:v>
                </c:pt>
                <c:pt idx="9">
                  <c:v>4700</c:v>
                </c:pt>
                <c:pt idx="10">
                  <c:v>5000</c:v>
                </c:pt>
                <c:pt idx="11">
                  <c:v>6000</c:v>
                </c:pt>
                <c:pt idx="12">
                  <c:v>6700</c:v>
                </c:pt>
                <c:pt idx="13">
                  <c:v>7000</c:v>
                </c:pt>
                <c:pt idx="14">
                  <c:v>7500</c:v>
                </c:pt>
                <c:pt idx="15">
                  <c:v>10000</c:v>
                </c:pt>
                <c:pt idx="16">
                  <c:v>50000</c:v>
                </c:pt>
                <c:pt idx="17">
                  <c:v>100000</c:v>
                </c:pt>
                <c:pt idx="18">
                  <c:v>500000</c:v>
                </c:pt>
                <c:pt idx="19">
                  <c:v>1000000</c:v>
                </c:pt>
              </c:numCache>
            </c:numRef>
          </c:xVal>
          <c:yVal>
            <c:numRef>
              <c:f>Sheet1!$C$4:$C$23</c:f>
              <c:numCache>
                <c:formatCode>General</c:formatCode>
                <c:ptCount val="20"/>
                <c:pt idx="0" formatCode="0.0E+00">
                  <c:v>-1.0943999866905004E-2</c:v>
                </c:pt>
                <c:pt idx="1">
                  <c:v>-4.8599988344199624E-2</c:v>
                </c:pt>
                <c:pt idx="2">
                  <c:v>-9.7199906753717757E-2</c:v>
                </c:pt>
                <c:pt idx="3">
                  <c:v>-0.4859883446977456</c:v>
                </c:pt>
                <c:pt idx="4">
                  <c:v>-0.97190676965511125</c:v>
                </c:pt>
                <c:pt idx="5">
                  <c:v>-4.8483942551416668</c:v>
                </c:pt>
                <c:pt idx="6">
                  <c:v>-9.6283313470057053</c:v>
                </c:pt>
                <c:pt idx="7">
                  <c:v>-34.160188253734773</c:v>
                </c:pt>
                <c:pt idx="8">
                  <c:v>-37.35836808202076</c:v>
                </c:pt>
                <c:pt idx="9">
                  <c:v>-38.566624074847539</c:v>
                </c:pt>
                <c:pt idx="10">
                  <c:v>-40.305609894010146</c:v>
                </c:pt>
                <c:pt idx="11">
                  <c:v>-45.507560268782143</c:v>
                </c:pt>
                <c:pt idx="12">
                  <c:v>-48.65883802386606</c:v>
                </c:pt>
                <c:pt idx="13">
                  <c:v>-49.899615994335342</c:v>
                </c:pt>
                <c:pt idx="14">
                  <c:v>-51.834412096559227</c:v>
                </c:pt>
                <c:pt idx="15">
                  <c:v>-59.482234160578706</c:v>
                </c:pt>
                <c:pt idx="16">
                  <c:v>-83.276289976580856</c:v>
                </c:pt>
                <c:pt idx="17">
                  <c:v>-86.626530821406533</c:v>
                </c:pt>
                <c:pt idx="18">
                  <c:v>-89.324556733730986</c:v>
                </c:pt>
                <c:pt idx="19">
                  <c:v>-89.66226663285515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D2-2B45-BEA4-7DD4C7083D1A}"/>
            </c:ext>
          </c:extLst>
        </c:ser>
        <c:ser>
          <c:idx val="3"/>
          <c:order val="3"/>
          <c:tx>
            <c:v>Measured Phase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Sheet1!$A$4:$A$23</c:f>
              <c:numCache>
                <c:formatCode>0.0E+00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4000</c:v>
                </c:pt>
                <c:pt idx="8">
                  <c:v>4500</c:v>
                </c:pt>
                <c:pt idx="9">
                  <c:v>4700</c:v>
                </c:pt>
                <c:pt idx="10">
                  <c:v>5000</c:v>
                </c:pt>
                <c:pt idx="11">
                  <c:v>6000</c:v>
                </c:pt>
                <c:pt idx="12">
                  <c:v>6700</c:v>
                </c:pt>
                <c:pt idx="13">
                  <c:v>7000</c:v>
                </c:pt>
                <c:pt idx="14">
                  <c:v>7500</c:v>
                </c:pt>
                <c:pt idx="15">
                  <c:v>10000</c:v>
                </c:pt>
                <c:pt idx="16">
                  <c:v>50000</c:v>
                </c:pt>
                <c:pt idx="17">
                  <c:v>100000</c:v>
                </c:pt>
                <c:pt idx="18">
                  <c:v>500000</c:v>
                </c:pt>
                <c:pt idx="19">
                  <c:v>1000000</c:v>
                </c:pt>
              </c:numCache>
            </c:numRef>
          </c:xVal>
          <c:yVal>
            <c:numRef>
              <c:f>Sheet1!$F$4:$F$23</c:f>
              <c:numCache>
                <c:formatCode>General</c:formatCode>
                <c:ptCount val="20"/>
                <c:pt idx="0">
                  <c:v>0</c:v>
                </c:pt>
                <c:pt idx="1">
                  <c:v>-4.2000000000000003E-2</c:v>
                </c:pt>
                <c:pt idx="2">
                  <c:v>-7.5999999999999998E-2</c:v>
                </c:pt>
                <c:pt idx="3">
                  <c:v>-0.27900000000000003</c:v>
                </c:pt>
                <c:pt idx="4">
                  <c:v>-1.88</c:v>
                </c:pt>
                <c:pt idx="5">
                  <c:v>-4.8899999999999997</c:v>
                </c:pt>
                <c:pt idx="6">
                  <c:v>-10.11</c:v>
                </c:pt>
                <c:pt idx="7">
                  <c:v>-33.200000000000003</c:v>
                </c:pt>
                <c:pt idx="8">
                  <c:v>-35.619999999999997</c:v>
                </c:pt>
                <c:pt idx="9">
                  <c:v>-36.25</c:v>
                </c:pt>
                <c:pt idx="10">
                  <c:v>-37.11</c:v>
                </c:pt>
                <c:pt idx="11">
                  <c:v>-43.23</c:v>
                </c:pt>
                <c:pt idx="12">
                  <c:v>-45.35</c:v>
                </c:pt>
                <c:pt idx="13">
                  <c:v>-49.5</c:v>
                </c:pt>
                <c:pt idx="14">
                  <c:v>-50.64</c:v>
                </c:pt>
                <c:pt idx="15">
                  <c:v>-54.59</c:v>
                </c:pt>
                <c:pt idx="16">
                  <c:v>-79.13</c:v>
                </c:pt>
                <c:pt idx="17">
                  <c:v>-84.41</c:v>
                </c:pt>
                <c:pt idx="18">
                  <c:v>-80</c:v>
                </c:pt>
                <c:pt idx="19">
                  <c:v>-75.34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EB-6843-BC58-A53A5611C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523887"/>
        <c:axId val="403251455"/>
      </c:scatterChart>
      <c:valAx>
        <c:axId val="4029707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layout>
            <c:manualLayout>
              <c:xMode val="edge"/>
              <c:yMode val="edge"/>
              <c:x val="0.4597994959635438"/>
              <c:y val="2.2064922812157122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70312"/>
        <c:crosses val="autoZero"/>
        <c:crossBetween val="midCat"/>
      </c:valAx>
      <c:valAx>
        <c:axId val="402970312"/>
        <c:scaling>
          <c:orientation val="minMax"/>
          <c:max val="0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Gain (dB)</a:t>
                </a:r>
              </a:p>
            </c:rich>
          </c:tx>
          <c:layout>
            <c:manualLayout>
              <c:xMode val="edge"/>
              <c:yMode val="edge"/>
              <c:x val="5.7040607522892599E-3"/>
              <c:y val="0.532909966657199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70704"/>
        <c:crosses val="autoZero"/>
        <c:crossBetween val="midCat"/>
      </c:valAx>
      <c:valAx>
        <c:axId val="403251455"/>
        <c:scaling>
          <c:orientation val="minMax"/>
          <c:min val="-9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</a:t>
                </a:r>
              </a:p>
            </c:rich>
          </c:tx>
          <c:layout>
            <c:manualLayout>
              <c:xMode val="edge"/>
              <c:yMode val="edge"/>
              <c:x val="0.95968172239279514"/>
              <c:y val="0.479188956802203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23887"/>
        <c:crosses val="max"/>
        <c:crossBetween val="midCat"/>
      </c:valAx>
      <c:valAx>
        <c:axId val="403523887"/>
        <c:scaling>
          <c:logBase val="10"/>
          <c:orientation val="minMax"/>
        </c:scaling>
        <c:delete val="1"/>
        <c:axPos val="b"/>
        <c:numFmt formatCode="0.0E+00" sourceLinked="1"/>
        <c:majorTickMark val="out"/>
        <c:minorTickMark val="none"/>
        <c:tickLblPos val="nextTo"/>
        <c:crossAx val="403251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569457710743015"/>
          <c:y val="0.68156466882568412"/>
          <c:w val="0.20886984010196491"/>
          <c:h val="0.152028064122142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341108</xdr:colOff>
      <xdr:row>0</xdr:row>
      <xdr:rowOff>45376</xdr:rowOff>
    </xdr:from>
    <xdr:to>
      <xdr:col>16</xdr:col>
      <xdr:colOff>314960</xdr:colOff>
      <xdr:row>42</xdr:row>
      <xdr:rowOff>162560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125" zoomScaleNormal="184" workbookViewId="0">
      <selection activeCell="A41" sqref="A41:C61"/>
    </sheetView>
  </sheetViews>
  <sheetFormatPr baseColWidth="10" defaultColWidth="8.83203125" defaultRowHeight="15" x14ac:dyDescent="0.2"/>
  <cols>
    <col min="1" max="1" width="12.1640625" customWidth="1"/>
    <col min="2" max="2" width="15.6640625" customWidth="1"/>
    <col min="3" max="3" width="13.33203125" customWidth="1"/>
    <col min="4" max="4" width="11.83203125" customWidth="1"/>
    <col min="5" max="5" width="16.6640625" customWidth="1"/>
    <col min="6" max="6" width="14.83203125" customWidth="1"/>
  </cols>
  <sheetData>
    <row r="1" spans="1:6" x14ac:dyDescent="0.2">
      <c r="A1" t="s">
        <v>1</v>
      </c>
    </row>
    <row r="2" spans="1:6" x14ac:dyDescent="0.2">
      <c r="A2" t="s">
        <v>0</v>
      </c>
    </row>
    <row r="3" spans="1:6" x14ac:dyDescent="0.2">
      <c r="A3" t="s">
        <v>2</v>
      </c>
      <c r="B3" t="s">
        <v>5</v>
      </c>
      <c r="C3" t="s">
        <v>7</v>
      </c>
      <c r="D3" t="s">
        <v>10</v>
      </c>
      <c r="E3" t="s">
        <v>11</v>
      </c>
      <c r="F3" t="s">
        <v>12</v>
      </c>
    </row>
    <row r="4" spans="1:6" x14ac:dyDescent="0.2">
      <c r="A4" s="1">
        <v>1</v>
      </c>
      <c r="B4" s="2">
        <f t="shared" ref="B4:B10" si="0">20*LOG10(1/(SQRT(1+(2*PI()*A4*$F$34)^(2))))</f>
        <v>-1.5844962240967309E-7</v>
      </c>
      <c r="C4" s="1">
        <f>-(180/PI())*ATAN(2*PI()*A4*$F$34)</f>
        <v>-1.0943999866905004E-2</v>
      </c>
      <c r="D4">
        <v>20.399999999999999</v>
      </c>
      <c r="E4" s="2">
        <f t="shared" ref="E4:E23" si="1">20*LOG10(D4/$E$38)</f>
        <v>-8.4741058865093824E-2</v>
      </c>
      <c r="F4">
        <v>0</v>
      </c>
    </row>
    <row r="5" spans="1:6" x14ac:dyDescent="0.2">
      <c r="A5" s="1">
        <f>5</f>
        <v>5</v>
      </c>
      <c r="B5" s="2">
        <f t="shared" si="0"/>
        <v>-3.9612388140537483E-6</v>
      </c>
      <c r="C5">
        <f t="shared" ref="C5:C10" si="2">-(180/PI())*ATAN(2*PI()*A5*$F$32)</f>
        <v>-4.8599988344199624E-2</v>
      </c>
      <c r="D5">
        <v>20.2</v>
      </c>
      <c r="E5" s="2">
        <f t="shared" si="1"/>
        <v>-0.17031701845059352</v>
      </c>
      <c r="F5">
        <v>-4.2000000000000003E-2</v>
      </c>
    </row>
    <row r="6" spans="1:6" x14ac:dyDescent="0.2">
      <c r="A6" s="1">
        <f>A4*10</f>
        <v>10</v>
      </c>
      <c r="B6" s="2">
        <f t="shared" si="0"/>
        <v>-1.5844933578289097E-5</v>
      </c>
      <c r="C6">
        <f t="shared" si="2"/>
        <v>-9.7199906753717757E-2</v>
      </c>
      <c r="D6">
        <v>20.18</v>
      </c>
      <c r="E6" s="2">
        <f t="shared" si="1"/>
        <v>-0.17892116936523397</v>
      </c>
      <c r="F6">
        <v>-7.5999999999999998E-2</v>
      </c>
    </row>
    <row r="7" spans="1:6" x14ac:dyDescent="0.2">
      <c r="A7" s="1">
        <f>50</f>
        <v>50</v>
      </c>
      <c r="B7" s="2">
        <f t="shared" si="0"/>
        <v>-3.9610599776046708E-4</v>
      </c>
      <c r="C7">
        <f t="shared" si="2"/>
        <v>-0.4859883446977456</v>
      </c>
      <c r="D7">
        <v>20.149999999999999</v>
      </c>
      <c r="E7" s="2">
        <f t="shared" si="1"/>
        <v>-0.1918433978405038</v>
      </c>
      <c r="F7">
        <v>-0.27900000000000003</v>
      </c>
    </row>
    <row r="8" spans="1:6" x14ac:dyDescent="0.2">
      <c r="A8" s="1">
        <f>A6*10</f>
        <v>100</v>
      </c>
      <c r="B8" s="2">
        <f t="shared" si="0"/>
        <v>-1.5842072718500943E-3</v>
      </c>
      <c r="C8">
        <f t="shared" si="2"/>
        <v>-0.97190676965511125</v>
      </c>
      <c r="D8">
        <v>20.14</v>
      </c>
      <c r="E8" s="2">
        <f t="shared" si="1"/>
        <v>-0.19615508303108406</v>
      </c>
      <c r="F8">
        <v>-1.88</v>
      </c>
    </row>
    <row r="9" spans="1:6" x14ac:dyDescent="0.2">
      <c r="A9" s="1">
        <f>500</f>
        <v>500</v>
      </c>
      <c r="B9" s="2">
        <f t="shared" si="0"/>
        <v>-3.9432843025126736E-2</v>
      </c>
      <c r="C9">
        <f t="shared" si="2"/>
        <v>-4.8483942551416668</v>
      </c>
      <c r="D9">
        <v>20</v>
      </c>
      <c r="E9" s="2">
        <f t="shared" si="1"/>
        <v>-0.25674449410344496</v>
      </c>
      <c r="F9">
        <v>-4.8899999999999997</v>
      </c>
    </row>
    <row r="10" spans="1:6" x14ac:dyDescent="0.2">
      <c r="A10" s="1">
        <f>A8*10</f>
        <v>1000</v>
      </c>
      <c r="B10" s="2">
        <f t="shared" si="0"/>
        <v>-0.15562759244875413</v>
      </c>
      <c r="C10">
        <f t="shared" si="2"/>
        <v>-9.6283313470057053</v>
      </c>
      <c r="D10">
        <v>16.61</v>
      </c>
      <c r="E10" s="2">
        <f t="shared" si="1"/>
        <v>-1.8699517583551797</v>
      </c>
      <c r="F10">
        <v>-10.11</v>
      </c>
    </row>
    <row r="11" spans="1:6" x14ac:dyDescent="0.2">
      <c r="A11" s="1">
        <v>4000</v>
      </c>
      <c r="B11" s="2">
        <f t="shared" ref="B11:B13" si="3">20*LOG10(1/(SQRT(1+(2*PI()*A11*$F$34)^(2))))</f>
        <v>-1.9968662531709802</v>
      </c>
      <c r="C11">
        <f t="shared" ref="C11:C13" si="4">-(180/PI())*ATAN(2*PI()*A11*$F$32)</f>
        <v>-34.160188253734773</v>
      </c>
      <c r="D11">
        <v>15.51</v>
      </c>
      <c r="E11" s="2">
        <f t="shared" si="1"/>
        <v>-2.4651084511109702</v>
      </c>
      <c r="F11">
        <v>-33.200000000000003</v>
      </c>
    </row>
    <row r="12" spans="1:6" x14ac:dyDescent="0.2">
      <c r="A12" s="1">
        <v>4500</v>
      </c>
      <c r="B12" s="2">
        <f t="shared" si="3"/>
        <v>-2.4025177497911288</v>
      </c>
      <c r="C12">
        <f t="shared" si="4"/>
        <v>-37.35836808202076</v>
      </c>
      <c r="D12">
        <v>14.8</v>
      </c>
      <c r="E12" s="2">
        <f t="shared" si="1"/>
        <v>-2.8721100994839199</v>
      </c>
      <c r="F12">
        <v>-35.619999999999997</v>
      </c>
    </row>
    <row r="13" spans="1:6" x14ac:dyDescent="0.2">
      <c r="A13" s="1">
        <v>4700</v>
      </c>
      <c r="B13" s="2">
        <f t="shared" si="3"/>
        <v>-2.5670327665753945</v>
      </c>
      <c r="C13">
        <f t="shared" si="4"/>
        <v>-38.566624074847539</v>
      </c>
      <c r="D13">
        <v>14.52</v>
      </c>
      <c r="E13" s="2">
        <f t="shared" si="1"/>
        <v>-3.0380120801015704</v>
      </c>
      <c r="F13">
        <v>-36.25</v>
      </c>
    </row>
    <row r="14" spans="1:6" x14ac:dyDescent="0.2">
      <c r="A14" s="1">
        <f>5000</f>
        <v>5000</v>
      </c>
      <c r="B14" s="2">
        <f t="shared" ref="B14:B23" si="5">20*LOG10(1/(SQRT(1+(2*PI()*A14*$F$34)^(2))))</f>
        <v>-2.8151272749557634</v>
      </c>
      <c r="C14">
        <f t="shared" ref="C14:C23" si="6">-(180/PI())*ATAN(2*PI()*A14*$F$32)</f>
        <v>-40.305609894010146</v>
      </c>
      <c r="D14">
        <v>14.11</v>
      </c>
      <c r="E14" s="2">
        <f t="shared" si="1"/>
        <v>-3.2868041322961123</v>
      </c>
      <c r="F14">
        <v>-37.11</v>
      </c>
    </row>
    <row r="15" spans="1:6" x14ac:dyDescent="0.2">
      <c r="A15" s="1">
        <v>6000</v>
      </c>
      <c r="B15" s="2">
        <f t="shared" si="5"/>
        <v>-3.6425776709689273</v>
      </c>
      <c r="C15">
        <f t="shared" si="6"/>
        <v>-45.507560268782143</v>
      </c>
      <c r="D15">
        <v>13.6</v>
      </c>
      <c r="E15" s="2">
        <f t="shared" si="1"/>
        <v>-3.6065662399787186</v>
      </c>
      <c r="F15">
        <v>-43.23</v>
      </c>
    </row>
    <row r="16" spans="1:6" x14ac:dyDescent="0.2">
      <c r="A16" s="1">
        <v>6700</v>
      </c>
      <c r="B16" s="2">
        <f t="shared" si="5"/>
        <v>-4.2123915840692092</v>
      </c>
      <c r="C16">
        <f t="shared" si="6"/>
        <v>-48.65883802386606</v>
      </c>
      <c r="D16">
        <v>12.06</v>
      </c>
      <c r="E16" s="2">
        <f t="shared" si="1"/>
        <v>-4.6503982513004178</v>
      </c>
      <c r="F16">
        <v>-45.35</v>
      </c>
    </row>
    <row r="17" spans="1:6" x14ac:dyDescent="0.2">
      <c r="A17" s="1">
        <v>7000</v>
      </c>
      <c r="B17" s="2">
        <f t="shared" si="5"/>
        <v>-4.4525138583374151</v>
      </c>
      <c r="C17">
        <f t="shared" si="6"/>
        <v>-49.899615994335342</v>
      </c>
      <c r="D17">
        <v>12.1</v>
      </c>
      <c r="E17" s="2">
        <f t="shared" si="1"/>
        <v>-4.6216370010540668</v>
      </c>
      <c r="F17">
        <v>-49.5</v>
      </c>
    </row>
    <row r="18" spans="1:6" x14ac:dyDescent="0.2">
      <c r="A18" s="1">
        <v>7500</v>
      </c>
      <c r="B18" s="2">
        <f t="shared" si="5"/>
        <v>-4.8461954190282066</v>
      </c>
      <c r="C18">
        <f t="shared" si="6"/>
        <v>-51.834412096559227</v>
      </c>
      <c r="D18">
        <v>11.5</v>
      </c>
      <c r="E18" s="2">
        <f t="shared" si="1"/>
        <v>-5.0633876003108345</v>
      </c>
      <c r="F18">
        <v>-50.64</v>
      </c>
    </row>
    <row r="19" spans="1:6" x14ac:dyDescent="0.2">
      <c r="A19" s="1">
        <f>A10*10</f>
        <v>10000</v>
      </c>
      <c r="B19" s="2">
        <f t="shared" si="5"/>
        <v>-6.6730699059872407</v>
      </c>
      <c r="C19">
        <f t="shared" si="6"/>
        <v>-59.482234160578706</v>
      </c>
      <c r="D19">
        <v>9.2780000000000005</v>
      </c>
      <c r="E19" s="2">
        <f t="shared" si="1"/>
        <v>-6.9282570437282516</v>
      </c>
      <c r="F19">
        <v>-54.59</v>
      </c>
    </row>
    <row r="20" spans="1:6" x14ac:dyDescent="0.2">
      <c r="A20" s="1">
        <f>50000</f>
        <v>50000</v>
      </c>
      <c r="B20" s="2">
        <f t="shared" si="5"/>
        <v>-19.64782430567546</v>
      </c>
      <c r="C20">
        <f t="shared" si="6"/>
        <v>-83.276289976580856</v>
      </c>
      <c r="D20">
        <v>2.3149999999999999</v>
      </c>
      <c r="E20" s="2">
        <f t="shared" si="1"/>
        <v>-18.986324500303631</v>
      </c>
      <c r="F20">
        <v>-79.13</v>
      </c>
    </row>
    <row r="21" spans="1:6" x14ac:dyDescent="0.2">
      <c r="A21" s="1">
        <f>A19*10</f>
        <v>100000</v>
      </c>
      <c r="B21" s="2">
        <f t="shared" si="5"/>
        <v>-25.632956330690305</v>
      </c>
      <c r="C21">
        <f t="shared" si="6"/>
        <v>-86.626530821406533</v>
      </c>
      <c r="D21">
        <v>1.1970000000000001</v>
      </c>
      <c r="E21" s="2">
        <f t="shared" si="1"/>
        <v>-24.715461399254856</v>
      </c>
      <c r="F21">
        <v>-84.41</v>
      </c>
    </row>
    <row r="22" spans="1:6" x14ac:dyDescent="0.2">
      <c r="A22" s="1">
        <f>500000</f>
        <v>500000</v>
      </c>
      <c r="B22" s="2">
        <f t="shared" si="5"/>
        <v>-39.600945242952697</v>
      </c>
      <c r="C22">
        <f t="shared" si="6"/>
        <v>-89.324556733730986</v>
      </c>
      <c r="D22">
        <v>0.20979999999999999</v>
      </c>
      <c r="E22" s="2">
        <f t="shared" si="1"/>
        <v>-39.841234730232287</v>
      </c>
      <c r="F22">
        <v>-80</v>
      </c>
    </row>
    <row r="23" spans="1:6" x14ac:dyDescent="0.2">
      <c r="A23" s="1">
        <f t="shared" ref="A23" si="7">A21*10</f>
        <v>1000000</v>
      </c>
      <c r="B23" s="2">
        <f t="shared" si="5"/>
        <v>-45.62118807345464</v>
      </c>
      <c r="C23">
        <f t="shared" si="6"/>
        <v>-89.66226663285515</v>
      </c>
      <c r="D23">
        <v>9.7600000000000006E-2</v>
      </c>
      <c r="E23" s="2">
        <f t="shared" si="1"/>
        <v>-46.488348054049233</v>
      </c>
      <c r="F23">
        <v>-75.34</v>
      </c>
    </row>
    <row r="31" spans="1:6" x14ac:dyDescent="0.2">
      <c r="D31" t="s">
        <v>3</v>
      </c>
      <c r="E31" t="s">
        <v>4</v>
      </c>
      <c r="F31" t="s">
        <v>6</v>
      </c>
    </row>
    <row r="32" spans="1:6" x14ac:dyDescent="0.2">
      <c r="D32">
        <v>270</v>
      </c>
      <c r="E32">
        <f>0.0000001</f>
        <v>9.9999999999999995E-8</v>
      </c>
      <c r="F32">
        <f>D32*E32</f>
        <v>2.6999999999999999E-5</v>
      </c>
    </row>
    <row r="34" spans="1:6" x14ac:dyDescent="0.2">
      <c r="D34" t="s">
        <v>8</v>
      </c>
      <c r="F34">
        <f>30.4*0.000001</f>
        <v>3.0399999999999997E-5</v>
      </c>
    </row>
    <row r="38" spans="1:6" x14ac:dyDescent="0.2">
      <c r="D38" t="s">
        <v>9</v>
      </c>
      <c r="E38">
        <v>20.6</v>
      </c>
    </row>
    <row r="41" spans="1:6" x14ac:dyDescent="0.2">
      <c r="A41" s="3" t="s">
        <v>2</v>
      </c>
      <c r="B41" s="3" t="s">
        <v>11</v>
      </c>
      <c r="C41" s="3" t="s">
        <v>12</v>
      </c>
    </row>
    <row r="42" spans="1:6" x14ac:dyDescent="0.2">
      <c r="A42" s="4">
        <v>1</v>
      </c>
      <c r="B42" s="5">
        <f t="shared" ref="B42:B61" si="8">20*LOG10(A42/$E$38)</f>
        <v>-26.277344407383069</v>
      </c>
      <c r="C42" s="3">
        <v>0</v>
      </c>
    </row>
    <row r="43" spans="1:6" x14ac:dyDescent="0.2">
      <c r="A43" s="4">
        <f>5</f>
        <v>5</v>
      </c>
      <c r="B43" s="5">
        <f t="shared" si="8"/>
        <v>-12.297944320662692</v>
      </c>
      <c r="C43" s="3">
        <v>-4.2000000000000003E-2</v>
      </c>
    </row>
    <row r="44" spans="1:6" x14ac:dyDescent="0.2">
      <c r="A44" s="4">
        <f>A42*10</f>
        <v>10</v>
      </c>
      <c r="B44" s="5">
        <f t="shared" si="8"/>
        <v>-6.2773444073830689</v>
      </c>
      <c r="C44" s="3">
        <v>-7.5999999999999998E-2</v>
      </c>
    </row>
    <row r="45" spans="1:6" x14ac:dyDescent="0.2">
      <c r="A45" s="4">
        <f>50</f>
        <v>50</v>
      </c>
      <c r="B45" s="5">
        <f t="shared" si="8"/>
        <v>7.7020556793373078</v>
      </c>
      <c r="C45" s="3">
        <v>-0.27900000000000003</v>
      </c>
    </row>
    <row r="46" spans="1:6" x14ac:dyDescent="0.2">
      <c r="A46" s="4">
        <f>A44*10</f>
        <v>100</v>
      </c>
      <c r="B46" s="5">
        <f t="shared" si="8"/>
        <v>13.722655592616931</v>
      </c>
      <c r="C46" s="3">
        <v>-1.88</v>
      </c>
    </row>
    <row r="47" spans="1:6" x14ac:dyDescent="0.2">
      <c r="A47" s="4">
        <f>500</f>
        <v>500</v>
      </c>
      <c r="B47" s="5">
        <f t="shared" si="8"/>
        <v>27.70205567933731</v>
      </c>
      <c r="C47" s="3">
        <v>-4.8899999999999997</v>
      </c>
    </row>
    <row r="48" spans="1:6" x14ac:dyDescent="0.2">
      <c r="A48" s="4">
        <f>A46*10</f>
        <v>1000</v>
      </c>
      <c r="B48" s="5">
        <f t="shared" si="8"/>
        <v>33.722655592616931</v>
      </c>
      <c r="C48" s="3">
        <v>-10.11</v>
      </c>
    </row>
    <row r="49" spans="1:3" x14ac:dyDescent="0.2">
      <c r="A49" s="4">
        <v>4000</v>
      </c>
      <c r="B49" s="5">
        <f t="shared" si="8"/>
        <v>45.763855419176174</v>
      </c>
      <c r="C49" s="3">
        <v>-33.200000000000003</v>
      </c>
    </row>
    <row r="50" spans="1:3" x14ac:dyDescent="0.2">
      <c r="A50" s="4">
        <v>4500</v>
      </c>
      <c r="B50" s="5">
        <f t="shared" si="8"/>
        <v>46.786905868123803</v>
      </c>
      <c r="C50" s="3">
        <v>-35.619999999999997</v>
      </c>
    </row>
    <row r="51" spans="1:3" x14ac:dyDescent="0.2">
      <c r="A51" s="4">
        <v>4700</v>
      </c>
      <c r="B51" s="5">
        <f t="shared" si="8"/>
        <v>47.164612751331283</v>
      </c>
      <c r="C51" s="3">
        <v>-36.25</v>
      </c>
    </row>
    <row r="52" spans="1:3" x14ac:dyDescent="0.2">
      <c r="A52" s="4">
        <f>5000</f>
        <v>5000</v>
      </c>
      <c r="B52" s="5">
        <f t="shared" si="8"/>
        <v>47.702055679337306</v>
      </c>
      <c r="C52" s="3">
        <v>-37.11</v>
      </c>
    </row>
    <row r="53" spans="1:3" x14ac:dyDescent="0.2">
      <c r="A53" s="4">
        <v>6000</v>
      </c>
      <c r="B53" s="5">
        <f t="shared" si="8"/>
        <v>49.285680600289801</v>
      </c>
      <c r="C53" s="3">
        <v>-43.23</v>
      </c>
    </row>
    <row r="54" spans="1:3" x14ac:dyDescent="0.2">
      <c r="A54" s="4">
        <v>6700</v>
      </c>
      <c r="B54" s="5">
        <f t="shared" si="8"/>
        <v>50.244151646633462</v>
      </c>
      <c r="C54" s="3">
        <v>-45.35</v>
      </c>
    </row>
    <row r="55" spans="1:3" x14ac:dyDescent="0.2">
      <c r="A55" s="4">
        <v>7000</v>
      </c>
      <c r="B55" s="5">
        <f t="shared" si="8"/>
        <v>50.624616392902063</v>
      </c>
      <c r="C55" s="3">
        <v>-49.5</v>
      </c>
    </row>
    <row r="56" spans="1:3" x14ac:dyDescent="0.2">
      <c r="A56" s="4">
        <v>7500</v>
      </c>
      <c r="B56" s="5">
        <f t="shared" si="8"/>
        <v>51.223880860450933</v>
      </c>
      <c r="C56" s="3">
        <v>-50.64</v>
      </c>
    </row>
    <row r="57" spans="1:3" x14ac:dyDescent="0.2">
      <c r="A57" s="4">
        <f>A48*10</f>
        <v>10000</v>
      </c>
      <c r="B57" s="5">
        <f t="shared" si="8"/>
        <v>53.722655592616931</v>
      </c>
      <c r="C57" s="3">
        <v>-54.59</v>
      </c>
    </row>
    <row r="58" spans="1:3" x14ac:dyDescent="0.2">
      <c r="A58" s="4">
        <f>50000</f>
        <v>50000</v>
      </c>
      <c r="B58" s="5">
        <f t="shared" si="8"/>
        <v>67.702055679337306</v>
      </c>
      <c r="C58" s="3">
        <v>-79.13</v>
      </c>
    </row>
    <row r="59" spans="1:3" x14ac:dyDescent="0.2">
      <c r="A59" s="4">
        <f>A57*10</f>
        <v>100000</v>
      </c>
      <c r="B59" s="5">
        <f t="shared" si="8"/>
        <v>73.722655592616931</v>
      </c>
      <c r="C59" s="3">
        <v>-84.41</v>
      </c>
    </row>
    <row r="60" spans="1:3" x14ac:dyDescent="0.2">
      <c r="A60" s="4">
        <f>500000</f>
        <v>500000</v>
      </c>
      <c r="B60" s="5">
        <f t="shared" si="8"/>
        <v>87.702055679337306</v>
      </c>
      <c r="C60" s="3">
        <v>-80</v>
      </c>
    </row>
    <row r="61" spans="1:3" x14ac:dyDescent="0.2">
      <c r="A61" s="4">
        <f t="shared" ref="A61" si="9">A59*10</f>
        <v>1000000</v>
      </c>
      <c r="B61" s="5">
        <f t="shared" si="8"/>
        <v>93.722655592616931</v>
      </c>
      <c r="C61" s="3">
        <v>-75.34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2024-11-28T04:51:35Z</dcterms:modified>
</cp:coreProperties>
</file>