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stummuac-my.sharepoint.com/personal/23654913_stu_mmu_ac_uk/Documents/Documents/Data Analysis- Tech Drive/New folder/"/>
    </mc:Choice>
  </mc:AlternateContent>
  <xr:revisionPtr revIDLastSave="3322" documentId="8_{E55B8C9F-8C8C-4AC0-9656-769109F28680}" xr6:coauthVersionLast="47" xr6:coauthVersionMax="47" xr10:uidLastSave="{6BCEDD26-7441-4495-8F42-F02038CCA1F2}"/>
  <bookViews>
    <workbookView xWindow="-108" yWindow="-108" windowWidth="23256" windowHeight="12456" activeTab="1" xr2:uid="{86373FDC-290A-455A-AEAF-78564CC604EE}"/>
  </bookViews>
  <sheets>
    <sheet name="Analysis" sheetId="1" r:id="rId1"/>
    <sheet name="Dashboard" sheetId="2" r:id="rId2"/>
  </sheets>
  <definedNames>
    <definedName name="Slicer_Order_Date__Month">#N/A</definedName>
    <definedName name="Slicer_Order_Date__Year">#N/A</definedName>
    <definedName name="Slicer_Region">#N/A</definedName>
  </definedNames>
  <calcPr calcId="191029"/>
  <pivotCaches>
    <pivotCache cacheId="4402" r:id="rId3"/>
    <pivotCache cacheId="4405" r:id="rId4"/>
    <pivotCache cacheId="4411" r:id="rId5"/>
    <pivotCache cacheId="4414" r:id="rId6"/>
    <pivotCache cacheId="4417" r:id="rId7"/>
    <pivotCache cacheId="4423" r:id="rId8"/>
    <pivotCache cacheId="4426" r:id="rId9"/>
    <pivotCache cacheId="4429" r:id="rId10"/>
    <pivotCache cacheId="4468" r:id="rId11"/>
    <pivotCache cacheId="4471" r:id="rId12"/>
  </pivotCaches>
  <extLst>
    <ext xmlns:x14="http://schemas.microsoft.com/office/spreadsheetml/2009/9/main" uri="{876F7934-8845-4945-9796-88D515C7AA90}">
      <x14:pivotCaches>
        <pivotCache cacheId="3529" r:id="rId13"/>
      </x14:pivotCaches>
    </ex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_9bd891b3-b0ed-41ed-a1f7-cba780df5b51" name="Table2" connection="Query - Table2"/>
          <x15:modelTable id="All Measures_9ca9e5a5-d56b-4de0-95e7-c5e36cc09fff" name="All Measures" connection="Query - All Measures"/>
        </x15:modelTables>
        <x15:extLst>
          <ext xmlns:x16="http://schemas.microsoft.com/office/spreadsheetml/2014/11/main" uri="{9835A34E-60A6-4A7C-AAB8-D5F71C897F49}">
            <x16:modelTimeGroupings>
              <x16:modelTimeGrouping tableName="Table2"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X7" i="1" l="1"/>
  <c r="AS6" i="1" a="1"/>
  <c r="AS6" i="1" s="1"/>
  <c r="AI7" i="1"/>
  <c r="AI6" i="1"/>
  <c r="Z6" i="1"/>
  <c r="AD5" i="1" s="1"/>
  <c r="Z7" i="1"/>
  <c r="Z8" i="1"/>
  <c r="Z9" i="1"/>
  <c r="Z10" i="1"/>
  <c r="Z11" i="1"/>
  <c r="Z12" i="1"/>
  <c r="Z13" i="1"/>
  <c r="Y7" i="1"/>
  <c r="Y8" i="1"/>
  <c r="Y9" i="1"/>
  <c r="Y10" i="1"/>
  <c r="Y11" i="1"/>
  <c r="Y12" i="1"/>
  <c r="Y13" i="1"/>
  <c r="Y6" i="1"/>
  <c r="AC5" i="1" s="1"/>
  <c r="V16" i="1"/>
  <c r="W16" i="1" s="1"/>
  <c r="V17" i="1"/>
  <c r="W17" i="1" s="1"/>
  <c r="V15" i="1"/>
  <c r="W15" i="1" s="1"/>
  <c r="B51" i="1"/>
  <c r="F43" i="1"/>
  <c r="B64" i="1" a="1"/>
  <c r="B64" i="1" s="1"/>
  <c r="F77" i="1" s="1"/>
  <c r="B65" i="1" a="1"/>
  <c r="B65" i="1" s="1"/>
  <c r="B66" i="1" a="1"/>
  <c r="B66" i="1" s="1"/>
  <c r="B67" i="1" a="1"/>
  <c r="B67" i="1" s="1"/>
  <c r="B68" i="1" a="1"/>
  <c r="B68" i="1" s="1"/>
  <c r="B69" i="1" a="1"/>
  <c r="B69" i="1" s="1"/>
  <c r="B70" i="1" a="1"/>
  <c r="B70" i="1" s="1"/>
  <c r="B71" i="1" a="1"/>
  <c r="B71" i="1" s="1"/>
  <c r="B72" i="1" a="1"/>
  <c r="B72" i="1" s="1"/>
  <c r="A65" i="1"/>
  <c r="A66" i="1"/>
  <c r="A67" i="1"/>
  <c r="A68" i="1"/>
  <c r="A69" i="1"/>
  <c r="A70" i="1"/>
  <c r="A71" i="1"/>
  <c r="A72" i="1"/>
  <c r="A64" i="1"/>
  <c r="D41" i="1"/>
  <c r="D40" i="1"/>
  <c r="D39" i="1"/>
  <c r="E39" i="1" s="1"/>
  <c r="B24" i="1" a="1"/>
  <c r="B24" i="1" s="1"/>
  <c r="B25" i="1" a="1"/>
  <c r="B25" i="1" s="1"/>
  <c r="B26" i="1" a="1"/>
  <c r="B26" i="1" s="1"/>
  <c r="B27" i="1" a="1"/>
  <c r="B27" i="1" s="1"/>
  <c r="B28" i="1" a="1"/>
  <c r="B28" i="1" s="1"/>
  <c r="B29" i="1" a="1"/>
  <c r="B29" i="1" s="1"/>
  <c r="B30" i="1" a="1"/>
  <c r="B30" i="1" s="1"/>
  <c r="B31" i="1" a="1"/>
  <c r="B31" i="1" s="1"/>
  <c r="B23" i="1" a="1"/>
  <c r="B23" i="1" s="1"/>
  <c r="A31" i="1"/>
  <c r="A24" i="1"/>
  <c r="A25" i="1"/>
  <c r="A26" i="1"/>
  <c r="A27" i="1"/>
  <c r="A28" i="1"/>
  <c r="A29" i="1"/>
  <c r="A30" i="1"/>
  <c r="A23" i="1"/>
  <c r="AV6" i="1" l="1" a="1"/>
  <c r="AV6" i="1" s="1"/>
  <c r="E41" i="1"/>
  <c r="AG10" i="1"/>
  <c r="AG11" i="1" s="1"/>
  <c r="AC6" i="1" a="1"/>
  <c r="AC6" i="1" s="1"/>
  <c r="D43" i="1"/>
  <c r="E40" i="1"/>
  <c r="C70" i="1"/>
  <c r="D70" i="1" s="1"/>
  <c r="C71" i="1"/>
  <c r="D71" i="1" s="1"/>
  <c r="C72" i="1"/>
  <c r="D72" i="1" s="1"/>
  <c r="C65" i="1"/>
  <c r="D65" i="1" s="1"/>
  <c r="C66" i="1"/>
  <c r="D66" i="1" s="1"/>
  <c r="C67" i="1"/>
  <c r="D67" i="1" s="1"/>
  <c r="C68" i="1"/>
  <c r="D68" i="1" s="1"/>
  <c r="C69" i="1"/>
  <c r="D69" i="1" s="1"/>
  <c r="C24" i="1"/>
  <c r="D24" i="1" s="1"/>
  <c r="C28" i="1"/>
  <c r="D28" i="1" s="1"/>
  <c r="C25" i="1"/>
  <c r="D25" i="1" s="1"/>
  <c r="C27" i="1"/>
  <c r="D27" i="1" s="1"/>
  <c r="C26" i="1"/>
  <c r="D26" i="1" s="1"/>
  <c r="C31" i="1"/>
  <c r="D31" i="1" s="1"/>
  <c r="C30" i="1"/>
  <c r="D30" i="1" s="1"/>
  <c r="C29" i="1"/>
  <c r="D29" i="1" s="1"/>
  <c r="AU18" i="1" l="1" a="1"/>
  <c r="AU18" i="1" s="1"/>
  <c r="AU13" i="1" a="1"/>
  <c r="AU13" i="1" s="1"/>
  <c r="AU11" i="1" a="1"/>
  <c r="AU11" i="1" s="1"/>
  <c r="AU8" i="1" a="1"/>
  <c r="AU8" i="1" s="1"/>
  <c r="AU15" i="1" a="1"/>
  <c r="AU15" i="1" s="1"/>
  <c r="AU9" i="1" a="1"/>
  <c r="AU9" i="1" s="1"/>
  <c r="AU16" i="1" a="1"/>
  <c r="AU16" i="1" s="1"/>
  <c r="AU10" i="1" a="1"/>
  <c r="AU10" i="1" s="1"/>
  <c r="AU17" i="1" a="1"/>
  <c r="AU17" i="1" s="1"/>
  <c r="AU12" i="1" a="1"/>
  <c r="AU12" i="1" s="1"/>
  <c r="AU7" i="1" a="1"/>
  <c r="AU7" i="1" s="1"/>
  <c r="AU14" i="1" a="1"/>
  <c r="AU14" i="1" s="1"/>
  <c r="AA14" i="1" a="1"/>
  <c r="AA14" i="1" s="1"/>
  <c r="AA7" i="1" a="1"/>
  <c r="AA7" i="1" s="1"/>
  <c r="AA12" i="1" a="1"/>
  <c r="AA12" i="1" s="1"/>
  <c r="AA13" i="1" a="1"/>
  <c r="AA13" i="1" s="1"/>
  <c r="AA8" i="1" a="1"/>
  <c r="AA8" i="1" s="1"/>
  <c r="AA9" i="1" a="1"/>
  <c r="AA9" i="1" s="1"/>
  <c r="AA10" i="1" a="1"/>
  <c r="AA10" i="1" s="1"/>
  <c r="AA11" i="1" a="1"/>
  <c r="AA11" i="1" s="1"/>
  <c r="AD9" i="1"/>
  <c r="D77" i="1"/>
  <c r="D78" i="1" s="1"/>
  <c r="A3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7D7F898-5A8C-4EEE-8A1E-97BD981DEEF7}" name="Query - All Measures" description="Connection to the 'All Measures' query in the workbook." type="100" refreshedVersion="8" minRefreshableVersion="5">
    <extLst>
      <ext xmlns:x15="http://schemas.microsoft.com/office/spreadsheetml/2010/11/main" uri="{DE250136-89BD-433C-8126-D09CA5730AF9}">
        <x15:connection id="d1d2027d-3409-4c86-9801-527093cb9c05"/>
      </ext>
    </extLst>
  </connection>
  <connection id="2" xr16:uid="{FB1CECF8-7F69-4A8E-A5D5-5A0F2791FF1F}" name="Query - Table2" description="Connection to the 'Table2' query in the workbook." type="100" refreshedVersion="8" minRefreshableVersion="5">
    <extLst>
      <ext xmlns:x15="http://schemas.microsoft.com/office/spreadsheetml/2010/11/main" uri="{DE250136-89BD-433C-8126-D09CA5730AF9}">
        <x15:connection id="b2481aac-70e3-4231-8ce7-be8d178b7ae5"/>
      </ext>
    </extLst>
  </connection>
  <connection id="3" xr16:uid="{523EC47D-9066-423E-9C8D-DE480F76D0A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<sst xmlns="http://schemas.openxmlformats.org/spreadsheetml/2006/main" count="113" uniqueCount="81">
  <si>
    <t>Sum of Total Profit</t>
  </si>
  <si>
    <t>Sum of Total Revenue</t>
  </si>
  <si>
    <t>Unit Sold</t>
  </si>
  <si>
    <t>Row Labels</t>
  </si>
  <si>
    <t>Grand Total</t>
  </si>
  <si>
    <t>% Profit Margin</t>
  </si>
  <si>
    <t>2010</t>
  </si>
  <si>
    <t>2011</t>
  </si>
  <si>
    <t>2012</t>
  </si>
  <si>
    <t>2013</t>
  </si>
  <si>
    <t>2014</t>
  </si>
  <si>
    <t>2015</t>
  </si>
  <si>
    <t>2016</t>
  </si>
  <si>
    <t>2017</t>
  </si>
  <si>
    <t>Feb</t>
  </si>
  <si>
    <t>May</t>
  </si>
  <si>
    <t>Jun</t>
  </si>
  <si>
    <t>Jul</t>
  </si>
  <si>
    <t>Oct</t>
  </si>
  <si>
    <t>Nov</t>
  </si>
  <si>
    <t>Jan</t>
  </si>
  <si>
    <t>Apr</t>
  </si>
  <si>
    <t>Aug</t>
  </si>
  <si>
    <t>Sep</t>
  </si>
  <si>
    <t>Mar</t>
  </si>
  <si>
    <t xml:space="preserve"> Total Revenue</t>
  </si>
  <si>
    <t xml:space="preserve"> Total Cost</t>
  </si>
  <si>
    <t xml:space="preserve"> Unit Cost</t>
  </si>
  <si>
    <t xml:space="preserve"> Unit Price</t>
  </si>
  <si>
    <t xml:space="preserve"> Units Sold</t>
  </si>
  <si>
    <t xml:space="preserve"> Total Profit</t>
  </si>
  <si>
    <t xml:space="preserve"> Year</t>
  </si>
  <si>
    <t>Option  Button</t>
  </si>
  <si>
    <t>Average Profit</t>
  </si>
  <si>
    <t>Above Average</t>
  </si>
  <si>
    <t>Month Name</t>
  </si>
  <si>
    <t>Units Sold</t>
  </si>
  <si>
    <t>Year</t>
  </si>
  <si>
    <t>Option Button</t>
  </si>
  <si>
    <t>Average Revenue</t>
  </si>
  <si>
    <t>Total</t>
  </si>
  <si>
    <t>Percentage</t>
  </si>
  <si>
    <t>Caption</t>
  </si>
  <si>
    <t>Revenue</t>
  </si>
  <si>
    <t>Profit</t>
  </si>
  <si>
    <t>Asia</t>
  </si>
  <si>
    <t>Australia and Oceania</t>
  </si>
  <si>
    <t>Central America and the Caribbean</t>
  </si>
  <si>
    <t>Europe</t>
  </si>
  <si>
    <t>Middle East and North Africa</t>
  </si>
  <si>
    <t>North America</t>
  </si>
  <si>
    <t>Sub-Saharan Africa</t>
  </si>
  <si>
    <t>Mon</t>
  </si>
  <si>
    <t>Tue</t>
  </si>
  <si>
    <t>Wed</t>
  </si>
  <si>
    <t>Thu</t>
  </si>
  <si>
    <t>Fri</t>
  </si>
  <si>
    <t>Sat</t>
  </si>
  <si>
    <t>Sun</t>
  </si>
  <si>
    <t>Highlight</t>
  </si>
  <si>
    <t>Order Day</t>
  </si>
  <si>
    <t>Top 3</t>
  </si>
  <si>
    <t>Sales Channel</t>
  </si>
  <si>
    <t>Offline</t>
  </si>
  <si>
    <t>Online</t>
  </si>
  <si>
    <t>Top</t>
  </si>
  <si>
    <t>Item Type</t>
  </si>
  <si>
    <t>Baby Food</t>
  </si>
  <si>
    <t>Beverages</t>
  </si>
  <si>
    <t>Cereal</t>
  </si>
  <si>
    <t>Clothes</t>
  </si>
  <si>
    <t>Cosmetics</t>
  </si>
  <si>
    <t>Fruits</t>
  </si>
  <si>
    <t>Household</t>
  </si>
  <si>
    <t>Office Supplies</t>
  </si>
  <si>
    <t>Personal Care</t>
  </si>
  <si>
    <t>Vegetables</t>
  </si>
  <si>
    <t>Meat</t>
  </si>
  <si>
    <t>Snacks</t>
  </si>
  <si>
    <t>TOP 5</t>
  </si>
  <si>
    <t>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</si>
</sst>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00;\-&quot;£&quot;#,##0.00;&quot;£&quot;#,##0.00"/>
    <numFmt numFmtId="165" formatCode="0.0%;\-0.0%;0.0%"/>
    <numFmt numFmtId="167" formatCode="[&lt;999999]\$0.00,&quot; K&quot;;[&lt;999999999]\$0.00,,&quot; M&quot;;\$0.00&quot; B&quot;"/>
    <numFmt numFmtId="168" formatCode="[&lt;999999]#,&quot; K&quot;;[&lt;999999999]0#,,&quot; M&quot;;#\ &quot; B&quot;"/>
    <numFmt numFmtId="169" formatCode="[&lt;999999]&quot;£&quot;0.00,&quot; K&quot;;[&lt;999999999]&quot;£&quot;0.00,,&quot; M&quot;;&quot;£&quot;0.00&quot; B&quot;"/>
    <numFmt numFmtId="171" formatCode="[&lt;999999]&quot;£&quot;#,&quot; K&quot;;[&lt;999999999]&quot;£&quot;#,,&quot; M&quot;;&quot;£&quot;#\ &quot; B&quot;"/>
    <numFmt numFmtId="175" formatCode="#\ ?/10"/>
  </numFmts>
  <fonts count="3" x14ac:knownFonts="1">
    <font>
      <sz val="11"/>
      <color theme="1"/>
      <name val="Aptos Narrow"/>
      <family val="2"/>
      <scheme val="minor"/>
    </font>
    <font>
      <b/>
      <sz val="11"/>
      <color theme="1"/>
      <name val="Aptos Narrow"/>
      <family val="2"/>
      <scheme val="minor"/>
    </font>
    <font>
      <sz val="8"/>
      <name val="Segoe UI"/>
      <family val="2"/>
    </font>
  </fonts>
  <fills count="5">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1"/>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8">
    <xf numFmtId="0" fontId="0" fillId="0" borderId="0" xfId="0"/>
    <xf numFmtId="3" fontId="0" fillId="0" borderId="0" xfId="0" applyNumberFormat="1"/>
    <xf numFmtId="0" fontId="1" fillId="2" borderId="1" xfId="0" applyFont="1" applyFill="1" applyBorder="1"/>
    <xf numFmtId="0"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1" fillId="0" borderId="0" xfId="0" applyFont="1"/>
    <xf numFmtId="0" fontId="0" fillId="3" borderId="0" xfId="0" applyFill="1"/>
    <xf numFmtId="0" fontId="0" fillId="0" borderId="0" xfId="0"/>
    <xf numFmtId="168" fontId="0" fillId="0" borderId="0" xfId="0" applyNumberFormat="1"/>
    <xf numFmtId="169" fontId="0" fillId="0" borderId="0" xfId="0" applyNumberFormat="1"/>
    <xf numFmtId="10" fontId="0" fillId="0" borderId="0" xfId="0" applyNumberFormat="1"/>
    <xf numFmtId="171" fontId="0" fillId="0" borderId="0" xfId="0" applyNumberFormat="1"/>
    <xf numFmtId="0" fontId="0" fillId="4" borderId="0" xfId="0" applyFill="1"/>
    <xf numFmtId="169" fontId="1" fillId="2" borderId="1" xfId="0" applyNumberFormat="1" applyFont="1" applyFill="1" applyBorder="1"/>
    <xf numFmtId="175" fontId="0" fillId="0" borderId="0" xfId="0" applyNumberFormat="1"/>
  </cellXfs>
  <cellStyles count="1">
    <cellStyle name="Normal" xfId="0" builtinId="0"/>
  </cellStyles>
  <dxfs count="58">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7" formatCode="[&lt;999999]\$0.00,&quot; K&quot;;[&lt;999999999]\$0.00,,&quot; M&quot;;\$0.00&quot; B&quot;"/>
    </dxf>
    <dxf>
      <numFmt numFmtId="166" formatCode="[&lt;999999]0.00,&quot; K&quot;;[&lt;999999999]0.00,,&quot; M&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7" formatCode="[&lt;999999]\$0.00,&quot; K&quot;;[&lt;999999999]\$0.00,,&quot; M&quot;;\$0.00&quot; B&quot;"/>
    </dxf>
    <dxf>
      <numFmt numFmtId="166" formatCode="[&lt;999999]0.00,&quot; K&quot;;[&lt;999999999]0.00,,&quot; M&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7" formatCode="[&lt;999999]\$0.00,&quot; K&quot;;[&lt;999999999]\$0.00,,&quot; M&quot;;\$0.00&quot; B&quot;"/>
    </dxf>
    <dxf>
      <numFmt numFmtId="166" formatCode="[&lt;999999]0.00,&quot; K&quot;;[&lt;999999999]0.00,,&quot; M&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font>
        <b/>
        <color theme="1"/>
      </font>
      <border>
        <bottom style="thin">
          <color theme="7"/>
        </bottom>
        <vertical/>
        <horizontal/>
      </border>
    </dxf>
    <dxf>
      <font>
        <color theme="1"/>
      </font>
      <fill>
        <patternFill patternType="solid">
          <bgColor theme="0" tint="-4.9989318521683403E-2"/>
        </patternFill>
      </fill>
      <border diagonalUp="0" diagonalDown="0">
        <left/>
        <right/>
        <top/>
        <bottom/>
        <vertical/>
        <horizontal/>
      </border>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7" formatCode="[&lt;999999]\$0.00,&quot; K&quot;;[&lt;999999999]\$0.00,,&quot; M&quot;;\$0.00&quot; B&quot;"/>
    </dxf>
    <dxf>
      <numFmt numFmtId="166" formatCode="[&lt;999999]0.00,&quot; K&quot;;[&lt;999999999]0.00,,&quot; M&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71" formatCode="[&lt;999999]&quot;£&quot;#,&quot; K&quot;;[&lt;999999999]&quot;£&quot;#,,&quot; M&quot;;&quot;£&quot;#\ &quot; B&quot;"/>
    </dxf>
    <dxf>
      <numFmt numFmtId="169" formatCode="[&lt;999999]&quot;£&quot;0.00,&quot; K&quot;;[&lt;999999999]&quot;£&quot;0.00,,&quot; M&quot;;&quot;£&quot;0.00&quot; B&quot;"/>
    </dxf>
    <dxf>
      <numFmt numFmtId="169" formatCode="[&lt;999999]&quot;£&quot;0.00,&quot; K&quot;;[&lt;999999999]&quot;£&quot;0.00,,&quot; M&quot;;&quot;£&quot;0.00&quot; B&quot;"/>
    </dxf>
    <dxf>
      <numFmt numFmtId="175" formatCode="#\ ?/10"/>
    </dxf>
    <dxf>
      <numFmt numFmtId="167" formatCode="[&lt;999999]\$0.00,&quot; K&quot;;[&lt;999999999]\$0.00,,&quot; M&quot;;\$0.00&quot; B&quot;"/>
    </dxf>
    <dxf>
      <numFmt numFmtId="166" formatCode="[&lt;999999]0.00,&quot; K&quot;;[&lt;999999999]0.00,,&quot; M&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69" formatCode="[&lt;999999]&quot;£&quot;0.00,&quot; K&quot;;[&lt;999999999]&quot;£&quot;0.00,,&quot; M&quot;;&quot;£&quot;0.00&quot; B&quot;"/>
    </dxf>
    <dxf>
      <numFmt numFmtId="171" formatCode="[&lt;999999]&quot;£&quot;#,&quot; K&quot;;[&lt;999999999]&quot;£&quot;#,,&quot; M&quot;;&quot;£&quot;#\ &quot; B&quot;"/>
    </dxf>
  </dxfs>
  <tableStyles count="1" defaultTableStyle="TableStyleMedium2" defaultPivotStyle="PivotStyleLight16">
    <tableStyle name="New" pivot="0" table="0" count="10" xr9:uid="{81FBC43A-589B-4E04-AD4C-CD19F3E3A9A3}">
      <tableStyleElement type="wholeTable" dxfId="34"/>
      <tableStyleElement type="headerRow" dxfId="33"/>
    </tableStyle>
  </tableStyles>
  <colors>
    <mruColors>
      <color rgb="FFFFB481"/>
      <color rgb="FFFF6801"/>
      <color rgb="FF00ADEA"/>
      <color rgb="FFF75606"/>
      <color rgb="FFFFFFFF"/>
      <color rgb="FF83CCEB"/>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00B0F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5117038483843"/>
              <bgColor rgb="FF00B0F0"/>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rgb="FF00B0F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New">
        <x14:slicerStyle name="New">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1.xml"/><Relationship Id="rId18" Type="http://schemas.openxmlformats.org/officeDocument/2006/relationships/connections" Target="connections.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eetMetadata" Target="metadata.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50" Type="http://schemas.openxmlformats.org/officeDocument/2006/relationships/customXml" Target="../customXml/item26.xml"/><Relationship Id="rId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microsoft.com/office/2007/relationships/slicerCache" Target="slicerCaches/slicerCache3.xml"/><Relationship Id="rId29" Type="http://schemas.openxmlformats.org/officeDocument/2006/relationships/customXml" Target="../customXml/item5.xml"/><Relationship Id="rId11" Type="http://schemas.openxmlformats.org/officeDocument/2006/relationships/pivotCacheDefinition" Target="pivotCache/pivotCacheDefinition9.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 Type="http://schemas.openxmlformats.org/officeDocument/2006/relationships/pivotCacheDefinition" Target="pivotCache/pivotCacheDefinition3.xml"/><Relationship Id="rId15" Type="http://schemas.microsoft.com/office/2007/relationships/slicerCache" Target="slicerCaches/slicerCache2.xml"/><Relationship Id="rId23" Type="http://schemas.microsoft.com/office/2017/10/relationships/person" Target="persons/person.xml"/><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 Id="rId10" Type="http://schemas.openxmlformats.org/officeDocument/2006/relationships/pivotCacheDefinition" Target="pivotCache/pivotCacheDefinition8.xml"/><Relationship Id="rId19" Type="http://schemas.openxmlformats.org/officeDocument/2006/relationships/styles" Target="styles.xml"/><Relationship Id="rId31" Type="http://schemas.openxmlformats.org/officeDocument/2006/relationships/customXml" Target="../customXml/item7.xml"/><Relationship Id="rId44" Type="http://schemas.openxmlformats.org/officeDocument/2006/relationships/customXml" Target="../customXml/item20.xml"/><Relationship Id="rId52" Type="http://schemas.openxmlformats.org/officeDocument/2006/relationships/customXml" Target="../customXml/item28.xml"/><Relationship Id="rId4" Type="http://schemas.openxmlformats.org/officeDocument/2006/relationships/pivotCacheDefinition" Target="pivotCache/pivotCacheDefinition2.xml"/><Relationship Id="rId9" Type="http://schemas.openxmlformats.org/officeDocument/2006/relationships/pivotCacheDefinition" Target="pivotCache/pivotCacheDefinition7.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8" Type="http://schemas.openxmlformats.org/officeDocument/2006/relationships/pivotCacheDefinition" Target="pivotCache/pivotCacheDefinition6.xml"/><Relationship Id="rId51" Type="http://schemas.openxmlformats.org/officeDocument/2006/relationships/customXml" Target="../customXml/item27.xml"/><Relationship Id="rId3" Type="http://schemas.openxmlformats.org/officeDocument/2006/relationships/pivotCacheDefinition" Target="pivotCache/pivotCacheDefinition1.xml"/><Relationship Id="rId12" Type="http://schemas.openxmlformats.org/officeDocument/2006/relationships/pivotCacheDefinition" Target="pivotCache/pivotCacheDefinition10.xml"/><Relationship Id="rId17" Type="http://schemas.openxmlformats.org/officeDocument/2006/relationships/theme" Target="theme/theme1.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sharedStrings" Target="sharedStrings.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dLbls>
          <c:showLegendKey val="0"/>
          <c:showVal val="0"/>
          <c:showCatName val="0"/>
          <c:showSerName val="0"/>
          <c:showPercent val="0"/>
          <c:showBubbleSize val="0"/>
        </c:dLbls>
        <c:gapWidth val="219"/>
        <c:overlap val="-27"/>
        <c:axId val="382070016"/>
        <c:axId val="382072416"/>
      </c:barChart>
      <c:catAx>
        <c:axId val="382070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072416"/>
        <c:crosses val="autoZero"/>
        <c:auto val="1"/>
        <c:lblAlgn val="ctr"/>
        <c:lblOffset val="100"/>
        <c:noMultiLvlLbl val="0"/>
      </c:catAx>
      <c:valAx>
        <c:axId val="382072416"/>
        <c:scaling>
          <c:orientation val="minMax"/>
        </c:scaling>
        <c:delete val="1"/>
        <c:axPos val="l"/>
        <c:numFmt formatCode="[&lt;999999]#,&quot; K&quot;;[&lt;999999999]0#,,&quot; M&quot;;#\ &quot; B&quot;" sourceLinked="1"/>
        <c:majorTickMark val="out"/>
        <c:minorTickMark val="none"/>
        <c:tickLblPos val="nextTo"/>
        <c:crossAx val="38207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[Book1.xlsx]Analysis!PivotTable14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Analysis!$M$30</c:f>
              <c:strCache>
                <c:ptCount val="1"/>
                <c:pt idx="0">
                  <c:v>Total</c:v>
                </c:pt>
              </c:strCache>
            </c:strRef>
          </c:tx>
          <c:spPr>
            <a:solidFill>
              <a:schemeClr val="accent1"/>
            </a:solidFill>
            <a:ln>
              <a:noFill/>
            </a:ln>
            <a:effectLst/>
          </c:spPr>
          <c:invertIfNegative val="0"/>
          <c:cat>
            <c:strRef>
              <c:f>Analysis!$L$31:$L$38</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Analysis!$M$31:$M$38</c:f>
              <c:numCache>
                <c:formatCode>[&lt;999999]"£"#," K";[&lt;999999999]"£"#,," M";"£"#\ " B"</c:formatCode>
                <c:ptCount val="7"/>
                <c:pt idx="0">
                  <c:v>21347091.02</c:v>
                </c:pt>
                <c:pt idx="1">
                  <c:v>14094265.130000001</c:v>
                </c:pt>
                <c:pt idx="2">
                  <c:v>9170385.4900000002</c:v>
                </c:pt>
                <c:pt idx="3">
                  <c:v>33368932.109999999</c:v>
                </c:pt>
                <c:pt idx="4">
                  <c:v>14052706.58</c:v>
                </c:pt>
                <c:pt idx="5">
                  <c:v>5643356.5499999998</c:v>
                </c:pt>
                <c:pt idx="6">
                  <c:v>39672031.43</c:v>
                </c:pt>
              </c:numCache>
            </c:numRef>
          </c:val>
          <c:extLst>
            <c:ext xmlns:c16="http://schemas.microsoft.com/office/drawing/2014/chart" uri="{C3380CC4-5D6E-409C-BE32-E72D297353CC}">
              <c16:uniqueId val="{00000000-7363-4916-A240-DA0C3CCD34E0}"/>
            </c:ext>
          </c:extLst>
        </c:ser>
        <c:dLbls>
          <c:showLegendKey val="0"/>
          <c:showVal val="0"/>
          <c:showCatName val="0"/>
          <c:showSerName val="0"/>
          <c:showPercent val="0"/>
          <c:showBubbleSize val="0"/>
        </c:dLbls>
        <c:gapWidth val="182"/>
        <c:axId val="1174641904"/>
        <c:axId val="1174658704"/>
      </c:barChart>
      <c:catAx>
        <c:axId val="1174641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658704"/>
        <c:crosses val="autoZero"/>
        <c:auto val="1"/>
        <c:lblAlgn val="ctr"/>
        <c:lblOffset val="100"/>
        <c:noMultiLvlLbl val="0"/>
      </c:catAx>
      <c:valAx>
        <c:axId val="1174658704"/>
        <c:scaling>
          <c:orientation val="minMax"/>
        </c:scaling>
        <c:delete val="1"/>
        <c:axPos val="b"/>
        <c:numFmt formatCode="[&lt;999999]&quot;£&quot;#,&quot; K&quot;;[&lt;999999999]&quot;£&quot;#,,&quot; M&quot;;&quot;£&quot;#\ &quot; B&quot;" sourceLinked="1"/>
        <c:majorTickMark val="none"/>
        <c:minorTickMark val="none"/>
        <c:tickLblPos val="nextTo"/>
        <c:crossAx val="117464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Analysis!$Z$6</c:f>
              <c:strCache>
                <c:ptCount val="1"/>
                <c:pt idx="0">
                  <c:v> Total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Analysis!$Y$7:$Y$13</c:f>
              <c:strCache>
                <c:ptCount val="7"/>
                <c:pt idx="0">
                  <c:v>Mon</c:v>
                </c:pt>
                <c:pt idx="1">
                  <c:v>Tue</c:v>
                </c:pt>
                <c:pt idx="2">
                  <c:v>Wed</c:v>
                </c:pt>
                <c:pt idx="3">
                  <c:v>Thu</c:v>
                </c:pt>
                <c:pt idx="4">
                  <c:v>Fri</c:v>
                </c:pt>
                <c:pt idx="5">
                  <c:v>Sat</c:v>
                </c:pt>
                <c:pt idx="6">
                  <c:v>Sun</c:v>
                </c:pt>
              </c:strCache>
            </c:strRef>
          </c:cat>
          <c:val>
            <c:numRef>
              <c:f>Analysis!$Z$7:$Z$13</c:f>
              <c:numCache>
                <c:formatCode>[&lt;999999]"£"0.00," K";[&lt;999999999]"£"0.00,," M";"£"0.00" B"</c:formatCode>
                <c:ptCount val="7"/>
                <c:pt idx="0">
                  <c:v>4330744.96</c:v>
                </c:pt>
                <c:pt idx="1">
                  <c:v>8730134.6099999994</c:v>
                </c:pt>
                <c:pt idx="2">
                  <c:v>8225124.1900000004</c:v>
                </c:pt>
                <c:pt idx="3">
                  <c:v>2182578.91</c:v>
                </c:pt>
                <c:pt idx="4">
                  <c:v>7095427.8300000001</c:v>
                </c:pt>
                <c:pt idx="5">
                  <c:v>9291479.4399999995</c:v>
                </c:pt>
                <c:pt idx="6">
                  <c:v>4312708.46</c:v>
                </c:pt>
              </c:numCache>
            </c:numRef>
          </c:val>
          <c:extLst>
            <c:ext xmlns:c16="http://schemas.microsoft.com/office/drawing/2014/chart" uri="{C3380CC4-5D6E-409C-BE32-E72D297353CC}">
              <c16:uniqueId val="{00000000-95E6-4C5A-B659-9230D93A3057}"/>
            </c:ext>
          </c:extLst>
        </c:ser>
        <c:dLbls>
          <c:dLblPos val="outEnd"/>
          <c:showLegendKey val="0"/>
          <c:showVal val="1"/>
          <c:showCatName val="0"/>
          <c:showSerName val="0"/>
          <c:showPercent val="0"/>
          <c:showBubbleSize val="0"/>
        </c:dLbls>
        <c:gapWidth val="219"/>
        <c:overlap val="100"/>
        <c:axId val="946940224"/>
        <c:axId val="946934944"/>
      </c:barChart>
      <c:catAx>
        <c:axId val="94694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934944"/>
        <c:crosses val="autoZero"/>
        <c:auto val="1"/>
        <c:lblAlgn val="ctr"/>
        <c:lblOffset val="100"/>
        <c:noMultiLvlLbl val="0"/>
      </c:catAx>
      <c:valAx>
        <c:axId val="946934944"/>
        <c:scaling>
          <c:orientation val="minMax"/>
        </c:scaling>
        <c:delete val="1"/>
        <c:axPos val="l"/>
        <c:numFmt formatCode="[&lt;999999]&quot;£&quot;0.00,&quot; K&quot;;[&lt;999999999]&quot;£&quot;0.00,,&quot; M&quot;;&quot;£&quot;0.00&quot; B&quot;" sourceLinked="1"/>
        <c:majorTickMark val="none"/>
        <c:minorTickMark val="none"/>
        <c:tickLblPos val="nextTo"/>
        <c:crossAx val="9469402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[Book1.xlsx]Analysis!PivotTable23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ADEA"/>
          </a:solidFill>
          <a:ln w="19050">
            <a:solidFill>
              <a:schemeClr val="lt1"/>
            </a:solidFill>
          </a:ln>
          <a:effectLst/>
        </c:spPr>
      </c:pivotFmt>
      <c:pivotFmt>
        <c:idx val="2"/>
        <c:spPr>
          <a:solidFill>
            <a:schemeClr val="bg1">
              <a:lumMod val="65000"/>
            </a:schemeClr>
          </a:solidFill>
          <a:ln w="19050">
            <a:solidFill>
              <a:schemeClr val="lt1"/>
            </a:solidFill>
          </a:ln>
          <a:effectLst/>
        </c:spPr>
      </c:pivotFmt>
    </c:pivotFmts>
    <c:plotArea>
      <c:layout/>
      <c:pieChart>
        <c:varyColors val="1"/>
        <c:ser>
          <c:idx val="0"/>
          <c:order val="0"/>
          <c:tx>
            <c:strRef>
              <c:f>Analysis!$AH$5</c:f>
              <c:strCache>
                <c:ptCount val="1"/>
                <c:pt idx="0">
                  <c:v>Total</c:v>
                </c:pt>
              </c:strCache>
            </c:strRef>
          </c:tx>
          <c:dPt>
            <c:idx val="0"/>
            <c:bubble3D val="0"/>
            <c:spPr>
              <a:solidFill>
                <a:srgbClr val="00ADEA"/>
              </a:solidFill>
              <a:ln w="19050">
                <a:solidFill>
                  <a:schemeClr val="lt1"/>
                </a:solidFill>
              </a:ln>
              <a:effectLst/>
            </c:spPr>
            <c:extLst>
              <c:ext xmlns:c16="http://schemas.microsoft.com/office/drawing/2014/chart" uri="{C3380CC4-5D6E-409C-BE32-E72D297353CC}">
                <c16:uniqueId val="{00000002-F762-4B14-A5CE-861B0B789A91}"/>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F762-4B14-A5CE-861B0B789A91}"/>
              </c:ext>
            </c:extLst>
          </c:dPt>
          <c:cat>
            <c:strRef>
              <c:f>Analysis!$AG$6:$AG$7</c:f>
              <c:strCache>
                <c:ptCount val="2"/>
                <c:pt idx="0">
                  <c:v>Offline</c:v>
                </c:pt>
                <c:pt idx="1">
                  <c:v>Online</c:v>
                </c:pt>
              </c:strCache>
            </c:strRef>
          </c:cat>
          <c:val>
            <c:numRef>
              <c:f>Analysis!$AH$6:$AH$7</c:f>
              <c:numCache>
                <c:formatCode>[&lt;999999]"£"0.00," K";[&lt;999999999]"£"0.00,," M";"£"0.00" B"</c:formatCode>
                <c:ptCount val="2"/>
                <c:pt idx="0">
                  <c:v>24920726.670000002</c:v>
                </c:pt>
                <c:pt idx="1">
                  <c:v>19247471.73</c:v>
                </c:pt>
              </c:numCache>
            </c:numRef>
          </c:val>
          <c:extLst>
            <c:ext xmlns:c16="http://schemas.microsoft.com/office/drawing/2014/chart" uri="{C3380CC4-5D6E-409C-BE32-E72D297353CC}">
              <c16:uniqueId val="{00000000-F762-4B14-A5CE-861B0B789A9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tx>
            <c:strRef>
              <c:f>Analysis!$AT$6</c:f>
              <c:strCache>
                <c:ptCount val="1"/>
                <c:pt idx="0">
                  <c:v> Total Profit</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Analysis!$AS$7:$AS$18</c:f>
              <c:strCache>
                <c:ptCount val="12"/>
                <c:pt idx="0">
                  <c:v>Vegetables</c:v>
                </c:pt>
                <c:pt idx="1">
                  <c:v>Snacks</c:v>
                </c:pt>
                <c:pt idx="2">
                  <c:v>Personal Care</c:v>
                </c:pt>
                <c:pt idx="3">
                  <c:v>Office Supplies</c:v>
                </c:pt>
                <c:pt idx="4">
                  <c:v>Meat</c:v>
                </c:pt>
                <c:pt idx="5">
                  <c:v>Household</c:v>
                </c:pt>
                <c:pt idx="6">
                  <c:v>Fruits</c:v>
                </c:pt>
                <c:pt idx="7">
                  <c:v>Cosmetics</c:v>
                </c:pt>
                <c:pt idx="8">
                  <c:v>Clothes</c:v>
                </c:pt>
                <c:pt idx="9">
                  <c:v>Cereal</c:v>
                </c:pt>
                <c:pt idx="10">
                  <c:v>Beverages</c:v>
                </c:pt>
                <c:pt idx="11">
                  <c:v>Baby Food</c:v>
                </c:pt>
              </c:strCache>
            </c:strRef>
          </c:cat>
          <c:val>
            <c:numRef>
              <c:f>Analysis!$AT$7:$AT$18</c:f>
              <c:numCache>
                <c:formatCode>[&lt;999999]"£"0.00," K";[&lt;999999999]"£"0.00,," M";"£"0.00" B"</c:formatCode>
                <c:ptCount val="12"/>
                <c:pt idx="0">
                  <c:v>1265819.6299999999</c:v>
                </c:pt>
                <c:pt idx="1">
                  <c:v>751944.18</c:v>
                </c:pt>
                <c:pt idx="2">
                  <c:v>1220622.48</c:v>
                </c:pt>
                <c:pt idx="3">
                  <c:v>5929583.75</c:v>
                </c:pt>
                <c:pt idx="4">
                  <c:v>610610</c:v>
                </c:pt>
                <c:pt idx="5">
                  <c:v>7412605.71</c:v>
                </c:pt>
                <c:pt idx="6">
                  <c:v>120495.18</c:v>
                </c:pt>
                <c:pt idx="7">
                  <c:v>14556048.66</c:v>
                </c:pt>
                <c:pt idx="8">
                  <c:v>5233334.4000000004</c:v>
                </c:pt>
                <c:pt idx="9">
                  <c:v>2292443.4300000002</c:v>
                </c:pt>
                <c:pt idx="10">
                  <c:v>888047.28</c:v>
                </c:pt>
                <c:pt idx="11">
                  <c:v>3886643.7</c:v>
                </c:pt>
              </c:numCache>
            </c:numRef>
          </c:val>
          <c:extLst>
            <c:ext xmlns:c16="http://schemas.microsoft.com/office/drawing/2014/chart" uri="{C3380CC4-5D6E-409C-BE32-E72D297353CC}">
              <c16:uniqueId val="{00000000-DA70-488D-8E1F-30BEAFC62D2F}"/>
            </c:ext>
          </c:extLst>
        </c:ser>
        <c:ser>
          <c:idx val="1"/>
          <c:order val="1"/>
          <c:tx>
            <c:strRef>
              <c:f>Analysis!$AU$6</c:f>
              <c:strCache>
                <c:ptCount val="1"/>
                <c:pt idx="0">
                  <c:v>TOP 5</c:v>
                </c:pt>
              </c:strCache>
            </c:strRef>
          </c:tx>
          <c:spPr>
            <a:solidFill>
              <a:srgbClr val="00ADEA"/>
            </a:solidFill>
            <a:ln>
              <a:noFill/>
            </a:ln>
            <a:effectLst/>
          </c:spPr>
          <c:invertIfNegative val="0"/>
          <c:val>
            <c:numRef>
              <c:f>Analysis!$AU$7:$AU$18</c:f>
              <c:numCache>
                <c:formatCode>[&lt;999999]"£"0.00," K";[&lt;999999999]"£"0.00,," M";"£"0.00" B"</c:formatCode>
                <c:ptCount val="12"/>
                <c:pt idx="0">
                  <c:v>0</c:v>
                </c:pt>
                <c:pt idx="1">
                  <c:v>0</c:v>
                </c:pt>
                <c:pt idx="2">
                  <c:v>0</c:v>
                </c:pt>
                <c:pt idx="3">
                  <c:v>5929583.75</c:v>
                </c:pt>
                <c:pt idx="4">
                  <c:v>0</c:v>
                </c:pt>
                <c:pt idx="5">
                  <c:v>7412605.71</c:v>
                </c:pt>
                <c:pt idx="6">
                  <c:v>0</c:v>
                </c:pt>
                <c:pt idx="7">
                  <c:v>14556048.66</c:v>
                </c:pt>
                <c:pt idx="8">
                  <c:v>5233334.4000000004</c:v>
                </c:pt>
                <c:pt idx="9">
                  <c:v>0</c:v>
                </c:pt>
                <c:pt idx="10">
                  <c:v>0</c:v>
                </c:pt>
                <c:pt idx="11">
                  <c:v>3886643.7</c:v>
                </c:pt>
              </c:numCache>
            </c:numRef>
          </c:val>
          <c:extLst>
            <c:ext xmlns:c16="http://schemas.microsoft.com/office/drawing/2014/chart" uri="{C3380CC4-5D6E-409C-BE32-E72D297353CC}">
              <c16:uniqueId val="{00000003-DA70-488D-8E1F-30BEAFC62D2F}"/>
            </c:ext>
          </c:extLst>
        </c:ser>
        <c:dLbls>
          <c:showLegendKey val="0"/>
          <c:showVal val="0"/>
          <c:showCatName val="0"/>
          <c:showSerName val="0"/>
          <c:showPercent val="0"/>
          <c:showBubbleSize val="0"/>
        </c:dLbls>
        <c:gapWidth val="182"/>
        <c:overlap val="100"/>
        <c:axId val="161562192"/>
        <c:axId val="161561712"/>
      </c:barChart>
      <c:catAx>
        <c:axId val="161562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61712"/>
        <c:crosses val="autoZero"/>
        <c:auto val="1"/>
        <c:lblAlgn val="ctr"/>
        <c:lblOffset val="100"/>
        <c:noMultiLvlLbl val="0"/>
      </c:catAx>
      <c:valAx>
        <c:axId val="161561712"/>
        <c:scaling>
          <c:orientation val="minMax"/>
        </c:scaling>
        <c:delete val="1"/>
        <c:axPos val="b"/>
        <c:numFmt formatCode="[&lt;999999]&quot;£&quot;0.00,&quot; K&quot;;[&lt;999999999]&quot;£&quot;0.00,,&quot; M&quot;;&quot;£&quot;0.00&quot; B&quot;" sourceLinked="1"/>
        <c:majorTickMark val="none"/>
        <c:minorTickMark val="none"/>
        <c:tickLblPos val="nextTo"/>
        <c:crossAx val="16156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604874510931207E-2"/>
          <c:y val="0.21590909090909091"/>
          <c:w val="0.93279025097813761"/>
          <c:h val="0.52138332140300647"/>
        </c:manualLayout>
      </c:layout>
      <c:barChart>
        <c:barDir val="col"/>
        <c:grouping val="clustered"/>
        <c:varyColors val="0"/>
        <c:ser>
          <c:idx val="0"/>
          <c:order val="0"/>
          <c:tx>
            <c:strRef>
              <c:f>Analysis!$B$64</c:f>
              <c:strCache>
                <c:ptCount val="1"/>
                <c:pt idx="0">
                  <c:v>Profit</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Analysis!$A$65:$A$72</c:f>
              <c:strCache>
                <c:ptCount val="8"/>
                <c:pt idx="0">
                  <c:v>2010</c:v>
                </c:pt>
                <c:pt idx="1">
                  <c:v>2011</c:v>
                </c:pt>
                <c:pt idx="2">
                  <c:v>2012</c:v>
                </c:pt>
                <c:pt idx="3">
                  <c:v>2013</c:v>
                </c:pt>
                <c:pt idx="4">
                  <c:v>2014</c:v>
                </c:pt>
                <c:pt idx="5">
                  <c:v>2015</c:v>
                </c:pt>
                <c:pt idx="6">
                  <c:v>2016</c:v>
                </c:pt>
                <c:pt idx="7">
                  <c:v>2017</c:v>
                </c:pt>
              </c:strCache>
            </c:strRef>
          </c:cat>
          <c:val>
            <c:numRef>
              <c:f>Analysis!$B$65:$B$72</c:f>
              <c:numCache>
                <c:formatCode>[&lt;999999]#," K";[&lt;999999999]0#,," M";#\ " B"</c:formatCode>
                <c:ptCount val="8"/>
                <c:pt idx="0">
                  <c:v>6629567.4299999997</c:v>
                </c:pt>
                <c:pt idx="1">
                  <c:v>2741008.23</c:v>
                </c:pt>
                <c:pt idx="2">
                  <c:v>9213010.1199999992</c:v>
                </c:pt>
                <c:pt idx="3">
                  <c:v>6715420.04</c:v>
                </c:pt>
                <c:pt idx="4">
                  <c:v>5879461.6799999997</c:v>
                </c:pt>
                <c:pt idx="5">
                  <c:v>3996539.44</c:v>
                </c:pt>
                <c:pt idx="6">
                  <c:v>4903838.01</c:v>
                </c:pt>
                <c:pt idx="7">
                  <c:v>4089353.45</c:v>
                </c:pt>
              </c:numCache>
            </c:numRef>
          </c:val>
          <c:extLst>
            <c:ext xmlns:c16="http://schemas.microsoft.com/office/drawing/2014/chart" uri="{C3380CC4-5D6E-409C-BE32-E72D297353CC}">
              <c16:uniqueId val="{00000000-9F5F-48BE-A0A0-2FCD6FFB68DB}"/>
            </c:ext>
          </c:extLst>
        </c:ser>
        <c:ser>
          <c:idx val="2"/>
          <c:order val="2"/>
          <c:tx>
            <c:strRef>
              <c:f>Analysis!$D$64</c:f>
              <c:strCache>
                <c:ptCount val="1"/>
                <c:pt idx="0">
                  <c:v>Above Average</c:v>
                </c:pt>
              </c:strCache>
            </c:strRef>
          </c:tx>
          <c:spPr>
            <a:solidFill>
              <a:srgbClr val="00ADEA"/>
            </a:solidFill>
            <a:ln>
              <a:noFill/>
            </a:ln>
            <a:effectLst/>
          </c:spPr>
          <c:invertIfNegative val="0"/>
          <c:val>
            <c:numRef>
              <c:f>Analysis!$D$65:$D$72</c:f>
              <c:numCache>
                <c:formatCode>[&lt;999999]#," K";[&lt;999999999]0#,," M";#\ " B"</c:formatCode>
                <c:ptCount val="8"/>
                <c:pt idx="0">
                  <c:v>6629567.4299999997</c:v>
                </c:pt>
                <c:pt idx="1">
                  <c:v>0</c:v>
                </c:pt>
                <c:pt idx="2">
                  <c:v>9213010.1199999992</c:v>
                </c:pt>
                <c:pt idx="3">
                  <c:v>6715420.04</c:v>
                </c:pt>
                <c:pt idx="4">
                  <c:v>5879461.6799999997</c:v>
                </c:pt>
                <c:pt idx="5">
                  <c:v>0</c:v>
                </c:pt>
                <c:pt idx="6">
                  <c:v>0</c:v>
                </c:pt>
                <c:pt idx="7">
                  <c:v>0</c:v>
                </c:pt>
              </c:numCache>
            </c:numRef>
          </c:val>
          <c:extLst>
            <c:ext xmlns:c16="http://schemas.microsoft.com/office/drawing/2014/chart" uri="{C3380CC4-5D6E-409C-BE32-E72D297353CC}">
              <c16:uniqueId val="{00000002-9F5F-48BE-A0A0-2FCD6FFB68DB}"/>
            </c:ext>
          </c:extLst>
        </c:ser>
        <c:dLbls>
          <c:showLegendKey val="0"/>
          <c:showVal val="0"/>
          <c:showCatName val="0"/>
          <c:showSerName val="0"/>
          <c:showPercent val="0"/>
          <c:showBubbleSize val="0"/>
        </c:dLbls>
        <c:gapWidth val="219"/>
        <c:overlap val="100"/>
        <c:axId val="354129264"/>
        <c:axId val="354129744"/>
      </c:barChart>
      <c:lineChart>
        <c:grouping val="standard"/>
        <c:varyColors val="0"/>
        <c:ser>
          <c:idx val="1"/>
          <c:order val="1"/>
          <c:tx>
            <c:strRef>
              <c:f>Analysis!$C$64</c:f>
              <c:strCache>
                <c:ptCount val="1"/>
                <c:pt idx="0">
                  <c:v>Average Revenue</c:v>
                </c:pt>
              </c:strCache>
            </c:strRef>
          </c:tx>
          <c:spPr>
            <a:ln w="15875" cap="rnd">
              <a:solidFill>
                <a:schemeClr val="bg1">
                  <a:lumMod val="65000"/>
                </a:schemeClr>
              </a:solidFill>
              <a:round/>
            </a:ln>
            <a:effectLst/>
          </c:spPr>
          <c:marker>
            <c:symbol val="none"/>
          </c:marker>
          <c:val>
            <c:numRef>
              <c:f>Analysis!$C$65:$C$72</c:f>
              <c:numCache>
                <c:formatCode>[&lt;999999]#," K";[&lt;999999999]0#,," M";#\ " B"</c:formatCode>
                <c:ptCount val="8"/>
                <c:pt idx="0">
                  <c:v>5521024.7999999998</c:v>
                </c:pt>
                <c:pt idx="1">
                  <c:v>5521024.7999999998</c:v>
                </c:pt>
                <c:pt idx="2">
                  <c:v>5521024.7999999998</c:v>
                </c:pt>
                <c:pt idx="3">
                  <c:v>5521024.7999999998</c:v>
                </c:pt>
                <c:pt idx="4">
                  <c:v>5521024.7999999998</c:v>
                </c:pt>
                <c:pt idx="5">
                  <c:v>5521024.7999999998</c:v>
                </c:pt>
                <c:pt idx="6">
                  <c:v>5521024.7999999998</c:v>
                </c:pt>
                <c:pt idx="7">
                  <c:v>5521024.7999999998</c:v>
                </c:pt>
              </c:numCache>
            </c:numRef>
          </c:val>
          <c:smooth val="1"/>
          <c:extLst>
            <c:ext xmlns:c16="http://schemas.microsoft.com/office/drawing/2014/chart" uri="{C3380CC4-5D6E-409C-BE32-E72D297353CC}">
              <c16:uniqueId val="{00000001-9F5F-48BE-A0A0-2FCD6FFB68DB}"/>
            </c:ext>
          </c:extLst>
        </c:ser>
        <c:dLbls>
          <c:showLegendKey val="0"/>
          <c:showVal val="0"/>
          <c:showCatName val="0"/>
          <c:showSerName val="0"/>
          <c:showPercent val="0"/>
          <c:showBubbleSize val="0"/>
        </c:dLbls>
        <c:marker val="1"/>
        <c:smooth val="0"/>
        <c:axId val="354129264"/>
        <c:axId val="354129744"/>
      </c:lineChart>
      <c:catAx>
        <c:axId val="35412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129744"/>
        <c:crosses val="autoZero"/>
        <c:auto val="1"/>
        <c:lblAlgn val="ctr"/>
        <c:lblOffset val="100"/>
        <c:noMultiLvlLbl val="0"/>
      </c:catAx>
      <c:valAx>
        <c:axId val="354129744"/>
        <c:scaling>
          <c:orientation val="minMax"/>
        </c:scaling>
        <c:delete val="1"/>
        <c:axPos val="l"/>
        <c:numFmt formatCode="[&lt;999999]#,&quot; K&quot;;[&lt;999999999]0#,,&quot; M&quot;;#\ &quot; B&quot;" sourceLinked="1"/>
        <c:majorTickMark val="none"/>
        <c:minorTickMark val="none"/>
        <c:tickLblPos val="nextTo"/>
        <c:crossAx val="354129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[Book1.xlsx]Analysis!PivotTable7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square"/>
          <c:size val="5"/>
          <c:spPr>
            <a:solidFill>
              <a:srgbClr val="002060"/>
            </a:solidFill>
            <a:ln w="9525">
              <a:solidFill>
                <a:schemeClr val="accent1"/>
              </a:solidFill>
            </a:ln>
            <a:effectLst/>
          </c:spPr>
        </c:marker>
        <c:dLbl>
          <c:idx val="0"/>
          <c:numFmt formatCode="[&lt;999999]&quot;£&quot;#.#,&quot; K&quot;;[&lt;999999999]&quot;£&quot;#.#,,&quot; M&quot;;&quot;£&quot;#.#&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1809088975979768E-2"/>
              <c:y val="-0.113996275209160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2479346801203836E-2"/>
              <c:y val="-0.141371763441292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4914763426093129E-2"/>
              <c:y val="-0.123121437953204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2479346801203787E-2"/>
              <c:y val="-0.141371763441292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635460756388774E-2"/>
          <c:y val="7.8436568846477123E-2"/>
          <c:w val="0.94466887370660524"/>
          <c:h val="0.75671637684813009"/>
        </c:manualLayout>
      </c:layout>
      <c:lineChart>
        <c:grouping val="stacked"/>
        <c:varyColors val="0"/>
        <c:ser>
          <c:idx val="0"/>
          <c:order val="0"/>
          <c:tx>
            <c:strRef>
              <c:f>Analysis!$B$38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3"/>
              <c:layout>
                <c:manualLayout>
                  <c:x val="-5.2479346801203787E-2"/>
                  <c:y val="-0.1413717634412928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E6D-4CEB-8C72-22FF66386DE6}"/>
                </c:ext>
              </c:extLst>
            </c:dLbl>
            <c:dLbl>
              <c:idx val="5"/>
              <c:layout>
                <c:manualLayout>
                  <c:x val="-4.4914763426093129E-2"/>
                  <c:y val="-0.1231214379532044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E6D-4CEB-8C72-22FF66386DE6}"/>
                </c:ext>
              </c:extLst>
            </c:dLbl>
            <c:dLbl>
              <c:idx val="7"/>
              <c:layout>
                <c:manualLayout>
                  <c:x val="-5.2479346801203836E-2"/>
                  <c:y val="-0.1413717634412928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E6D-4CEB-8C72-22FF66386DE6}"/>
                </c:ext>
              </c:extLst>
            </c:dLbl>
            <c:dLbl>
              <c:idx val="10"/>
              <c:layout>
                <c:manualLayout>
                  <c:x val="-1.1809088975979768E-2"/>
                  <c:y val="-0.1139962752091602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E6D-4CEB-8C72-22FF66386D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Analysis!$A$39:$A$49</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Analysis!$B$39:$B$49</c:f>
              <c:numCache>
                <c:formatCode>[&lt;999999]"£"#," K";[&lt;999999999]"£"#,," M";"£"#\ " B"</c:formatCode>
                <c:ptCount val="11"/>
                <c:pt idx="0">
                  <c:v>846885</c:v>
                </c:pt>
                <c:pt idx="1">
                  <c:v>664294.06999999995</c:v>
                </c:pt>
                <c:pt idx="2">
                  <c:v>407630.41</c:v>
                </c:pt>
                <c:pt idx="3">
                  <c:v>124123.14</c:v>
                </c:pt>
                <c:pt idx="4">
                  <c:v>1265254</c:v>
                </c:pt>
                <c:pt idx="5">
                  <c:v>265946.48</c:v>
                </c:pt>
                <c:pt idx="6">
                  <c:v>1035699.29</c:v>
                </c:pt>
                <c:pt idx="7">
                  <c:v>721043.8</c:v>
                </c:pt>
                <c:pt idx="8">
                  <c:v>2084889.03</c:v>
                </c:pt>
                <c:pt idx="9">
                  <c:v>1637412.4</c:v>
                </c:pt>
                <c:pt idx="10">
                  <c:v>159832.5</c:v>
                </c:pt>
              </c:numCache>
            </c:numRef>
          </c:val>
          <c:smooth val="1"/>
          <c:extLst>
            <c:ext xmlns:c16="http://schemas.microsoft.com/office/drawing/2014/chart" uri="{C3380CC4-5D6E-409C-BE32-E72D297353CC}">
              <c16:uniqueId val="{00000004-7E6D-4CEB-8C72-22FF66386DE6}"/>
            </c:ext>
          </c:extLst>
        </c:ser>
        <c:dLbls>
          <c:dLblPos val="t"/>
          <c:showLegendKey val="0"/>
          <c:showVal val="1"/>
          <c:showCatName val="0"/>
          <c:showSerName val="0"/>
          <c:showPercent val="0"/>
          <c:showBubbleSize val="0"/>
        </c:dLbls>
        <c:marker val="1"/>
        <c:smooth val="0"/>
        <c:axId val="548170240"/>
        <c:axId val="548170720"/>
      </c:lineChart>
      <c:catAx>
        <c:axId val="5481702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170720"/>
        <c:crosses val="autoZero"/>
        <c:auto val="1"/>
        <c:lblAlgn val="ctr"/>
        <c:lblOffset val="100"/>
        <c:noMultiLvlLbl val="0"/>
      </c:catAx>
      <c:valAx>
        <c:axId val="548170720"/>
        <c:scaling>
          <c:orientation val="minMax"/>
        </c:scaling>
        <c:delete val="1"/>
        <c:axPos val="l"/>
        <c:numFmt formatCode="[&lt;999999]&quot;£&quot;#,&quot; K&quot;;[&lt;999999999]&quot;£&quot;#,,&quot; M&quot;;&quot;£&quot;#\ &quot; B&quot;" sourceLinked="1"/>
        <c:majorTickMark val="none"/>
        <c:minorTickMark val="none"/>
        <c:tickLblPos val="nextTo"/>
        <c:crossAx val="54817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Analysis!$Z$6</c:f>
              <c:strCache>
                <c:ptCount val="1"/>
                <c:pt idx="0">
                  <c:v> Total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Analysis!$Y$7:$Y$13</c:f>
              <c:strCache>
                <c:ptCount val="7"/>
                <c:pt idx="0">
                  <c:v>Mon</c:v>
                </c:pt>
                <c:pt idx="1">
                  <c:v>Tue</c:v>
                </c:pt>
                <c:pt idx="2">
                  <c:v>Wed</c:v>
                </c:pt>
                <c:pt idx="3">
                  <c:v>Thu</c:v>
                </c:pt>
                <c:pt idx="4">
                  <c:v>Fri</c:v>
                </c:pt>
                <c:pt idx="5">
                  <c:v>Sat</c:v>
                </c:pt>
                <c:pt idx="6">
                  <c:v>Sun</c:v>
                </c:pt>
              </c:strCache>
            </c:strRef>
          </c:cat>
          <c:val>
            <c:numRef>
              <c:f>Analysis!$Z$7:$Z$13</c:f>
              <c:numCache>
                <c:formatCode>[&lt;999999]"£"0.00," K";[&lt;999999999]"£"0.00,," M";"£"0.00" B"</c:formatCode>
                <c:ptCount val="7"/>
                <c:pt idx="0">
                  <c:v>4330744.96</c:v>
                </c:pt>
                <c:pt idx="1">
                  <c:v>8730134.6099999994</c:v>
                </c:pt>
                <c:pt idx="2">
                  <c:v>8225124.1900000004</c:v>
                </c:pt>
                <c:pt idx="3">
                  <c:v>2182578.91</c:v>
                </c:pt>
                <c:pt idx="4">
                  <c:v>7095427.8300000001</c:v>
                </c:pt>
                <c:pt idx="5">
                  <c:v>9291479.4399999995</c:v>
                </c:pt>
                <c:pt idx="6">
                  <c:v>4312708.46</c:v>
                </c:pt>
              </c:numCache>
            </c:numRef>
          </c:val>
          <c:extLst>
            <c:ext xmlns:c16="http://schemas.microsoft.com/office/drawing/2014/chart" uri="{C3380CC4-5D6E-409C-BE32-E72D297353CC}">
              <c16:uniqueId val="{00000000-FD67-4DE1-B073-DD7A32D77806}"/>
            </c:ext>
          </c:extLst>
        </c:ser>
        <c:ser>
          <c:idx val="1"/>
          <c:order val="1"/>
          <c:tx>
            <c:strRef>
              <c:f>Analysis!$AA$6</c:f>
              <c:strCache>
                <c:ptCount val="1"/>
                <c:pt idx="0">
                  <c:v>Top 3</c:v>
                </c:pt>
              </c:strCache>
            </c:strRef>
          </c:tx>
          <c:spPr>
            <a:solidFill>
              <a:srgbClr val="00ADEA"/>
            </a:solidFill>
            <a:ln>
              <a:noFill/>
            </a:ln>
            <a:effectLst/>
          </c:spPr>
          <c:invertIfNegative val="0"/>
          <c:dLbls>
            <c:delete val="1"/>
          </c:dLbls>
          <c:val>
            <c:numRef>
              <c:f>Analysis!$AA$7:$AA$13</c:f>
              <c:numCache>
                <c:formatCode>[&lt;999999]"£"0.00," K";[&lt;999999999]"£"0.00,," M";"£"0.00" B"</c:formatCode>
                <c:ptCount val="7"/>
                <c:pt idx="0">
                  <c:v>0</c:v>
                </c:pt>
                <c:pt idx="1">
                  <c:v>8730134.6099999994</c:v>
                </c:pt>
                <c:pt idx="2">
                  <c:v>8225124.1900000004</c:v>
                </c:pt>
                <c:pt idx="3">
                  <c:v>0</c:v>
                </c:pt>
                <c:pt idx="4">
                  <c:v>0</c:v>
                </c:pt>
                <c:pt idx="5">
                  <c:v>9291479.4399999995</c:v>
                </c:pt>
                <c:pt idx="6">
                  <c:v>0</c:v>
                </c:pt>
              </c:numCache>
            </c:numRef>
          </c:val>
          <c:extLst>
            <c:ext xmlns:c16="http://schemas.microsoft.com/office/drawing/2014/chart" uri="{C3380CC4-5D6E-409C-BE32-E72D297353CC}">
              <c16:uniqueId val="{00000001-FD67-4DE1-B073-DD7A32D77806}"/>
            </c:ext>
          </c:extLst>
        </c:ser>
        <c:dLbls>
          <c:dLblPos val="outEnd"/>
          <c:showLegendKey val="0"/>
          <c:showVal val="1"/>
          <c:showCatName val="0"/>
          <c:showSerName val="0"/>
          <c:showPercent val="0"/>
          <c:showBubbleSize val="0"/>
        </c:dLbls>
        <c:gapWidth val="219"/>
        <c:overlap val="100"/>
        <c:axId val="946940224"/>
        <c:axId val="946934944"/>
      </c:barChart>
      <c:catAx>
        <c:axId val="94694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934944"/>
        <c:crosses val="autoZero"/>
        <c:auto val="1"/>
        <c:lblAlgn val="ctr"/>
        <c:lblOffset val="100"/>
        <c:noMultiLvlLbl val="0"/>
      </c:catAx>
      <c:valAx>
        <c:axId val="946934944"/>
        <c:scaling>
          <c:orientation val="minMax"/>
        </c:scaling>
        <c:delete val="1"/>
        <c:axPos val="l"/>
        <c:numFmt formatCode="[&lt;999999]&quot;£&quot;0.00,&quot; K&quot;;[&lt;999999999]&quot;£&quot;0.00,,&quot; M&quot;;&quot;£&quot;0.00&quot; B&quot;" sourceLinked="1"/>
        <c:majorTickMark val="none"/>
        <c:minorTickMark val="none"/>
        <c:tickLblPos val="nextTo"/>
        <c:crossAx val="9469402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[Book1.xlsx]Analysis!PivotTable23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ADEA"/>
          </a:solidFill>
          <a:ln w="19050">
            <a:solidFill>
              <a:schemeClr val="lt1"/>
            </a:solidFill>
          </a:ln>
          <a:effectLst/>
        </c:spPr>
      </c:pivotFmt>
      <c:pivotFmt>
        <c:idx val="2"/>
        <c:spPr>
          <a:solidFill>
            <a:schemeClr val="bg1">
              <a:lumMod val="6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ADEA"/>
          </a:solidFill>
          <a:ln w="19050">
            <a:solidFill>
              <a:schemeClr val="lt1"/>
            </a:solidFill>
          </a:ln>
          <a:effectLst/>
        </c:spPr>
      </c:pivotFmt>
      <c:pivotFmt>
        <c:idx val="5"/>
        <c:spPr>
          <a:solidFill>
            <a:schemeClr val="bg1">
              <a:lumMod val="65000"/>
            </a:schemeClr>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7"/>
        <c:spPr>
          <a:solidFill>
            <a:srgbClr val="00ADEA"/>
          </a:solidFill>
          <a:ln w="19050">
            <a:noFill/>
          </a:ln>
          <a:effectLst/>
        </c:spPr>
      </c:pivotFmt>
      <c:pivotFmt>
        <c:idx val="8"/>
        <c:spPr>
          <a:solidFill>
            <a:schemeClr val="bg1">
              <a:lumMod val="75000"/>
            </a:schemeClr>
          </a:solidFill>
          <a:ln w="19050">
            <a:noFill/>
          </a:ln>
          <a:effectLst/>
        </c:spPr>
        <c:dLbl>
          <c:idx val="0"/>
          <c:layout>
            <c:manualLayout>
              <c:x val="0"/>
              <c:y val="-6.35297145801377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13200376417384"/>
          <c:y val="0.10257188844951472"/>
          <c:w val="0.56569482267176885"/>
          <c:h val="0.65720374718687347"/>
        </c:manualLayout>
      </c:layout>
      <c:pieChart>
        <c:varyColors val="1"/>
        <c:ser>
          <c:idx val="0"/>
          <c:order val="0"/>
          <c:tx>
            <c:strRef>
              <c:f>Analysis!$AH$5</c:f>
              <c:strCache>
                <c:ptCount val="1"/>
                <c:pt idx="0">
                  <c:v>Total</c:v>
                </c:pt>
              </c:strCache>
            </c:strRef>
          </c:tx>
          <c:spPr>
            <a:ln>
              <a:noFill/>
            </a:ln>
          </c:spPr>
          <c:dPt>
            <c:idx val="0"/>
            <c:bubble3D val="0"/>
            <c:spPr>
              <a:solidFill>
                <a:srgbClr val="00ADEA"/>
              </a:solidFill>
              <a:ln w="19050">
                <a:noFill/>
              </a:ln>
              <a:effectLst/>
            </c:spPr>
            <c:extLst>
              <c:ext xmlns:c16="http://schemas.microsoft.com/office/drawing/2014/chart" uri="{C3380CC4-5D6E-409C-BE32-E72D297353CC}">
                <c16:uniqueId val="{00000001-407B-4087-9923-FAB2C92A5E39}"/>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407B-4087-9923-FAB2C92A5E39}"/>
              </c:ext>
            </c:extLst>
          </c:dPt>
          <c:dLbls>
            <c:dLbl>
              <c:idx val="1"/>
              <c:layout>
                <c:manualLayout>
                  <c:x val="0"/>
                  <c:y val="-6.3529714580137717E-2"/>
                </c:manualLayout>
              </c:layout>
              <c:dLblPos val="bestFit"/>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07B-4087-9923-FAB2C92A5E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Analysis!$AG$6:$AG$7</c:f>
              <c:strCache>
                <c:ptCount val="2"/>
                <c:pt idx="0">
                  <c:v>Offline</c:v>
                </c:pt>
                <c:pt idx="1">
                  <c:v>Online</c:v>
                </c:pt>
              </c:strCache>
            </c:strRef>
          </c:cat>
          <c:val>
            <c:numRef>
              <c:f>Analysis!$AH$6:$AH$7</c:f>
              <c:numCache>
                <c:formatCode>[&lt;999999]"£"0.00," K";[&lt;999999999]"£"0.00,," M";"£"0.00" B"</c:formatCode>
                <c:ptCount val="2"/>
                <c:pt idx="0">
                  <c:v>24920726.670000002</c:v>
                </c:pt>
                <c:pt idx="1">
                  <c:v>19247471.73</c:v>
                </c:pt>
              </c:numCache>
            </c:numRef>
          </c:val>
          <c:extLst>
            <c:ext xmlns:c16="http://schemas.microsoft.com/office/drawing/2014/chart" uri="{C3380CC4-5D6E-409C-BE32-E72D297353CC}">
              <c16:uniqueId val="{00000004-407B-4087-9923-FAB2C92A5E3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15479295495295131"/>
          <c:y val="0.79270076776819698"/>
          <c:w val="0.67741359378959309"/>
          <c:h val="0.202246744503525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tx>
            <c:strRef>
              <c:f>Analysis!$AT$6</c:f>
              <c:strCache>
                <c:ptCount val="1"/>
                <c:pt idx="0">
                  <c:v> Total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Analysis!$AS$7:$AS$18</c:f>
              <c:strCache>
                <c:ptCount val="12"/>
                <c:pt idx="0">
                  <c:v>Vegetables</c:v>
                </c:pt>
                <c:pt idx="1">
                  <c:v>Snacks</c:v>
                </c:pt>
                <c:pt idx="2">
                  <c:v>Personal Care</c:v>
                </c:pt>
                <c:pt idx="3">
                  <c:v>Office Supplies</c:v>
                </c:pt>
                <c:pt idx="4">
                  <c:v>Meat</c:v>
                </c:pt>
                <c:pt idx="5">
                  <c:v>Household</c:v>
                </c:pt>
                <c:pt idx="6">
                  <c:v>Fruits</c:v>
                </c:pt>
                <c:pt idx="7">
                  <c:v>Cosmetics</c:v>
                </c:pt>
                <c:pt idx="8">
                  <c:v>Clothes</c:v>
                </c:pt>
                <c:pt idx="9">
                  <c:v>Cereal</c:v>
                </c:pt>
                <c:pt idx="10">
                  <c:v>Beverages</c:v>
                </c:pt>
                <c:pt idx="11">
                  <c:v>Baby Food</c:v>
                </c:pt>
              </c:strCache>
            </c:strRef>
          </c:cat>
          <c:val>
            <c:numRef>
              <c:f>Analysis!$AT$7:$AT$18</c:f>
              <c:numCache>
                <c:formatCode>[&lt;999999]"£"0.00," K";[&lt;999999999]"£"0.00,," M";"£"0.00" B"</c:formatCode>
                <c:ptCount val="12"/>
                <c:pt idx="0">
                  <c:v>1265819.6299999999</c:v>
                </c:pt>
                <c:pt idx="1">
                  <c:v>751944.18</c:v>
                </c:pt>
                <c:pt idx="2">
                  <c:v>1220622.48</c:v>
                </c:pt>
                <c:pt idx="3">
                  <c:v>5929583.75</c:v>
                </c:pt>
                <c:pt idx="4">
                  <c:v>610610</c:v>
                </c:pt>
                <c:pt idx="5">
                  <c:v>7412605.71</c:v>
                </c:pt>
                <c:pt idx="6">
                  <c:v>120495.18</c:v>
                </c:pt>
                <c:pt idx="7">
                  <c:v>14556048.66</c:v>
                </c:pt>
                <c:pt idx="8">
                  <c:v>5233334.4000000004</c:v>
                </c:pt>
                <c:pt idx="9">
                  <c:v>2292443.4300000002</c:v>
                </c:pt>
                <c:pt idx="10">
                  <c:v>888047.28</c:v>
                </c:pt>
                <c:pt idx="11">
                  <c:v>3886643.7</c:v>
                </c:pt>
              </c:numCache>
            </c:numRef>
          </c:val>
          <c:extLst>
            <c:ext xmlns:c16="http://schemas.microsoft.com/office/drawing/2014/chart" uri="{C3380CC4-5D6E-409C-BE32-E72D297353CC}">
              <c16:uniqueId val="{00000000-CCBC-4873-B400-4584B6E85418}"/>
            </c:ext>
          </c:extLst>
        </c:ser>
        <c:ser>
          <c:idx val="1"/>
          <c:order val="1"/>
          <c:tx>
            <c:strRef>
              <c:f>Analysis!$AU$6</c:f>
              <c:strCache>
                <c:ptCount val="1"/>
                <c:pt idx="0">
                  <c:v>TOP 5</c:v>
                </c:pt>
              </c:strCache>
            </c:strRef>
          </c:tx>
          <c:spPr>
            <a:solidFill>
              <a:srgbClr val="00ADEA"/>
            </a:solidFill>
            <a:ln>
              <a:noFill/>
            </a:ln>
            <a:effectLst/>
          </c:spPr>
          <c:invertIfNegative val="0"/>
          <c:val>
            <c:numRef>
              <c:f>Analysis!$AU$7:$AU$18</c:f>
              <c:numCache>
                <c:formatCode>[&lt;999999]"£"0.00," K";[&lt;999999999]"£"0.00,," M";"£"0.00" B"</c:formatCode>
                <c:ptCount val="12"/>
                <c:pt idx="0">
                  <c:v>0</c:v>
                </c:pt>
                <c:pt idx="1">
                  <c:v>0</c:v>
                </c:pt>
                <c:pt idx="2">
                  <c:v>0</c:v>
                </c:pt>
                <c:pt idx="3">
                  <c:v>5929583.75</c:v>
                </c:pt>
                <c:pt idx="4">
                  <c:v>0</c:v>
                </c:pt>
                <c:pt idx="5">
                  <c:v>7412605.71</c:v>
                </c:pt>
                <c:pt idx="6">
                  <c:v>0</c:v>
                </c:pt>
                <c:pt idx="7">
                  <c:v>14556048.66</c:v>
                </c:pt>
                <c:pt idx="8">
                  <c:v>5233334.4000000004</c:v>
                </c:pt>
                <c:pt idx="9">
                  <c:v>0</c:v>
                </c:pt>
                <c:pt idx="10">
                  <c:v>0</c:v>
                </c:pt>
                <c:pt idx="11">
                  <c:v>3886643.7</c:v>
                </c:pt>
              </c:numCache>
            </c:numRef>
          </c:val>
          <c:extLst>
            <c:ext xmlns:c16="http://schemas.microsoft.com/office/drawing/2014/chart" uri="{C3380CC4-5D6E-409C-BE32-E72D297353CC}">
              <c16:uniqueId val="{00000001-CCBC-4873-B400-4584B6E85418}"/>
            </c:ext>
          </c:extLst>
        </c:ser>
        <c:dLbls>
          <c:showLegendKey val="0"/>
          <c:showVal val="0"/>
          <c:showCatName val="0"/>
          <c:showSerName val="0"/>
          <c:showPercent val="0"/>
          <c:showBubbleSize val="0"/>
        </c:dLbls>
        <c:gapWidth val="88"/>
        <c:overlap val="100"/>
        <c:axId val="161562192"/>
        <c:axId val="161561712"/>
      </c:barChart>
      <c:catAx>
        <c:axId val="161562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61712"/>
        <c:crosses val="autoZero"/>
        <c:auto val="1"/>
        <c:lblAlgn val="ctr"/>
        <c:lblOffset val="100"/>
        <c:noMultiLvlLbl val="0"/>
      </c:catAx>
      <c:valAx>
        <c:axId val="161561712"/>
        <c:scaling>
          <c:orientation val="minMax"/>
        </c:scaling>
        <c:delete val="1"/>
        <c:axPos val="b"/>
        <c:numFmt formatCode="[&lt;999999]&quot;£&quot;0.00,&quot; K&quot;;[&lt;999999999]&quot;£&quot;0.00,,&quot; M&quot;;&quot;£&quot;0.00&quot; B&quot;" sourceLinked="1"/>
        <c:majorTickMark val="none"/>
        <c:minorTickMark val="none"/>
        <c:tickLblPos val="nextTo"/>
        <c:crossAx val="16156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C$53"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image" Target="../media/image3.png"/><Relationship Id="rId7" Type="http://schemas.openxmlformats.org/officeDocument/2006/relationships/chart" Target="../charts/chart6.xml"/><Relationship Id="rId12" Type="http://schemas.openxmlformats.org/officeDocument/2006/relationships/chart" Target="../charts/chart10.xml"/><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6.png"/><Relationship Id="rId11" Type="http://schemas.openxmlformats.org/officeDocument/2006/relationships/image" Target="../media/image7.gif"/><Relationship Id="rId5" Type="http://schemas.openxmlformats.org/officeDocument/2006/relationships/image" Target="../media/image5.png"/><Relationship Id="rId10" Type="http://schemas.openxmlformats.org/officeDocument/2006/relationships/chart" Target="../charts/chart9.xml"/><Relationship Id="rId4" Type="http://schemas.openxmlformats.org/officeDocument/2006/relationships/image" Target="../media/image4.gif"/><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7</xdr:col>
      <xdr:colOff>114300</xdr:colOff>
      <xdr:row>4</xdr:row>
      <xdr:rowOff>76200</xdr:rowOff>
    </xdr:from>
    <xdr:to>
      <xdr:col>9</xdr:col>
      <xdr:colOff>327660</xdr:colOff>
      <xdr:row>17</xdr:row>
      <xdr:rowOff>64770</xdr:rowOff>
    </xdr:to>
    <xdr:graphicFrame macro="">
      <xdr:nvGraphicFramePr>
        <xdr:cNvPr id="2" name="Chart 1">
          <a:extLst>
            <a:ext uri="{FF2B5EF4-FFF2-40B4-BE49-F238E27FC236}">
              <a16:creationId xmlns:a16="http://schemas.microsoft.com/office/drawing/2014/main" id="{9B78BA16-BD60-633F-E61B-3FD8D83734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403860</xdr:colOff>
      <xdr:row>26</xdr:row>
      <xdr:rowOff>80010</xdr:rowOff>
    </xdr:from>
    <xdr:to>
      <xdr:col>17</xdr:col>
      <xdr:colOff>1036320</xdr:colOff>
      <xdr:row>41</xdr:row>
      <xdr:rowOff>80010</xdr:rowOff>
    </xdr:to>
    <xdr:graphicFrame macro="">
      <xdr:nvGraphicFramePr>
        <xdr:cNvPr id="17" name="Chart 16">
          <a:extLst>
            <a:ext uri="{FF2B5EF4-FFF2-40B4-BE49-F238E27FC236}">
              <a16:creationId xmlns:a16="http://schemas.microsoft.com/office/drawing/2014/main" id="{D0A7D16B-9E21-47C0-3FCB-05C8498BC1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411480</xdr:colOff>
      <xdr:row>41</xdr:row>
      <xdr:rowOff>114301</xdr:rowOff>
    </xdr:from>
    <xdr:to>
      <xdr:col>16</xdr:col>
      <xdr:colOff>845820</xdr:colOff>
      <xdr:row>49</xdr:row>
      <xdr:rowOff>0</xdr:rowOff>
    </xdr:to>
    <mc:AlternateContent xmlns:mc="http://schemas.openxmlformats.org/markup-compatibility/2006">
      <mc:Choice xmlns:a14="http://schemas.microsoft.com/office/drawing/2010/main" Requires="a14">
        <xdr:graphicFrame macro="">
          <xdr:nvGraphicFramePr>
            <xdr:cNvPr id="18" name="Region">
              <a:extLst>
                <a:ext uri="{FF2B5EF4-FFF2-40B4-BE49-F238E27FC236}">
                  <a16:creationId xmlns:a16="http://schemas.microsoft.com/office/drawing/2014/main" id="{8CCEF34C-CC99-0DA2-31C9-B23281806FA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370820" y="7612381"/>
              <a:ext cx="3093720" cy="13487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38100</xdr:colOff>
      <xdr:row>14</xdr:row>
      <xdr:rowOff>64770</xdr:rowOff>
    </xdr:from>
    <xdr:to>
      <xdr:col>27</xdr:col>
      <xdr:colOff>220980</xdr:colOff>
      <xdr:row>29</xdr:row>
      <xdr:rowOff>64770</xdr:rowOff>
    </xdr:to>
    <xdr:graphicFrame macro="">
      <xdr:nvGraphicFramePr>
        <xdr:cNvPr id="23" name="Chart 22">
          <a:extLst>
            <a:ext uri="{FF2B5EF4-FFF2-40B4-BE49-F238E27FC236}">
              <a16:creationId xmlns:a16="http://schemas.microsoft.com/office/drawing/2014/main" id="{454489A3-D226-9CB5-5E49-E0EAFC884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60960</xdr:colOff>
      <xdr:row>10</xdr:row>
      <xdr:rowOff>3810</xdr:rowOff>
    </xdr:from>
    <xdr:to>
      <xdr:col>37</xdr:col>
      <xdr:colOff>83820</xdr:colOff>
      <xdr:row>25</xdr:row>
      <xdr:rowOff>3810</xdr:rowOff>
    </xdr:to>
    <xdr:graphicFrame macro="">
      <xdr:nvGraphicFramePr>
        <xdr:cNvPr id="25" name="Chart 24">
          <a:extLst>
            <a:ext uri="{FF2B5EF4-FFF2-40B4-BE49-F238E27FC236}">
              <a16:creationId xmlns:a16="http://schemas.microsoft.com/office/drawing/2014/main" id="{292C1A1B-57A8-62BC-9036-49C4795CFD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36</xdr:col>
      <xdr:colOff>1005840</xdr:colOff>
      <xdr:row>4</xdr:row>
      <xdr:rowOff>99060</xdr:rowOff>
    </xdr:from>
    <xdr:to>
      <xdr:col>39</xdr:col>
      <xdr:colOff>556260</xdr:colOff>
      <xdr:row>18</xdr:row>
      <xdr:rowOff>120015</xdr:rowOff>
    </xdr:to>
    <mc:AlternateContent xmlns:mc="http://schemas.openxmlformats.org/markup-compatibility/2006">
      <mc:Choice xmlns:a14="http://schemas.microsoft.com/office/drawing/2010/main" Requires="a14">
        <xdr:graphicFrame macro="">
          <xdr:nvGraphicFramePr>
            <xdr:cNvPr id="26" name="Region 1">
              <a:extLst>
                <a:ext uri="{FF2B5EF4-FFF2-40B4-BE49-F238E27FC236}">
                  <a16:creationId xmlns:a16="http://schemas.microsoft.com/office/drawing/2014/main" id="{4FDE97B3-9CAD-9796-80AD-3DF9499A677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34922460" y="830580"/>
              <a:ext cx="3390900" cy="2581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45</xdr:col>
      <xdr:colOff>1013460</xdr:colOff>
      <xdr:row>19</xdr:row>
      <xdr:rowOff>87630</xdr:rowOff>
    </xdr:from>
    <xdr:to>
      <xdr:col>49</xdr:col>
      <xdr:colOff>464820</xdr:colOff>
      <xdr:row>34</xdr:row>
      <xdr:rowOff>87630</xdr:rowOff>
    </xdr:to>
    <xdr:graphicFrame macro="">
      <xdr:nvGraphicFramePr>
        <xdr:cNvPr id="31" name="Chart 30">
          <a:extLst>
            <a:ext uri="{FF2B5EF4-FFF2-40B4-BE49-F238E27FC236}">
              <a16:creationId xmlns:a16="http://schemas.microsoft.com/office/drawing/2014/main" id="{BDD4838C-4885-23A8-79DC-DFE2201602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473431</xdr:colOff>
      <xdr:row>8</xdr:row>
      <xdr:rowOff>22844</xdr:rowOff>
    </xdr:from>
    <xdr:to>
      <xdr:col>24</xdr:col>
      <xdr:colOff>365071</xdr:colOff>
      <xdr:row>23</xdr:row>
      <xdr:rowOff>126577</xdr:rowOff>
    </xdr:to>
    <xdr:grpSp>
      <xdr:nvGrpSpPr>
        <xdr:cNvPr id="2105" name="Group 2104">
          <a:extLst>
            <a:ext uri="{FF2B5EF4-FFF2-40B4-BE49-F238E27FC236}">
              <a16:creationId xmlns:a16="http://schemas.microsoft.com/office/drawing/2014/main" id="{42A3B554-42CD-454C-2F61-01C6E897E332}"/>
            </a:ext>
          </a:extLst>
        </xdr:cNvPr>
        <xdr:cNvGrpSpPr/>
      </xdr:nvGrpSpPr>
      <xdr:grpSpPr>
        <a:xfrm>
          <a:off x="473431" y="1546844"/>
          <a:ext cx="14369640" cy="2961233"/>
          <a:chOff x="16158" y="759711"/>
          <a:chExt cx="7583826" cy="1554988"/>
        </a:xfrm>
      </xdr:grpSpPr>
      <xdr:sp macro="" textlink="">
        <xdr:nvSpPr>
          <xdr:cNvPr id="2" name="Rectangle: Rounded Corners 1">
            <a:extLst>
              <a:ext uri="{FF2B5EF4-FFF2-40B4-BE49-F238E27FC236}">
                <a16:creationId xmlns:a16="http://schemas.microsoft.com/office/drawing/2014/main" id="{47D2C714-CD0D-56E7-50C1-59475D57712F}"/>
              </a:ext>
            </a:extLst>
          </xdr:cNvPr>
          <xdr:cNvSpPr/>
        </xdr:nvSpPr>
        <xdr:spPr>
          <a:xfrm>
            <a:off x="301334" y="759711"/>
            <a:ext cx="6819133" cy="1554988"/>
          </a:xfrm>
          <a:prstGeom prst="roundRect">
            <a:avLst>
              <a:gd name="adj" fmla="val 689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 name="Rectangle: Rounded Corners 3">
            <a:extLst>
              <a:ext uri="{FF2B5EF4-FFF2-40B4-BE49-F238E27FC236}">
                <a16:creationId xmlns:a16="http://schemas.microsoft.com/office/drawing/2014/main" id="{299C0571-C8EE-4650-80EC-B7EB546567CC}"/>
              </a:ext>
            </a:extLst>
          </xdr:cNvPr>
          <xdr:cNvSpPr/>
        </xdr:nvSpPr>
        <xdr:spPr>
          <a:xfrm>
            <a:off x="102364" y="1016787"/>
            <a:ext cx="1033776" cy="1186876"/>
          </a:xfrm>
          <a:prstGeom prst="roundRect">
            <a:avLst>
              <a:gd name="adj" fmla="val 6898"/>
            </a:avLst>
          </a:prstGeom>
          <a:solidFill>
            <a:schemeClr val="tx1"/>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8" name="Rectangle: Rounded Corners 17">
            <a:extLst>
              <a:ext uri="{FF2B5EF4-FFF2-40B4-BE49-F238E27FC236}">
                <a16:creationId xmlns:a16="http://schemas.microsoft.com/office/drawing/2014/main" id="{E051F4AC-1DA8-2EAA-9372-E7773D3EA569}"/>
              </a:ext>
            </a:extLst>
          </xdr:cNvPr>
          <xdr:cNvSpPr/>
        </xdr:nvSpPr>
        <xdr:spPr>
          <a:xfrm>
            <a:off x="1372056" y="1015247"/>
            <a:ext cx="1033776" cy="1186876"/>
          </a:xfrm>
          <a:prstGeom prst="roundRect">
            <a:avLst>
              <a:gd name="adj" fmla="val 6898"/>
            </a:avLst>
          </a:prstGeom>
          <a:solidFill>
            <a:schemeClr val="bg1"/>
          </a:solidFill>
          <a:ln>
            <a:noFill/>
          </a:ln>
          <a:effectLst>
            <a:outerShdw blurRad="342900" dir="5400000" sx="102000" sy="102000" algn="ctr" rotWithShape="0">
              <a:prstClr val="black">
                <a:alpha val="1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Rectangle: Rounded Corners 19">
            <a:extLst>
              <a:ext uri="{FF2B5EF4-FFF2-40B4-BE49-F238E27FC236}">
                <a16:creationId xmlns:a16="http://schemas.microsoft.com/office/drawing/2014/main" id="{F59986BD-3B8A-33FC-3BC2-98D7AB32B9FB}"/>
              </a:ext>
            </a:extLst>
          </xdr:cNvPr>
          <xdr:cNvSpPr/>
        </xdr:nvSpPr>
        <xdr:spPr>
          <a:xfrm>
            <a:off x="2641748" y="1007550"/>
            <a:ext cx="1033775" cy="1186876"/>
          </a:xfrm>
          <a:prstGeom prst="roundRect">
            <a:avLst>
              <a:gd name="adj" fmla="val 6898"/>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Rectangle: Rounded Corners 20">
            <a:extLst>
              <a:ext uri="{FF2B5EF4-FFF2-40B4-BE49-F238E27FC236}">
                <a16:creationId xmlns:a16="http://schemas.microsoft.com/office/drawing/2014/main" id="{26364BA4-2162-FF1B-82F1-24A3FF888DC1}"/>
              </a:ext>
            </a:extLst>
          </xdr:cNvPr>
          <xdr:cNvSpPr/>
        </xdr:nvSpPr>
        <xdr:spPr>
          <a:xfrm>
            <a:off x="3911439" y="992156"/>
            <a:ext cx="1033776" cy="1186876"/>
          </a:xfrm>
          <a:prstGeom prst="roundRect">
            <a:avLst>
              <a:gd name="adj" fmla="val 6898"/>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Rectangle: Rounded Corners 21">
            <a:extLst>
              <a:ext uri="{FF2B5EF4-FFF2-40B4-BE49-F238E27FC236}">
                <a16:creationId xmlns:a16="http://schemas.microsoft.com/office/drawing/2014/main" id="{F6AD6E50-D8C0-5CA6-FD26-3BCBDC8E13A0}"/>
              </a:ext>
            </a:extLst>
          </xdr:cNvPr>
          <xdr:cNvSpPr/>
        </xdr:nvSpPr>
        <xdr:spPr>
          <a:xfrm>
            <a:off x="5181131" y="1007551"/>
            <a:ext cx="1033776" cy="1186876"/>
          </a:xfrm>
          <a:prstGeom prst="roundRect">
            <a:avLst>
              <a:gd name="adj" fmla="val 6898"/>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Rectangle: Rounded Corners 22">
            <a:extLst>
              <a:ext uri="{FF2B5EF4-FFF2-40B4-BE49-F238E27FC236}">
                <a16:creationId xmlns:a16="http://schemas.microsoft.com/office/drawing/2014/main" id="{3EA81702-21A4-062A-148E-28E494F8401B}"/>
              </a:ext>
            </a:extLst>
          </xdr:cNvPr>
          <xdr:cNvSpPr/>
        </xdr:nvSpPr>
        <xdr:spPr>
          <a:xfrm>
            <a:off x="6450825" y="999852"/>
            <a:ext cx="1033776" cy="1186876"/>
          </a:xfrm>
          <a:prstGeom prst="roundRect">
            <a:avLst>
              <a:gd name="adj" fmla="val 6898"/>
            </a:avLst>
          </a:prstGeom>
          <a:solidFill>
            <a:schemeClr val="tx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Oval 23">
            <a:extLst>
              <a:ext uri="{FF2B5EF4-FFF2-40B4-BE49-F238E27FC236}">
                <a16:creationId xmlns:a16="http://schemas.microsoft.com/office/drawing/2014/main" id="{12A8DD76-DACF-0165-CD58-FB2FA13A81C1}"/>
              </a:ext>
            </a:extLst>
          </xdr:cNvPr>
          <xdr:cNvSpPr/>
        </xdr:nvSpPr>
        <xdr:spPr>
          <a:xfrm>
            <a:off x="1658383" y="836681"/>
            <a:ext cx="420434" cy="411417"/>
          </a:xfrm>
          <a:prstGeom prst="ellipse">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Oval 24">
            <a:extLst>
              <a:ext uri="{FF2B5EF4-FFF2-40B4-BE49-F238E27FC236}">
                <a16:creationId xmlns:a16="http://schemas.microsoft.com/office/drawing/2014/main" id="{33136794-FD1B-318D-F1F2-0B19172378B2}"/>
              </a:ext>
            </a:extLst>
          </xdr:cNvPr>
          <xdr:cNvSpPr/>
        </xdr:nvSpPr>
        <xdr:spPr>
          <a:xfrm>
            <a:off x="2928075" y="844378"/>
            <a:ext cx="420434" cy="411417"/>
          </a:xfrm>
          <a:prstGeom prst="ellipse">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6" name="Oval 25">
            <a:extLst>
              <a:ext uri="{FF2B5EF4-FFF2-40B4-BE49-F238E27FC236}">
                <a16:creationId xmlns:a16="http://schemas.microsoft.com/office/drawing/2014/main" id="{2D9E5113-F059-CE78-0AD8-31210BEB8A28}"/>
              </a:ext>
            </a:extLst>
          </xdr:cNvPr>
          <xdr:cNvSpPr/>
        </xdr:nvSpPr>
        <xdr:spPr>
          <a:xfrm>
            <a:off x="4197767" y="828984"/>
            <a:ext cx="420434" cy="411417"/>
          </a:xfrm>
          <a:prstGeom prst="ellipse">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7" name="Oval 26">
            <a:extLst>
              <a:ext uri="{FF2B5EF4-FFF2-40B4-BE49-F238E27FC236}">
                <a16:creationId xmlns:a16="http://schemas.microsoft.com/office/drawing/2014/main" id="{065BD2F3-1261-0CF9-58DF-CB2E4E91AC87}"/>
              </a:ext>
            </a:extLst>
          </xdr:cNvPr>
          <xdr:cNvSpPr/>
        </xdr:nvSpPr>
        <xdr:spPr>
          <a:xfrm>
            <a:off x="5467459" y="813590"/>
            <a:ext cx="420434" cy="411417"/>
          </a:xfrm>
          <a:prstGeom prst="ellipse">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9" name="Oval 28">
            <a:extLst>
              <a:ext uri="{FF2B5EF4-FFF2-40B4-BE49-F238E27FC236}">
                <a16:creationId xmlns:a16="http://schemas.microsoft.com/office/drawing/2014/main" id="{FF8FA01D-AE0E-B139-3FC5-908D72F4B807}"/>
              </a:ext>
            </a:extLst>
          </xdr:cNvPr>
          <xdr:cNvSpPr/>
        </xdr:nvSpPr>
        <xdr:spPr>
          <a:xfrm>
            <a:off x="6287339" y="1644862"/>
            <a:ext cx="619935" cy="604761"/>
          </a:xfrm>
          <a:prstGeom prst="ellipse">
            <a:avLst/>
          </a:prstGeom>
          <a:solidFill>
            <a:schemeClr val="bg1"/>
          </a:solidFill>
          <a:ln>
            <a:noFill/>
          </a:ln>
          <a:effectLst>
            <a:outerShdw blurRad="508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0" name="Oval 29">
            <a:extLst>
              <a:ext uri="{FF2B5EF4-FFF2-40B4-BE49-F238E27FC236}">
                <a16:creationId xmlns:a16="http://schemas.microsoft.com/office/drawing/2014/main" id="{CEFB23A9-2222-8B86-A8DB-C220500FD6DD}"/>
              </a:ext>
            </a:extLst>
          </xdr:cNvPr>
          <xdr:cNvSpPr/>
        </xdr:nvSpPr>
        <xdr:spPr>
          <a:xfrm>
            <a:off x="631606" y="1644862"/>
            <a:ext cx="619936" cy="604761"/>
          </a:xfrm>
          <a:prstGeom prst="ellipse">
            <a:avLst/>
          </a:prstGeom>
          <a:solidFill>
            <a:schemeClr val="bg1"/>
          </a:solidFill>
          <a:ln>
            <a:noFill/>
          </a:ln>
          <a:effectLst>
            <a:outerShdw blurRad="508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32" name="Picture 31">
            <a:extLst>
              <a:ext uri="{FF2B5EF4-FFF2-40B4-BE49-F238E27FC236}">
                <a16:creationId xmlns:a16="http://schemas.microsoft.com/office/drawing/2014/main" id="{DAA4E8FF-92BE-AB29-452B-BA7C3B75633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5055" y="1760317"/>
            <a:ext cx="389110" cy="378443"/>
          </a:xfrm>
          <a:prstGeom prst="rect">
            <a:avLst/>
          </a:prstGeom>
        </xdr:spPr>
      </xdr:pic>
      <xdr:pic>
        <xdr:nvPicPr>
          <xdr:cNvPr id="34" name="Picture 33">
            <a:extLst>
              <a:ext uri="{FF2B5EF4-FFF2-40B4-BE49-F238E27FC236}">
                <a16:creationId xmlns:a16="http://schemas.microsoft.com/office/drawing/2014/main" id="{CB763ADC-29DD-69DA-3533-407E1D6CABA1}"/>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2988728" y="898257"/>
            <a:ext cx="280290" cy="271273"/>
          </a:xfrm>
          <a:prstGeom prst="rect">
            <a:avLst/>
          </a:prstGeom>
        </xdr:spPr>
      </xdr:pic>
      <xdr:pic>
        <xdr:nvPicPr>
          <xdr:cNvPr id="36" name="Picture 35">
            <a:extLst>
              <a:ext uri="{FF2B5EF4-FFF2-40B4-BE49-F238E27FC236}">
                <a16:creationId xmlns:a16="http://schemas.microsoft.com/office/drawing/2014/main" id="{1ADC38F3-5C5E-32C0-E294-39BB77CE2CDF}"/>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1707952" y="898256"/>
            <a:ext cx="296778" cy="287761"/>
          </a:xfrm>
          <a:prstGeom prst="rect">
            <a:avLst/>
          </a:prstGeom>
        </xdr:spPr>
      </xdr:pic>
      <xdr:pic>
        <xdr:nvPicPr>
          <xdr:cNvPr id="38" name="Picture 37">
            <a:extLst>
              <a:ext uri="{FF2B5EF4-FFF2-40B4-BE49-F238E27FC236}">
                <a16:creationId xmlns:a16="http://schemas.microsoft.com/office/drawing/2014/main" id="{38602029-A45D-6713-ADA2-9562F0590B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379518" y="1752620"/>
            <a:ext cx="392937" cy="382271"/>
          </a:xfrm>
          <a:prstGeom prst="rect">
            <a:avLst/>
          </a:prstGeom>
        </xdr:spPr>
      </xdr:pic>
      <xdr:pic>
        <xdr:nvPicPr>
          <xdr:cNvPr id="40" name="Picture 39">
            <a:extLst>
              <a:ext uri="{FF2B5EF4-FFF2-40B4-BE49-F238E27FC236}">
                <a16:creationId xmlns:a16="http://schemas.microsoft.com/office/drawing/2014/main" id="{B0E8F772-BE04-369F-0E5D-F8D8D00559A2}"/>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4261809" y="875166"/>
            <a:ext cx="313263" cy="304246"/>
          </a:xfrm>
          <a:prstGeom prst="rect">
            <a:avLst/>
          </a:prstGeom>
        </xdr:spPr>
      </xdr:pic>
      <xdr:pic>
        <xdr:nvPicPr>
          <xdr:cNvPr id="42" name="Picture 41">
            <a:extLst>
              <a:ext uri="{FF2B5EF4-FFF2-40B4-BE49-F238E27FC236}">
                <a16:creationId xmlns:a16="http://schemas.microsoft.com/office/drawing/2014/main" id="{1324A906-6C3F-53B2-64AB-3E87A84862B6}"/>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5542582" y="875166"/>
            <a:ext cx="259850" cy="250833"/>
          </a:xfrm>
          <a:prstGeom prst="rect">
            <a:avLst/>
          </a:prstGeom>
        </xdr:spPr>
      </xdr:pic>
      <xdr:sp macro="" textlink="">
        <xdr:nvSpPr>
          <xdr:cNvPr id="43" name="TextBox 42">
            <a:extLst>
              <a:ext uri="{FF2B5EF4-FFF2-40B4-BE49-F238E27FC236}">
                <a16:creationId xmlns:a16="http://schemas.microsoft.com/office/drawing/2014/main" id="{8239990C-4CE3-E759-55EA-B67EC77CD9FA}"/>
              </a:ext>
            </a:extLst>
          </xdr:cNvPr>
          <xdr:cNvSpPr txBox="1"/>
        </xdr:nvSpPr>
        <xdr:spPr>
          <a:xfrm>
            <a:off x="156244" y="1086062"/>
            <a:ext cx="883736" cy="254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bg1"/>
                </a:solidFill>
                <a:latin typeface="+mj-lt"/>
              </a:rPr>
              <a:t>Unit Cost</a:t>
            </a:r>
          </a:p>
        </xdr:txBody>
      </xdr:sp>
      <xdr:sp macro="" textlink="">
        <xdr:nvSpPr>
          <xdr:cNvPr id="44" name="TextBox 43">
            <a:extLst>
              <a:ext uri="{FF2B5EF4-FFF2-40B4-BE49-F238E27FC236}">
                <a16:creationId xmlns:a16="http://schemas.microsoft.com/office/drawing/2014/main" id="{B408C145-228C-1935-DEF7-D70C391608A2}"/>
              </a:ext>
            </a:extLst>
          </xdr:cNvPr>
          <xdr:cNvSpPr txBox="1"/>
        </xdr:nvSpPr>
        <xdr:spPr>
          <a:xfrm>
            <a:off x="2577710" y="1309276"/>
            <a:ext cx="1241519" cy="237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ysClr val="windowText" lastClr="000000"/>
                </a:solidFill>
                <a:latin typeface="+mj-lt"/>
              </a:rPr>
              <a:t>Total </a:t>
            </a:r>
            <a:r>
              <a:rPr lang="en-GB" sz="1400" b="1" i="0" u="none" strike="noStrike">
                <a:solidFill>
                  <a:srgbClr val="000000"/>
                </a:solidFill>
                <a:latin typeface="+mj-lt"/>
                <a:ea typeface="+mn-ea"/>
                <a:cs typeface="+mn-cs"/>
              </a:rPr>
              <a:t>Revenue</a:t>
            </a:r>
          </a:p>
        </xdr:txBody>
      </xdr:sp>
      <xdr:sp macro="" textlink="">
        <xdr:nvSpPr>
          <xdr:cNvPr id="45" name="TextBox 44">
            <a:extLst>
              <a:ext uri="{FF2B5EF4-FFF2-40B4-BE49-F238E27FC236}">
                <a16:creationId xmlns:a16="http://schemas.microsoft.com/office/drawing/2014/main" id="{DCD6E79C-F3D1-60EE-24FF-7873F4D1C03A}"/>
              </a:ext>
            </a:extLst>
          </xdr:cNvPr>
          <xdr:cNvSpPr txBox="1"/>
        </xdr:nvSpPr>
        <xdr:spPr>
          <a:xfrm>
            <a:off x="3795371" y="1309276"/>
            <a:ext cx="1241520" cy="237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ysClr val="windowText" lastClr="000000"/>
                </a:solidFill>
                <a:latin typeface="+mj-lt"/>
              </a:rPr>
              <a:t>Total Profit</a:t>
            </a:r>
          </a:p>
        </xdr:txBody>
      </xdr:sp>
      <xdr:sp macro="" textlink="">
        <xdr:nvSpPr>
          <xdr:cNvPr id="46" name="TextBox 45">
            <a:extLst>
              <a:ext uri="{FF2B5EF4-FFF2-40B4-BE49-F238E27FC236}">
                <a16:creationId xmlns:a16="http://schemas.microsoft.com/office/drawing/2014/main" id="{CFB7D1BB-9656-DACF-18C9-3434457D0184}"/>
              </a:ext>
            </a:extLst>
          </xdr:cNvPr>
          <xdr:cNvSpPr txBox="1"/>
        </xdr:nvSpPr>
        <xdr:spPr>
          <a:xfrm>
            <a:off x="5083844" y="1309276"/>
            <a:ext cx="1241520" cy="237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ysClr val="windowText" lastClr="000000"/>
                </a:solidFill>
                <a:latin typeface="+mj-lt"/>
              </a:rPr>
              <a:t>Total Cost</a:t>
            </a:r>
          </a:p>
        </xdr:txBody>
      </xdr:sp>
      <xdr:sp macro="" textlink="">
        <xdr:nvSpPr>
          <xdr:cNvPr id="48" name="TextBox 47">
            <a:extLst>
              <a:ext uri="{FF2B5EF4-FFF2-40B4-BE49-F238E27FC236}">
                <a16:creationId xmlns:a16="http://schemas.microsoft.com/office/drawing/2014/main" id="{A2BBA2B2-2D06-B29D-3108-21BBDCF8C5F0}"/>
              </a:ext>
            </a:extLst>
          </xdr:cNvPr>
          <xdr:cNvSpPr txBox="1"/>
        </xdr:nvSpPr>
        <xdr:spPr>
          <a:xfrm>
            <a:off x="6523177" y="1086062"/>
            <a:ext cx="883737" cy="254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bg1"/>
                </a:solidFill>
                <a:latin typeface="+mj-lt"/>
              </a:rPr>
              <a:t>Unit Sold</a:t>
            </a:r>
          </a:p>
        </xdr:txBody>
      </xdr:sp>
      <xdr:sp macro="" textlink="Analysis!A2">
        <xdr:nvSpPr>
          <xdr:cNvPr id="49" name="TextBox 48">
            <a:extLst>
              <a:ext uri="{FF2B5EF4-FFF2-40B4-BE49-F238E27FC236}">
                <a16:creationId xmlns:a16="http://schemas.microsoft.com/office/drawing/2014/main" id="{A1DC1698-1040-BB3F-9BC0-276ED5801F0B}"/>
              </a:ext>
            </a:extLst>
          </xdr:cNvPr>
          <xdr:cNvSpPr txBox="1"/>
        </xdr:nvSpPr>
        <xdr:spPr>
          <a:xfrm>
            <a:off x="2546922" y="1585600"/>
            <a:ext cx="1241521" cy="23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42A4FD9-DAD8-4C23-B98D-94FF983B70A6}" type="TxLink">
              <a:rPr lang="en-US" sz="1400" b="1" i="0" u="none" strike="noStrike">
                <a:solidFill>
                  <a:schemeClr val="tx1">
                    <a:lumMod val="65000"/>
                    <a:lumOff val="35000"/>
                  </a:schemeClr>
                </a:solidFill>
                <a:latin typeface="Arial" panose="020B0604020202020204" pitchFamily="34" charset="0"/>
                <a:ea typeface="+mn-ea"/>
                <a:cs typeface="Arial" panose="020B0604020202020204" pitchFamily="34" charset="0"/>
              </a:rPr>
              <a:pPr marL="0" indent="0" algn="ctr"/>
              <a:t>£31.90 M</a:t>
            </a:fld>
            <a:endParaRPr lang="en-GB" sz="1400" b="1" i="0" u="none" strike="noStrike">
              <a:solidFill>
                <a:schemeClr val="tx1">
                  <a:lumMod val="65000"/>
                  <a:lumOff val="35000"/>
                </a:schemeClr>
              </a:solidFill>
              <a:latin typeface="Arial" panose="020B0604020202020204" pitchFamily="34" charset="0"/>
              <a:ea typeface="+mn-ea"/>
              <a:cs typeface="Arial" panose="020B0604020202020204" pitchFamily="34" charset="0"/>
            </a:endParaRPr>
          </a:p>
        </xdr:txBody>
      </xdr:sp>
      <xdr:sp macro="" textlink="Analysis!$F$2">
        <xdr:nvSpPr>
          <xdr:cNvPr id="50" name="TextBox 49">
            <a:extLst>
              <a:ext uri="{FF2B5EF4-FFF2-40B4-BE49-F238E27FC236}">
                <a16:creationId xmlns:a16="http://schemas.microsoft.com/office/drawing/2014/main" id="{406EDCA2-D990-ED4D-090B-DFB2F897FB54}"/>
              </a:ext>
            </a:extLst>
          </xdr:cNvPr>
          <xdr:cNvSpPr txBox="1"/>
        </xdr:nvSpPr>
        <xdr:spPr>
          <a:xfrm>
            <a:off x="3833855" y="1585600"/>
            <a:ext cx="1241522" cy="23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CE9F18C-EB68-4ACA-85E1-B766CB858DC6}" type="TxLink">
              <a:rPr lang="en-US" sz="1400" b="1" i="0" u="none" strike="noStrike">
                <a:solidFill>
                  <a:schemeClr val="tx1">
                    <a:lumMod val="65000"/>
                    <a:lumOff val="35000"/>
                  </a:schemeClr>
                </a:solidFill>
                <a:latin typeface="Arial" panose="020B0604020202020204" pitchFamily="34" charset="0"/>
                <a:cs typeface="Arial" panose="020B0604020202020204" pitchFamily="34" charset="0"/>
              </a:rPr>
              <a:t>£9.21 M</a:t>
            </a:fld>
            <a:endParaRPr lang="en-GB" sz="1400" b="1">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B2">
        <xdr:nvSpPr>
          <xdr:cNvPr id="51" name="TextBox 50">
            <a:extLst>
              <a:ext uri="{FF2B5EF4-FFF2-40B4-BE49-F238E27FC236}">
                <a16:creationId xmlns:a16="http://schemas.microsoft.com/office/drawing/2014/main" id="{320A4360-7EF5-4D71-CD5D-D391AADBBAA5}"/>
              </a:ext>
            </a:extLst>
          </xdr:cNvPr>
          <xdr:cNvSpPr txBox="1"/>
        </xdr:nvSpPr>
        <xdr:spPr>
          <a:xfrm>
            <a:off x="5076147" y="1585600"/>
            <a:ext cx="1241522" cy="23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E3F6D3-3419-49C9-A1F7-C2F1ACF84A46}" type="TxLink">
              <a:rPr lang="en-US" sz="1400" b="1" i="0" u="none" strike="noStrike">
                <a:solidFill>
                  <a:schemeClr val="tx1">
                    <a:lumMod val="65000"/>
                    <a:lumOff val="35000"/>
                  </a:schemeClr>
                </a:solidFill>
                <a:latin typeface="Arial" panose="020B0604020202020204" pitchFamily="34" charset="0"/>
                <a:cs typeface="Arial" panose="020B0604020202020204" pitchFamily="34" charset="0"/>
              </a:rPr>
              <a:t>£22.69 M</a:t>
            </a:fld>
            <a:endParaRPr lang="en-GB" sz="1400" b="1">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D2">
        <xdr:nvSpPr>
          <xdr:cNvPr id="52" name="TextBox 51">
            <a:extLst>
              <a:ext uri="{FF2B5EF4-FFF2-40B4-BE49-F238E27FC236}">
                <a16:creationId xmlns:a16="http://schemas.microsoft.com/office/drawing/2014/main" id="{A17A91C6-65CD-D466-5F17-CB8BD529BBFE}"/>
              </a:ext>
            </a:extLst>
          </xdr:cNvPr>
          <xdr:cNvSpPr txBox="1"/>
        </xdr:nvSpPr>
        <xdr:spPr>
          <a:xfrm>
            <a:off x="1258450" y="1585600"/>
            <a:ext cx="1241522" cy="23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2936319-D5F2-4223-AA2D-60157050A72F}" type="TxLink">
              <a:rPr lang="en-US" sz="1400" b="1" i="0" u="none" strike="noStrike">
                <a:solidFill>
                  <a:schemeClr val="tx1">
                    <a:lumMod val="65000"/>
                    <a:lumOff val="35000"/>
                  </a:schemeClr>
                </a:solidFill>
                <a:latin typeface="Arial" panose="020B0604020202020204" pitchFamily="34" charset="0"/>
                <a:ea typeface="+mn-ea"/>
                <a:cs typeface="Arial" panose="020B0604020202020204" pitchFamily="34" charset="0"/>
              </a:rPr>
              <a:pPr marL="0" indent="0" algn="ctr"/>
              <a:t>£7.77 K</a:t>
            </a:fld>
            <a:endParaRPr lang="en-GB" sz="1400" b="1" i="0" u="none" strike="noStrike">
              <a:solidFill>
                <a:schemeClr val="tx1">
                  <a:lumMod val="65000"/>
                  <a:lumOff val="35000"/>
                </a:schemeClr>
              </a:solidFill>
              <a:latin typeface="Arial" panose="020B0604020202020204" pitchFamily="34" charset="0"/>
              <a:ea typeface="+mn-ea"/>
              <a:cs typeface="Arial" panose="020B0604020202020204" pitchFamily="34" charset="0"/>
            </a:endParaRPr>
          </a:p>
        </xdr:txBody>
      </xdr:sp>
      <xdr:sp macro="" textlink="Analysis!E2">
        <xdr:nvSpPr>
          <xdr:cNvPr id="53" name="TextBox 52">
            <a:extLst>
              <a:ext uri="{FF2B5EF4-FFF2-40B4-BE49-F238E27FC236}">
                <a16:creationId xmlns:a16="http://schemas.microsoft.com/office/drawing/2014/main" id="{232D9993-26FD-2296-6DCD-BECB2F9D5034}"/>
              </a:ext>
            </a:extLst>
          </xdr:cNvPr>
          <xdr:cNvSpPr txBox="1"/>
        </xdr:nvSpPr>
        <xdr:spPr>
          <a:xfrm>
            <a:off x="6358462" y="1343142"/>
            <a:ext cx="1241522" cy="236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74EE528-0E8E-4782-86BF-1C4EAD5072B5}" type="TxLink">
              <a:rPr lang="en-US" sz="1400" b="1" i="0" u="none" strike="noStrike">
                <a:solidFill>
                  <a:schemeClr val="bg1"/>
                </a:solidFill>
                <a:latin typeface="Arial" panose="020B0604020202020204" pitchFamily="34" charset="0"/>
                <a:ea typeface="+mn-ea"/>
                <a:cs typeface="Arial" panose="020B0604020202020204" pitchFamily="34" charset="0"/>
              </a:rPr>
              <a:t>£97.97 K</a:t>
            </a:fld>
            <a:endParaRPr lang="en-GB" sz="1400" b="1" i="0" u="none" strike="noStrike">
              <a:solidFill>
                <a:schemeClr val="bg1"/>
              </a:solidFill>
              <a:latin typeface="Arial" panose="020B0604020202020204" pitchFamily="34" charset="0"/>
              <a:ea typeface="+mn-ea"/>
              <a:cs typeface="Arial" panose="020B0604020202020204" pitchFamily="34" charset="0"/>
            </a:endParaRPr>
          </a:p>
        </xdr:txBody>
      </xdr:sp>
      <xdr:sp macro="" textlink="Analysis!C2">
        <xdr:nvSpPr>
          <xdr:cNvPr id="54" name="TextBox 53">
            <a:extLst>
              <a:ext uri="{FF2B5EF4-FFF2-40B4-BE49-F238E27FC236}">
                <a16:creationId xmlns:a16="http://schemas.microsoft.com/office/drawing/2014/main" id="{4589614E-12C2-005C-833C-BD3424984356}"/>
              </a:ext>
            </a:extLst>
          </xdr:cNvPr>
          <xdr:cNvSpPr txBox="1"/>
        </xdr:nvSpPr>
        <xdr:spPr>
          <a:xfrm>
            <a:off x="16158" y="1350839"/>
            <a:ext cx="1241522" cy="236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9313E82-4A26-4626-9B3F-240E3FBBD96E}" type="TxLink">
              <a:rPr lang="en-US" sz="1400" b="1" i="0" u="none" strike="noStrike">
                <a:solidFill>
                  <a:schemeClr val="bg1"/>
                </a:solidFill>
                <a:latin typeface="Arial" panose="020B0604020202020204" pitchFamily="34" charset="0"/>
                <a:ea typeface="+mn-ea"/>
                <a:cs typeface="Arial" panose="020B0604020202020204" pitchFamily="34" charset="0"/>
              </a:rPr>
              <a:t>£5.63 K</a:t>
            </a:fld>
            <a:endParaRPr lang="en-GB" sz="1400" b="1" i="0" u="none" strike="noStrike">
              <a:solidFill>
                <a:schemeClr val="bg1"/>
              </a:solidFill>
              <a:latin typeface="Arial" panose="020B0604020202020204" pitchFamily="34" charset="0"/>
              <a:ea typeface="+mn-ea"/>
              <a:cs typeface="Arial" panose="020B0604020202020204" pitchFamily="34" charset="0"/>
            </a:endParaRPr>
          </a:p>
        </xdr:txBody>
      </xdr:sp>
    </xdr:grpSp>
    <xdr:clientData/>
  </xdr:twoCellAnchor>
  <xdr:twoCellAnchor>
    <xdr:from>
      <xdr:col>0</xdr:col>
      <xdr:colOff>461386</xdr:colOff>
      <xdr:row>56</xdr:row>
      <xdr:rowOff>111719</xdr:rowOff>
    </xdr:from>
    <xdr:to>
      <xdr:col>7</xdr:col>
      <xdr:colOff>603059</xdr:colOff>
      <xdr:row>70</xdr:row>
      <xdr:rowOff>54432</xdr:rowOff>
    </xdr:to>
    <xdr:grpSp>
      <xdr:nvGrpSpPr>
        <xdr:cNvPr id="2104" name="Group 2103">
          <a:extLst>
            <a:ext uri="{FF2B5EF4-FFF2-40B4-BE49-F238E27FC236}">
              <a16:creationId xmlns:a16="http://schemas.microsoft.com/office/drawing/2014/main" id="{55F3F561-A694-AD95-B441-F552443C416D}"/>
            </a:ext>
          </a:extLst>
        </xdr:cNvPr>
        <xdr:cNvGrpSpPr/>
      </xdr:nvGrpSpPr>
      <xdr:grpSpPr>
        <a:xfrm>
          <a:off x="461386" y="10779719"/>
          <a:ext cx="4364423" cy="2609713"/>
          <a:chOff x="12495450" y="2652206"/>
          <a:chExt cx="2135925" cy="2483164"/>
        </a:xfrm>
      </xdr:grpSpPr>
      <xdr:sp macro="" textlink="">
        <xdr:nvSpPr>
          <xdr:cNvPr id="58" name="Rectangle: Rounded Corners 57">
            <a:extLst>
              <a:ext uri="{FF2B5EF4-FFF2-40B4-BE49-F238E27FC236}">
                <a16:creationId xmlns:a16="http://schemas.microsoft.com/office/drawing/2014/main" id="{C7AD0FE8-0375-4926-9336-D5A36F74F319}"/>
              </a:ext>
            </a:extLst>
          </xdr:cNvPr>
          <xdr:cNvSpPr/>
        </xdr:nvSpPr>
        <xdr:spPr>
          <a:xfrm>
            <a:off x="12495450" y="2652206"/>
            <a:ext cx="2135925" cy="2483164"/>
          </a:xfrm>
          <a:prstGeom prst="roundRect">
            <a:avLst>
              <a:gd name="adj" fmla="val 1704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mc:AlternateContent xmlns:mc="http://schemas.openxmlformats.org/markup-compatibility/2006">
        <mc:Choice xmlns:a14="http://schemas.microsoft.com/office/drawing/2010/main" Requires="a14">
          <xdr:graphicFrame macro="">
            <xdr:nvGraphicFramePr>
              <xdr:cNvPr id="59" name="Month Filter">
                <a:extLst>
                  <a:ext uri="{FF2B5EF4-FFF2-40B4-BE49-F238E27FC236}">
                    <a16:creationId xmlns:a16="http://schemas.microsoft.com/office/drawing/2014/main" id="{10442A52-9204-4658-8C33-D9F7CC32CCCB}"/>
                  </a:ext>
                </a:extLst>
              </xdr:cNvPr>
              <xdr:cNvGraphicFramePr>
                <a:graphicFrameLocks/>
              </xdr:cNvGraphicFramePr>
            </xdr:nvGraphicFramePr>
            <xdr:xfrm>
              <a:off x="12619641" y="2937679"/>
              <a:ext cx="1942629" cy="2155598"/>
            </xdr:xfrm>
            <a:graphic>
              <a:graphicData uri="http://schemas.microsoft.com/office/drawing/2010/slicer">
                <sle:slicer xmlns:sle="http://schemas.microsoft.com/office/drawing/2010/slicer" name="Month Filter"/>
              </a:graphicData>
            </a:graphic>
          </xdr:graphicFrame>
        </mc:Choice>
        <mc:Fallback>
          <xdr:sp macro="" textlink="">
            <xdr:nvSpPr>
              <xdr:cNvPr id="0" name=""/>
              <xdr:cNvSpPr>
                <a:spLocks noTextEdit="1"/>
              </xdr:cNvSpPr>
            </xdr:nvSpPr>
            <xdr:spPr>
              <a:xfrm>
                <a:off x="715151" y="11079741"/>
                <a:ext cx="3969453" cy="226545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12</xdr:col>
      <xdr:colOff>331876</xdr:colOff>
      <xdr:row>24</xdr:row>
      <xdr:rowOff>88372</xdr:rowOff>
    </xdr:from>
    <xdr:to>
      <xdr:col>24</xdr:col>
      <xdr:colOff>239486</xdr:colOff>
      <xdr:row>40</xdr:row>
      <xdr:rowOff>65314</xdr:rowOff>
    </xdr:to>
    <xdr:grpSp>
      <xdr:nvGrpSpPr>
        <xdr:cNvPr id="2103" name="Group 2102">
          <a:extLst>
            <a:ext uri="{FF2B5EF4-FFF2-40B4-BE49-F238E27FC236}">
              <a16:creationId xmlns:a16="http://schemas.microsoft.com/office/drawing/2014/main" id="{6AB347B9-9FAF-D268-7203-F8F26DC9DCCA}"/>
            </a:ext>
          </a:extLst>
        </xdr:cNvPr>
        <xdr:cNvGrpSpPr/>
      </xdr:nvGrpSpPr>
      <xdr:grpSpPr>
        <a:xfrm>
          <a:off x="7570876" y="4660372"/>
          <a:ext cx="7146610" cy="3024942"/>
          <a:chOff x="7708926" y="626238"/>
          <a:chExt cx="4481990" cy="2137123"/>
        </a:xfrm>
      </xdr:grpSpPr>
      <xdr:sp macro="" textlink="">
        <xdr:nvSpPr>
          <xdr:cNvPr id="55" name="Rectangle: Rounded Corners 54">
            <a:extLst>
              <a:ext uri="{FF2B5EF4-FFF2-40B4-BE49-F238E27FC236}">
                <a16:creationId xmlns:a16="http://schemas.microsoft.com/office/drawing/2014/main" id="{F9411AEC-7A43-A1F9-7A5C-B860B13CF9EE}"/>
              </a:ext>
            </a:extLst>
          </xdr:cNvPr>
          <xdr:cNvSpPr/>
        </xdr:nvSpPr>
        <xdr:spPr>
          <a:xfrm>
            <a:off x="7816626" y="626238"/>
            <a:ext cx="4374290" cy="2137123"/>
          </a:xfrm>
          <a:prstGeom prst="roundRect">
            <a:avLst>
              <a:gd name="adj" fmla="val 689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mc:AlternateContent xmlns:mc="http://schemas.openxmlformats.org/markup-compatibility/2006">
        <mc:Choice xmlns:a14="http://schemas.microsoft.com/office/drawing/2010/main" Requires="a14">
          <xdr:sp macro="" textlink="">
            <xdr:nvSpPr>
              <xdr:cNvPr id="2053" name="Option Button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8040984" y="797162"/>
                <a:ext cx="1154121" cy="332603"/>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GB" sz="800" b="0" i="0" u="none" strike="noStrike" baseline="0">
                    <a:solidFill>
                      <a:srgbClr val="000000"/>
                    </a:solidFill>
                    <a:latin typeface="Segoe UI"/>
                    <a:cs typeface="Segoe UI"/>
                  </a:rPr>
                  <a:t>Revenue</a:t>
                </a:r>
              </a:p>
            </xdr:txBody>
          </xdr:sp>
        </mc:Choice>
        <mc:Fallback/>
      </mc:AlternateContent>
      <mc:AlternateContent xmlns:mc="http://schemas.openxmlformats.org/markup-compatibility/2006">
        <mc:Choice xmlns:a14="http://schemas.microsoft.com/office/drawing/2010/main" Requires="a14">
          <xdr:sp macro="" textlink="">
            <xdr:nvSpPr>
              <xdr:cNvPr id="2054" name="Option Button 6" hidden="1">
                <a:extLst>
                  <a:ext uri="{63B3BB69-23CF-44E3-9099-C40C66FF867C}">
                    <a14:compatExt spid="_x0000_s2054"/>
                  </a:ext>
                  <a:ext uri="{FF2B5EF4-FFF2-40B4-BE49-F238E27FC236}">
                    <a16:creationId xmlns:a16="http://schemas.microsoft.com/office/drawing/2014/main" id="{0605CEC9-2564-6504-2E0A-4D7D325E08AE}"/>
                  </a:ext>
                </a:extLst>
              </xdr:cNvPr>
              <xdr:cNvSpPr/>
            </xdr:nvSpPr>
            <xdr:spPr bwMode="auto">
              <a:xfrm>
                <a:off x="9097143" y="792081"/>
                <a:ext cx="1155935" cy="332604"/>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GB" sz="800" b="0" i="0" u="none" strike="noStrike" baseline="0">
                    <a:solidFill>
                      <a:srgbClr val="000000"/>
                    </a:solidFill>
                    <a:latin typeface="Segoe UI"/>
                    <a:cs typeface="Segoe UI"/>
                  </a:rPr>
                  <a:t>Profit</a:t>
                </a:r>
              </a:p>
            </xdr:txBody>
          </xdr:sp>
        </mc:Choice>
        <mc:Fallback/>
      </mc:AlternateContent>
      <mc:AlternateContent xmlns:mc="http://schemas.openxmlformats.org/markup-compatibility/2006">
        <mc:Choice xmlns:a14="http://schemas.microsoft.com/office/drawing/2010/main" Requires="a14">
          <xdr:sp macro="" textlink="">
            <xdr:nvSpPr>
              <xdr:cNvPr id="2055" name="Option Button 7" hidden="1">
                <a:extLst>
                  <a:ext uri="{63B3BB69-23CF-44E3-9099-C40C66FF867C}">
                    <a14:compatExt spid="_x0000_s2055"/>
                  </a:ext>
                  <a:ext uri="{FF2B5EF4-FFF2-40B4-BE49-F238E27FC236}">
                    <a16:creationId xmlns:a16="http://schemas.microsoft.com/office/drawing/2014/main" id="{ABFD8298-B97C-CDF8-E420-10DF20AF6E33}"/>
                  </a:ext>
                </a:extLst>
              </xdr:cNvPr>
              <xdr:cNvSpPr/>
            </xdr:nvSpPr>
            <xdr:spPr bwMode="auto">
              <a:xfrm>
                <a:off x="10095602" y="801395"/>
                <a:ext cx="1154121" cy="332604"/>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GB" sz="800" b="0" i="0" u="none" strike="noStrike" baseline="0">
                    <a:solidFill>
                      <a:srgbClr val="000000"/>
                    </a:solidFill>
                    <a:latin typeface="Segoe UI"/>
                    <a:cs typeface="Segoe UI"/>
                  </a:rPr>
                  <a:t>Unit Sold</a:t>
                </a:r>
              </a:p>
            </xdr:txBody>
          </xdr:sp>
        </mc:Choice>
        <mc:Fallback/>
      </mc:AlternateContent>
      <xdr:graphicFrame macro="">
        <xdr:nvGraphicFramePr>
          <xdr:cNvPr id="63" name="Chart 62">
            <a:extLst>
              <a:ext uri="{FF2B5EF4-FFF2-40B4-BE49-F238E27FC236}">
                <a16:creationId xmlns:a16="http://schemas.microsoft.com/office/drawing/2014/main" id="{EEE30679-7BD0-4662-87B8-E22DEDB690BA}"/>
              </a:ext>
            </a:extLst>
          </xdr:cNvPr>
          <xdr:cNvGraphicFramePr>
            <a:graphicFrameLocks/>
          </xdr:cNvGraphicFramePr>
        </xdr:nvGraphicFramePr>
        <xdr:xfrm>
          <a:off x="7732761" y="1500950"/>
          <a:ext cx="4363961" cy="1039849"/>
        </xdr:xfrm>
        <a:graphic>
          <a:graphicData uri="http://schemas.openxmlformats.org/drawingml/2006/chart">
            <c:chart xmlns:c="http://schemas.openxmlformats.org/drawingml/2006/chart" xmlns:r="http://schemas.openxmlformats.org/officeDocument/2006/relationships" r:id="rId7"/>
          </a:graphicData>
        </a:graphic>
      </xdr:graphicFrame>
      <xdr:sp macro="" textlink="Analysis!D78">
        <xdr:nvSpPr>
          <xdr:cNvPr id="2056" name="TextBox 2055">
            <a:extLst>
              <a:ext uri="{FF2B5EF4-FFF2-40B4-BE49-F238E27FC236}">
                <a16:creationId xmlns:a16="http://schemas.microsoft.com/office/drawing/2014/main" id="{B7F1DE65-CF2B-BE45-2BCB-D55CD7748A83}"/>
              </a:ext>
            </a:extLst>
          </xdr:cNvPr>
          <xdr:cNvSpPr txBox="1"/>
        </xdr:nvSpPr>
        <xdr:spPr>
          <a:xfrm>
            <a:off x="7783145" y="1087211"/>
            <a:ext cx="1237404" cy="245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7793819-157F-46B4-A09D-511ABD6F81EB}" type="TxLink">
              <a:rPr lang="en-US" sz="1600" b="1" i="0" u="none" strike="noStrike">
                <a:solidFill>
                  <a:srgbClr val="00ADEA"/>
                </a:solidFill>
                <a:latin typeface="Aptos Narrow"/>
                <a:cs typeface="Arial" panose="020B0604020202020204" pitchFamily="34" charset="0"/>
              </a:rPr>
              <a:t>51.07%</a:t>
            </a:fld>
            <a:endParaRPr lang="en-GB" sz="2000" b="1">
              <a:solidFill>
                <a:srgbClr val="00ADEA"/>
              </a:solidFill>
              <a:latin typeface="Arial" panose="020B0604020202020204" pitchFamily="34" charset="0"/>
              <a:cs typeface="Arial" panose="020B0604020202020204" pitchFamily="34" charset="0"/>
            </a:endParaRPr>
          </a:p>
        </xdr:txBody>
      </xdr:sp>
      <xdr:sp macro="" textlink="Analysis!F77">
        <xdr:nvSpPr>
          <xdr:cNvPr id="2057" name="TextBox 2056">
            <a:extLst>
              <a:ext uri="{FF2B5EF4-FFF2-40B4-BE49-F238E27FC236}">
                <a16:creationId xmlns:a16="http://schemas.microsoft.com/office/drawing/2014/main" id="{61778EB8-89E2-A6F2-316D-0F7B1D817C80}"/>
              </a:ext>
            </a:extLst>
          </xdr:cNvPr>
          <xdr:cNvSpPr txBox="1"/>
        </xdr:nvSpPr>
        <xdr:spPr>
          <a:xfrm>
            <a:off x="7986768" y="1065460"/>
            <a:ext cx="2958948" cy="29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6DD584-0E42-4B5F-8911-52EE51342D8E}" type="TxLink">
              <a:rPr lang="en-US" sz="1100" b="0" i="0" u="none" strike="noStrike">
                <a:solidFill>
                  <a:srgbClr val="000000"/>
                </a:solidFill>
                <a:latin typeface="Aptos Narrow"/>
                <a:cs typeface="Arial" panose="020B0604020202020204" pitchFamily="34" charset="0"/>
              </a:rPr>
              <a:t> of Profit came from the highlighted years</a:t>
            </a:fld>
            <a:endParaRPr lang="en-US">
              <a:cs typeface="Arial" panose="020B0604020202020204" pitchFamily="34" charset="0"/>
            </a:endParaRPr>
          </a:p>
        </xdr:txBody>
      </xdr:sp>
      <xdr:sp macro="" textlink="Analysis!C65">
        <xdr:nvSpPr>
          <xdr:cNvPr id="2058" name="TextBox 2057">
            <a:extLst>
              <a:ext uri="{FF2B5EF4-FFF2-40B4-BE49-F238E27FC236}">
                <a16:creationId xmlns:a16="http://schemas.microsoft.com/office/drawing/2014/main" id="{C8A725AE-85FD-446B-B030-89DC7562D16E}"/>
              </a:ext>
            </a:extLst>
          </xdr:cNvPr>
          <xdr:cNvSpPr txBox="1"/>
        </xdr:nvSpPr>
        <xdr:spPr>
          <a:xfrm>
            <a:off x="7708926" y="1323217"/>
            <a:ext cx="1237404" cy="241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85748E-6CE2-469B-B9C5-FFD11EC75380}" type="TxLink">
              <a:rPr lang="en-US" sz="1100" b="0" i="0" u="none" strike="noStrike">
                <a:solidFill>
                  <a:srgbClr val="000000"/>
                </a:solidFill>
                <a:latin typeface="Aptos Narrow"/>
                <a:cs typeface="Arial" panose="020B0604020202020204" pitchFamily="34" charset="0"/>
              </a:rPr>
              <a:t>06 M</a:t>
            </a:fld>
            <a:endParaRPr lang="en-GB" sz="2000" b="1">
              <a:solidFill>
                <a:srgbClr val="00ADEA"/>
              </a:solidFill>
              <a:latin typeface="Arial" panose="020B0604020202020204" pitchFamily="34" charset="0"/>
              <a:cs typeface="Arial" panose="020B0604020202020204" pitchFamily="34" charset="0"/>
            </a:endParaRPr>
          </a:p>
        </xdr:txBody>
      </xdr:sp>
      <xdr:sp macro="" textlink="Analysis!C64">
        <xdr:nvSpPr>
          <xdr:cNvPr id="2059" name="TextBox 2058">
            <a:extLst>
              <a:ext uri="{FF2B5EF4-FFF2-40B4-BE49-F238E27FC236}">
                <a16:creationId xmlns:a16="http://schemas.microsoft.com/office/drawing/2014/main" id="{36EF3CC6-E376-4C78-89AB-DD9496A47243}"/>
              </a:ext>
            </a:extLst>
          </xdr:cNvPr>
          <xdr:cNvSpPr txBox="1"/>
        </xdr:nvSpPr>
        <xdr:spPr>
          <a:xfrm>
            <a:off x="8085883" y="1270203"/>
            <a:ext cx="1324153" cy="34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E032B8-7861-4A87-8AD5-92AFDE123B77}" type="TxLink">
              <a:rPr lang="en-US" sz="1100" b="0" i="0" u="none" strike="noStrike">
                <a:solidFill>
                  <a:srgbClr val="000000"/>
                </a:solidFill>
                <a:latin typeface="Aptos Narrow"/>
                <a:cs typeface="Arial" panose="020B0604020202020204" pitchFamily="34" charset="0"/>
              </a:rPr>
              <a:t>Average Revenue</a:t>
            </a:fld>
            <a:endParaRPr lang="en-US">
              <a:cs typeface="Arial" panose="020B0604020202020204" pitchFamily="34" charset="0"/>
            </a:endParaRPr>
          </a:p>
        </xdr:txBody>
      </xdr:sp>
      <xdr:cxnSp macro="">
        <xdr:nvCxnSpPr>
          <xdr:cNvPr id="2061" name="Straight Connector 2060">
            <a:extLst>
              <a:ext uri="{FF2B5EF4-FFF2-40B4-BE49-F238E27FC236}">
                <a16:creationId xmlns:a16="http://schemas.microsoft.com/office/drawing/2014/main" id="{717F6394-773C-2A34-C8E3-0EE5E73EF988}"/>
              </a:ext>
            </a:extLst>
          </xdr:cNvPr>
          <xdr:cNvCxnSpPr/>
        </xdr:nvCxnSpPr>
        <xdr:spPr>
          <a:xfrm flipV="1">
            <a:off x="8415100" y="1508186"/>
            <a:ext cx="666523" cy="1837"/>
          </a:xfrm>
          <a:prstGeom prst="line">
            <a:avLst/>
          </a:prstGeom>
          <a:ln>
            <a:solidFill>
              <a:schemeClr val="bg1">
                <a:lumMod val="65000"/>
              </a:schemeClr>
            </a:solidFill>
          </a:ln>
        </xdr:spPr>
        <xdr:style>
          <a:lnRef idx="2">
            <a:schemeClr val="accent1"/>
          </a:lnRef>
          <a:fillRef idx="0">
            <a:schemeClr val="accent1"/>
          </a:fillRef>
          <a:effectRef idx="1">
            <a:schemeClr val="accent1"/>
          </a:effectRef>
          <a:fontRef idx="minor">
            <a:schemeClr val="tx1"/>
          </a:fontRef>
        </xdr:style>
      </xdr:cxnSp>
      <mc:AlternateContent xmlns:mc="http://schemas.openxmlformats.org/markup-compatibility/2006">
        <mc:Choice xmlns:a14="http://schemas.microsoft.com/office/drawing/2010/main" Requires="a14">
          <xdr:graphicFrame macro="">
            <xdr:nvGraphicFramePr>
              <xdr:cNvPr id="2062" name="Order Date (Year)">
                <a:extLst>
                  <a:ext uri="{FF2B5EF4-FFF2-40B4-BE49-F238E27FC236}">
                    <a16:creationId xmlns:a16="http://schemas.microsoft.com/office/drawing/2014/main" id="{3A873031-AB16-46C3-A448-737A8E2C5159}"/>
                  </a:ext>
                </a:extLst>
              </xdr:cNvPr>
              <xdr:cNvGraphicFramePr/>
            </xdr:nvGraphicFramePr>
            <xdr:xfrm>
              <a:off x="7851960" y="2263203"/>
              <a:ext cx="4193905" cy="449805"/>
            </xdr:xfrm>
            <a:graphic>
              <a:graphicData uri="http://schemas.microsoft.com/office/drawing/2010/slicer">
                <sle:slicer xmlns:sle="http://schemas.microsoft.com/office/drawing/2010/slicer" name="Order Date (Year)"/>
              </a:graphicData>
            </a:graphic>
          </xdr:graphicFrame>
        </mc:Choice>
        <mc:Fallback>
          <xdr:sp macro="" textlink="">
            <xdr:nvSpPr>
              <xdr:cNvPr id="0" name=""/>
              <xdr:cNvSpPr>
                <a:spLocks noTextEdit="1"/>
              </xdr:cNvSpPr>
            </xdr:nvSpPr>
            <xdr:spPr>
              <a:xfrm>
                <a:off x="7798946" y="6977377"/>
                <a:ext cx="6687254" cy="63666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xdr:col>
      <xdr:colOff>29883</xdr:colOff>
      <xdr:row>24</xdr:row>
      <xdr:rowOff>43548</xdr:rowOff>
    </xdr:from>
    <xdr:to>
      <xdr:col>12</xdr:col>
      <xdr:colOff>358588</xdr:colOff>
      <xdr:row>39</xdr:row>
      <xdr:rowOff>176735</xdr:rowOff>
    </xdr:to>
    <xdr:grpSp>
      <xdr:nvGrpSpPr>
        <xdr:cNvPr id="2107" name="Group 2106">
          <a:extLst>
            <a:ext uri="{FF2B5EF4-FFF2-40B4-BE49-F238E27FC236}">
              <a16:creationId xmlns:a16="http://schemas.microsoft.com/office/drawing/2014/main" id="{124D52A8-DF5C-798E-5935-0A58664FD195}"/>
            </a:ext>
          </a:extLst>
        </xdr:cNvPr>
        <xdr:cNvGrpSpPr/>
      </xdr:nvGrpSpPr>
      <xdr:grpSpPr>
        <a:xfrm>
          <a:off x="633133" y="4615548"/>
          <a:ext cx="6964455" cy="2990687"/>
          <a:chOff x="3092353" y="2783678"/>
          <a:chExt cx="6149618" cy="2158435"/>
        </a:xfrm>
      </xdr:grpSpPr>
      <xdr:grpSp>
        <xdr:nvGrpSpPr>
          <xdr:cNvPr id="2106" name="Group 2105">
            <a:extLst>
              <a:ext uri="{FF2B5EF4-FFF2-40B4-BE49-F238E27FC236}">
                <a16:creationId xmlns:a16="http://schemas.microsoft.com/office/drawing/2014/main" id="{4ABEED85-ACE2-CAA5-DC47-C82DDE7CCA1F}"/>
              </a:ext>
            </a:extLst>
          </xdr:cNvPr>
          <xdr:cNvGrpSpPr/>
        </xdr:nvGrpSpPr>
        <xdr:grpSpPr>
          <a:xfrm>
            <a:off x="3092353" y="2783678"/>
            <a:ext cx="6149618" cy="2158435"/>
            <a:chOff x="245243" y="2411583"/>
            <a:chExt cx="5653049" cy="2152927"/>
          </a:xfrm>
        </xdr:grpSpPr>
        <xdr:sp macro="" textlink="">
          <xdr:nvSpPr>
            <xdr:cNvPr id="60" name="Rectangle: Rounded Corners 59">
              <a:extLst>
                <a:ext uri="{FF2B5EF4-FFF2-40B4-BE49-F238E27FC236}">
                  <a16:creationId xmlns:a16="http://schemas.microsoft.com/office/drawing/2014/main" id="{07797C45-0C41-454D-02B9-0905AE59A625}"/>
                </a:ext>
              </a:extLst>
            </xdr:cNvPr>
            <xdr:cNvSpPr/>
          </xdr:nvSpPr>
          <xdr:spPr>
            <a:xfrm>
              <a:off x="245243" y="2411583"/>
              <a:ext cx="5653049" cy="2152927"/>
            </a:xfrm>
            <a:prstGeom prst="roundRect">
              <a:avLst>
                <a:gd name="adj" fmla="val 1798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61" name="Chart 60">
              <a:extLst>
                <a:ext uri="{FF2B5EF4-FFF2-40B4-BE49-F238E27FC236}">
                  <a16:creationId xmlns:a16="http://schemas.microsoft.com/office/drawing/2014/main" id="{C2032B22-FEB0-4D86-8AE4-D9D367CDFCCB}"/>
                </a:ext>
              </a:extLst>
            </xdr:cNvPr>
            <xdr:cNvGraphicFramePr>
              <a:graphicFrameLocks/>
            </xdr:cNvGraphicFramePr>
          </xdr:nvGraphicFramePr>
          <xdr:xfrm>
            <a:off x="318713" y="3021667"/>
            <a:ext cx="5049599" cy="1341055"/>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62" name="Rectangle: Rounded Corners 61">
              <a:extLst>
                <a:ext uri="{FF2B5EF4-FFF2-40B4-BE49-F238E27FC236}">
                  <a16:creationId xmlns:a16="http://schemas.microsoft.com/office/drawing/2014/main" id="{096970AD-A2BC-D80C-496D-86DAAF5376B8}"/>
                </a:ext>
              </a:extLst>
            </xdr:cNvPr>
            <xdr:cNvSpPr/>
          </xdr:nvSpPr>
          <xdr:spPr>
            <a:xfrm>
              <a:off x="415632" y="2521528"/>
              <a:ext cx="584040" cy="290176"/>
            </a:xfrm>
            <a:prstGeom prst="roundRect">
              <a:avLst>
                <a:gd name="adj" fmla="val 6898"/>
              </a:avLst>
            </a:prstGeom>
            <a:solidFill>
              <a:srgbClr val="00ADEA"/>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Analysis!L21">
          <xdr:nvSpPr>
            <xdr:cNvPr id="2063" name="TextBox 2062">
              <a:extLst>
                <a:ext uri="{FF2B5EF4-FFF2-40B4-BE49-F238E27FC236}">
                  <a16:creationId xmlns:a16="http://schemas.microsoft.com/office/drawing/2014/main" id="{EC5FEB8E-7272-4DF5-B452-3D9F3FA66EED}"/>
                </a:ext>
              </a:extLst>
            </xdr:cNvPr>
            <xdr:cNvSpPr txBox="1"/>
          </xdr:nvSpPr>
          <xdr:spPr>
            <a:xfrm>
              <a:off x="287813" y="2566884"/>
              <a:ext cx="829789" cy="215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CF7B657-9DBF-451C-B2FF-280E9F09FAAA}" type="TxLink">
                <a:rPr lang="en-US" sz="1100" b="0" i="0" u="none" strike="noStrike">
                  <a:solidFill>
                    <a:srgbClr val="000000"/>
                  </a:solidFill>
                  <a:latin typeface="Aptos Narrow"/>
                  <a:ea typeface="+mn-ea"/>
                  <a:cs typeface="Arial" panose="020B0604020202020204" pitchFamily="34" charset="0"/>
                </a:rPr>
                <a:t>2012</a:t>
              </a:fld>
              <a:endParaRPr lang="en-US" i="0" u="none" strike="noStrike">
                <a:ea typeface="+mn-ea"/>
                <a:cs typeface="Arial" panose="020B0604020202020204" pitchFamily="34" charset="0"/>
              </a:endParaRPr>
            </a:p>
          </xdr:txBody>
        </xdr:sp>
        <xdr:sp macro="" textlink="">
          <xdr:nvSpPr>
            <xdr:cNvPr id="2064" name="Rectangle: Rounded Corners 2063">
              <a:extLst>
                <a:ext uri="{FF2B5EF4-FFF2-40B4-BE49-F238E27FC236}">
                  <a16:creationId xmlns:a16="http://schemas.microsoft.com/office/drawing/2014/main" id="{73EF65D4-566E-0C4D-6104-E673A3ACD940}"/>
                </a:ext>
              </a:extLst>
            </xdr:cNvPr>
            <xdr:cNvSpPr/>
          </xdr:nvSpPr>
          <xdr:spPr>
            <a:xfrm>
              <a:off x="1070595" y="2513777"/>
              <a:ext cx="474804" cy="288856"/>
            </a:xfrm>
            <a:prstGeom prst="roundRect">
              <a:avLst>
                <a:gd name="adj" fmla="val 6898"/>
              </a:avLst>
            </a:prstGeom>
            <a:solidFill>
              <a:schemeClr val="bg1">
                <a:lumMod val="9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Analysis!E40">
          <xdr:nvSpPr>
            <xdr:cNvPr id="2067" name="TextBox 2066">
              <a:extLst>
                <a:ext uri="{FF2B5EF4-FFF2-40B4-BE49-F238E27FC236}">
                  <a16:creationId xmlns:a16="http://schemas.microsoft.com/office/drawing/2014/main" id="{7E8D0559-3ECE-5150-6FEA-874B9B1148B4}"/>
                </a:ext>
              </a:extLst>
            </xdr:cNvPr>
            <xdr:cNvSpPr txBox="1"/>
          </xdr:nvSpPr>
          <xdr:spPr>
            <a:xfrm>
              <a:off x="1091888" y="2555104"/>
              <a:ext cx="453510" cy="215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55B3729-0D12-41C5-B0E1-2A373A50D6C5}" type="TxLink">
                <a:rPr lang="en-US" sz="1100" b="0" i="0" u="none" strike="noStrike">
                  <a:solidFill>
                    <a:srgbClr val="000000"/>
                  </a:solidFill>
                  <a:latin typeface="Aptos Narrow"/>
                  <a:ea typeface="+mn-ea"/>
                  <a:cs typeface="Arial" panose="020B0604020202020204" pitchFamily="34" charset="0"/>
                </a:rPr>
                <a:t>Oct</a:t>
              </a:fld>
              <a:endParaRPr lang="en-GB" sz="1400" b="0" i="0" u="none" strike="noStrike">
                <a:solidFill>
                  <a:schemeClr val="tx1">
                    <a:lumMod val="65000"/>
                    <a:lumOff val="35000"/>
                  </a:schemeClr>
                </a:solidFill>
                <a:latin typeface="Arial" panose="020B0604020202020204" pitchFamily="34" charset="0"/>
                <a:ea typeface="+mn-ea"/>
                <a:cs typeface="Arial" panose="020B0604020202020204" pitchFamily="34" charset="0"/>
              </a:endParaRPr>
            </a:p>
          </xdr:txBody>
        </xdr:sp>
        <xdr:sp macro="" textlink="">
          <xdr:nvSpPr>
            <xdr:cNvPr id="2070" name="Rectangle: Rounded Corners 2069">
              <a:extLst>
                <a:ext uri="{FF2B5EF4-FFF2-40B4-BE49-F238E27FC236}">
                  <a16:creationId xmlns:a16="http://schemas.microsoft.com/office/drawing/2014/main" id="{31D18CA6-A62E-B18D-46D4-AC601E406D71}"/>
                </a:ext>
              </a:extLst>
            </xdr:cNvPr>
            <xdr:cNvSpPr/>
          </xdr:nvSpPr>
          <xdr:spPr>
            <a:xfrm>
              <a:off x="1591270" y="2514573"/>
              <a:ext cx="475003" cy="288856"/>
            </a:xfrm>
            <a:prstGeom prst="roundRect">
              <a:avLst>
                <a:gd name="adj" fmla="val 6898"/>
              </a:avLst>
            </a:prstGeom>
            <a:solidFill>
              <a:schemeClr val="bg1">
                <a:lumMod val="9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71" name="Rectangle: Rounded Corners 2070">
              <a:extLst>
                <a:ext uri="{FF2B5EF4-FFF2-40B4-BE49-F238E27FC236}">
                  <a16:creationId xmlns:a16="http://schemas.microsoft.com/office/drawing/2014/main" id="{850639FA-6D1A-4590-B52A-D8F5E766E3F7}"/>
                </a:ext>
              </a:extLst>
            </xdr:cNvPr>
            <xdr:cNvSpPr/>
          </xdr:nvSpPr>
          <xdr:spPr>
            <a:xfrm>
              <a:off x="2105359" y="2558062"/>
              <a:ext cx="287112" cy="234910"/>
            </a:xfrm>
            <a:prstGeom prst="roundRect">
              <a:avLst>
                <a:gd name="adj" fmla="val 6898"/>
              </a:avLst>
            </a:prstGeom>
            <a:solidFill>
              <a:schemeClr val="bg1">
                <a:lumMod val="9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72" name="Rectangle: Rounded Corners 2071">
              <a:extLst>
                <a:ext uri="{FF2B5EF4-FFF2-40B4-BE49-F238E27FC236}">
                  <a16:creationId xmlns:a16="http://schemas.microsoft.com/office/drawing/2014/main" id="{62A68FC1-990D-4F8C-97D2-5C403C5DA955}"/>
                </a:ext>
              </a:extLst>
            </xdr:cNvPr>
            <xdr:cNvSpPr/>
          </xdr:nvSpPr>
          <xdr:spPr>
            <a:xfrm>
              <a:off x="2436776" y="2523445"/>
              <a:ext cx="419159" cy="288856"/>
            </a:xfrm>
            <a:prstGeom prst="roundRect">
              <a:avLst>
                <a:gd name="adj" fmla="val 6898"/>
              </a:avLst>
            </a:prstGeom>
            <a:solidFill>
              <a:schemeClr val="bg1">
                <a:lumMod val="9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Analysis!E41">
          <xdr:nvSpPr>
            <xdr:cNvPr id="2069" name="TextBox 2068">
              <a:extLst>
                <a:ext uri="{FF2B5EF4-FFF2-40B4-BE49-F238E27FC236}">
                  <a16:creationId xmlns:a16="http://schemas.microsoft.com/office/drawing/2014/main" id="{B2BF572E-3227-F172-6E9F-BAB59BA76E55}"/>
                </a:ext>
              </a:extLst>
            </xdr:cNvPr>
            <xdr:cNvSpPr txBox="1"/>
          </xdr:nvSpPr>
          <xdr:spPr>
            <a:xfrm>
              <a:off x="2393970" y="2555104"/>
              <a:ext cx="496645" cy="215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DA2879-4A9F-40DD-BC15-6879F75294E9}" type="TxLink">
                <a:rPr lang="en-US" sz="1100" b="0" i="0" u="none" strike="noStrike">
                  <a:solidFill>
                    <a:srgbClr val="000000"/>
                  </a:solidFill>
                  <a:latin typeface="Aptos Narrow"/>
                  <a:ea typeface="+mn-ea"/>
                  <a:cs typeface="Arial" panose="020B0604020202020204" pitchFamily="34" charset="0"/>
                </a:rPr>
                <a:pPr marL="0" indent="0" algn="ctr"/>
                <a:t>May</a:t>
              </a:fld>
              <a:endParaRPr lang="en-GB" sz="1100" b="0" i="0" u="none" strike="noStrike">
                <a:solidFill>
                  <a:srgbClr val="000000"/>
                </a:solidFill>
                <a:latin typeface="Aptos Narrow"/>
                <a:ea typeface="+mn-ea"/>
                <a:cs typeface="Arial" panose="020B0604020202020204" pitchFamily="34" charset="0"/>
              </a:endParaRPr>
            </a:p>
          </xdr:txBody>
        </xdr:sp>
        <xdr:sp macro="" textlink="">
          <xdr:nvSpPr>
            <xdr:cNvPr id="2073" name="TextBox 2072">
              <a:extLst>
                <a:ext uri="{FF2B5EF4-FFF2-40B4-BE49-F238E27FC236}">
                  <a16:creationId xmlns:a16="http://schemas.microsoft.com/office/drawing/2014/main" id="{77EEA469-F234-7B85-4B2C-12B052BDE022}"/>
                </a:ext>
              </a:extLst>
            </xdr:cNvPr>
            <xdr:cNvSpPr txBox="1"/>
          </xdr:nvSpPr>
          <xdr:spPr>
            <a:xfrm>
              <a:off x="2045329" y="2555104"/>
              <a:ext cx="446307" cy="215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rgbClr val="000000"/>
                  </a:solidFill>
                  <a:latin typeface="Aptos Narrow"/>
                  <a:ea typeface="+mn-ea"/>
                  <a:cs typeface="Arial" panose="020B0604020202020204" pitchFamily="34" charset="0"/>
                </a:rPr>
                <a:t>&amp;</a:t>
              </a:r>
            </a:p>
          </xdr:txBody>
        </xdr:sp>
        <xdr:sp macro="" textlink="">
          <xdr:nvSpPr>
            <xdr:cNvPr id="2074" name="TextBox 2073">
              <a:extLst>
                <a:ext uri="{FF2B5EF4-FFF2-40B4-BE49-F238E27FC236}">
                  <a16:creationId xmlns:a16="http://schemas.microsoft.com/office/drawing/2014/main" id="{C1237356-39B3-4A3B-B6FC-D3C63B6D9220}"/>
                </a:ext>
              </a:extLst>
            </xdr:cNvPr>
            <xdr:cNvSpPr txBox="1"/>
          </xdr:nvSpPr>
          <xdr:spPr>
            <a:xfrm>
              <a:off x="2551271" y="2531602"/>
              <a:ext cx="1892710" cy="283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Aptos Narrow"/>
                  <a:cs typeface="Arial" panose="020B0604020202020204" pitchFamily="34" charset="0"/>
                </a:rPr>
                <a:t>collectively</a:t>
              </a:r>
              <a:r>
                <a:rPr lang="en-US" sz="1100" b="0" i="0" u="none" strike="noStrike" baseline="0">
                  <a:solidFill>
                    <a:srgbClr val="000000"/>
                  </a:solidFill>
                  <a:latin typeface="Aptos Narrow"/>
                  <a:cs typeface="Arial" panose="020B0604020202020204" pitchFamily="34" charset="0"/>
                </a:rPr>
                <a:t> accounted for </a:t>
              </a:r>
              <a:endParaRPr lang="en-US" sz="1100" b="0" i="0" u="none" strike="noStrike">
                <a:solidFill>
                  <a:srgbClr val="000000"/>
                </a:solidFill>
                <a:latin typeface="Aptos Narrow"/>
                <a:cs typeface="Arial" panose="020B0604020202020204" pitchFamily="34" charset="0"/>
              </a:endParaRPr>
            </a:p>
          </xdr:txBody>
        </xdr:sp>
        <xdr:sp macro="" textlink="Analysis!D43">
          <xdr:nvSpPr>
            <xdr:cNvPr id="2075" name="TextBox 2074">
              <a:extLst>
                <a:ext uri="{FF2B5EF4-FFF2-40B4-BE49-F238E27FC236}">
                  <a16:creationId xmlns:a16="http://schemas.microsoft.com/office/drawing/2014/main" id="{E1F81863-CB11-3567-DFA6-22580DDB39D3}"/>
                </a:ext>
              </a:extLst>
            </xdr:cNvPr>
            <xdr:cNvSpPr txBox="1"/>
          </xdr:nvSpPr>
          <xdr:spPr>
            <a:xfrm>
              <a:off x="3748365" y="2543646"/>
              <a:ext cx="1241522" cy="239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50E6DC6-F100-41FE-AF98-8808AB125369}" type="TxLink">
                <a:rPr lang="en-US" sz="1600" b="1" i="0" u="none" strike="noStrike">
                  <a:solidFill>
                    <a:srgbClr val="00ADEA"/>
                  </a:solidFill>
                  <a:latin typeface="Aptos Narrow"/>
                  <a:ea typeface="+mn-ea"/>
                  <a:cs typeface="Arial" panose="020B0604020202020204" pitchFamily="34" charset="0"/>
                </a:rPr>
                <a:pPr marL="0" indent="0" algn="ctr"/>
                <a:t>54.14%</a:t>
              </a:fld>
              <a:endParaRPr lang="en-GB" sz="1600" b="1" i="0" u="none" strike="noStrike">
                <a:solidFill>
                  <a:srgbClr val="00ADEA"/>
                </a:solidFill>
                <a:latin typeface="Aptos Narrow"/>
                <a:ea typeface="+mn-ea"/>
                <a:cs typeface="Arial" panose="020B0604020202020204" pitchFamily="34" charset="0"/>
              </a:endParaRPr>
            </a:p>
          </xdr:txBody>
        </xdr:sp>
        <xdr:sp macro="" textlink="Analysis!E39">
          <xdr:nvSpPr>
            <xdr:cNvPr id="2065" name="TextBox 2064">
              <a:extLst>
                <a:ext uri="{FF2B5EF4-FFF2-40B4-BE49-F238E27FC236}">
                  <a16:creationId xmlns:a16="http://schemas.microsoft.com/office/drawing/2014/main" id="{80357ACF-11F0-F9AA-2E4E-CFCA6A86E83B}"/>
                </a:ext>
              </a:extLst>
            </xdr:cNvPr>
            <xdr:cNvSpPr txBox="1"/>
          </xdr:nvSpPr>
          <xdr:spPr>
            <a:xfrm>
              <a:off x="1626359" y="2555104"/>
              <a:ext cx="448131" cy="215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004B50D-E55B-4389-958D-BD17492CCE7C}" type="TxLink">
                <a:rPr lang="en-US" sz="1100" b="0" i="0" u="none" strike="noStrike">
                  <a:solidFill>
                    <a:srgbClr val="000000"/>
                  </a:solidFill>
                  <a:latin typeface="Aptos Narrow"/>
                  <a:ea typeface="+mn-ea"/>
                  <a:cs typeface="Arial" panose="020B0604020202020204" pitchFamily="34" charset="0"/>
                </a:rPr>
                <a:t>Sep</a:t>
              </a:fld>
              <a:endParaRPr lang="en-GB" sz="1400" b="0" i="0" u="none" strike="noStrike">
                <a:solidFill>
                  <a:schemeClr val="tx1">
                    <a:lumMod val="65000"/>
                    <a:lumOff val="35000"/>
                  </a:schemeClr>
                </a:solidFill>
                <a:latin typeface="Arial" panose="020B0604020202020204" pitchFamily="34" charset="0"/>
                <a:ea typeface="+mn-ea"/>
                <a:cs typeface="Arial" panose="020B0604020202020204" pitchFamily="34" charset="0"/>
              </a:endParaRPr>
            </a:p>
          </xdr:txBody>
        </xdr:sp>
      </xdr:grpSp>
      <xdr:sp macro="" textlink="">
        <xdr:nvSpPr>
          <xdr:cNvPr id="2076" name="TextBox 2075">
            <a:extLst>
              <a:ext uri="{FF2B5EF4-FFF2-40B4-BE49-F238E27FC236}">
                <a16:creationId xmlns:a16="http://schemas.microsoft.com/office/drawing/2014/main" id="{48221BAE-A38A-16BE-840A-38C0946AAE1B}"/>
              </a:ext>
            </a:extLst>
          </xdr:cNvPr>
          <xdr:cNvSpPr txBox="1"/>
        </xdr:nvSpPr>
        <xdr:spPr>
          <a:xfrm>
            <a:off x="7690833" y="2902148"/>
            <a:ext cx="1074563" cy="288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Aptos Narrow"/>
                <a:cs typeface="Arial" panose="020B0604020202020204" pitchFamily="34" charset="0"/>
              </a:rPr>
              <a:t>of </a:t>
            </a:r>
            <a:r>
              <a:rPr lang="en-US" sz="1100" b="1" i="0" u="none" strike="noStrike">
                <a:solidFill>
                  <a:srgbClr val="000000"/>
                </a:solidFill>
                <a:latin typeface="Aptos Narrow"/>
                <a:cs typeface="Arial" panose="020B0604020202020204" pitchFamily="34" charset="0"/>
              </a:rPr>
              <a:t>Total Profit</a:t>
            </a:r>
          </a:p>
        </xdr:txBody>
      </xdr:sp>
    </xdr:grpSp>
    <xdr:clientData/>
  </xdr:twoCellAnchor>
  <xdr:twoCellAnchor>
    <xdr:from>
      <xdr:col>0</xdr:col>
      <xdr:colOff>382691</xdr:colOff>
      <xdr:row>4</xdr:row>
      <xdr:rowOff>108857</xdr:rowOff>
    </xdr:from>
    <xdr:to>
      <xdr:col>11</xdr:col>
      <xdr:colOff>54429</xdr:colOff>
      <xdr:row>7</xdr:row>
      <xdr:rowOff>4011</xdr:rowOff>
    </xdr:to>
    <xdr:sp macro="" textlink="">
      <xdr:nvSpPr>
        <xdr:cNvPr id="2080" name="TextBox 2079">
          <a:extLst>
            <a:ext uri="{FF2B5EF4-FFF2-40B4-BE49-F238E27FC236}">
              <a16:creationId xmlns:a16="http://schemas.microsoft.com/office/drawing/2014/main" id="{F111551A-085E-C348-4E24-C2E92843E1C5}"/>
            </a:ext>
          </a:extLst>
        </xdr:cNvPr>
        <xdr:cNvSpPr txBox="1"/>
      </xdr:nvSpPr>
      <xdr:spPr>
        <a:xfrm>
          <a:off x="382691" y="849086"/>
          <a:ext cx="6377338" cy="450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i="0" u="none" strike="noStrike">
              <a:solidFill>
                <a:srgbClr val="00ADEA"/>
              </a:solidFill>
              <a:latin typeface="Aptos Narrow"/>
              <a:cs typeface="Arial" panose="020B0604020202020204" pitchFamily="34" charset="0"/>
            </a:rPr>
            <a:t>Adventure</a:t>
          </a:r>
          <a:r>
            <a:rPr lang="en-US" sz="3200" b="0" i="0" u="none" strike="noStrike">
              <a:solidFill>
                <a:srgbClr val="000000"/>
              </a:solidFill>
              <a:latin typeface="Aptos Narrow"/>
              <a:cs typeface="Arial" panose="020B0604020202020204" pitchFamily="34" charset="0"/>
            </a:rPr>
            <a:t> </a:t>
          </a:r>
          <a:r>
            <a:rPr lang="en-US" sz="3200" b="1" i="0" u="none" strike="noStrike">
              <a:solidFill>
                <a:srgbClr val="000000"/>
              </a:solidFill>
              <a:latin typeface="Aptos Narrow"/>
              <a:cs typeface="Arial" panose="020B0604020202020204" pitchFamily="34" charset="0"/>
            </a:rPr>
            <a:t>Works</a:t>
          </a:r>
          <a:r>
            <a:rPr lang="en-US" sz="3200" b="0" i="0" u="none" strike="noStrike">
              <a:solidFill>
                <a:srgbClr val="000000"/>
              </a:solidFill>
              <a:latin typeface="Aptos Narrow"/>
              <a:cs typeface="Arial" panose="020B0604020202020204" pitchFamily="34" charset="0"/>
            </a:rPr>
            <a:t> Sales Analysis</a:t>
          </a:r>
        </a:p>
      </xdr:txBody>
    </xdr:sp>
    <xdr:clientData/>
  </xdr:twoCellAnchor>
  <xdr:twoCellAnchor>
    <xdr:from>
      <xdr:col>16</xdr:col>
      <xdr:colOff>187589</xdr:colOff>
      <xdr:row>41</xdr:row>
      <xdr:rowOff>89562</xdr:rowOff>
    </xdr:from>
    <xdr:to>
      <xdr:col>24</xdr:col>
      <xdr:colOff>446314</xdr:colOff>
      <xdr:row>54</xdr:row>
      <xdr:rowOff>152400</xdr:rowOff>
    </xdr:to>
    <xdr:grpSp>
      <xdr:nvGrpSpPr>
        <xdr:cNvPr id="2101" name="Group 2100">
          <a:extLst>
            <a:ext uri="{FF2B5EF4-FFF2-40B4-BE49-F238E27FC236}">
              <a16:creationId xmlns:a16="http://schemas.microsoft.com/office/drawing/2014/main" id="{5AF4EC12-C694-06C0-F415-A59CD6EC18BF}"/>
            </a:ext>
          </a:extLst>
        </xdr:cNvPr>
        <xdr:cNvGrpSpPr/>
      </xdr:nvGrpSpPr>
      <xdr:grpSpPr>
        <a:xfrm>
          <a:off x="9839589" y="7900062"/>
          <a:ext cx="5084725" cy="2539338"/>
          <a:chOff x="7760795" y="2811615"/>
          <a:chExt cx="4635735" cy="2458434"/>
        </a:xfrm>
      </xdr:grpSpPr>
      <xdr:sp macro="" textlink="">
        <xdr:nvSpPr>
          <xdr:cNvPr id="2077" name="Rectangle: Rounded Corners 2076">
            <a:extLst>
              <a:ext uri="{FF2B5EF4-FFF2-40B4-BE49-F238E27FC236}">
                <a16:creationId xmlns:a16="http://schemas.microsoft.com/office/drawing/2014/main" id="{1231365B-E37A-495E-AF82-5DEA7A8A5769}"/>
              </a:ext>
            </a:extLst>
          </xdr:cNvPr>
          <xdr:cNvSpPr/>
        </xdr:nvSpPr>
        <xdr:spPr>
          <a:xfrm>
            <a:off x="7760795" y="2811615"/>
            <a:ext cx="4510333" cy="2458434"/>
          </a:xfrm>
          <a:prstGeom prst="roundRect">
            <a:avLst>
              <a:gd name="adj" fmla="val 1798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v</a:t>
            </a:r>
          </a:p>
        </xdr:txBody>
      </xdr:sp>
      <xdr:graphicFrame macro="">
        <xdr:nvGraphicFramePr>
          <xdr:cNvPr id="2086" name="Chart 2085">
            <a:extLst>
              <a:ext uri="{FF2B5EF4-FFF2-40B4-BE49-F238E27FC236}">
                <a16:creationId xmlns:a16="http://schemas.microsoft.com/office/drawing/2014/main" id="{AC596C2F-26EA-4315-B9F2-C86306556546}"/>
              </a:ext>
            </a:extLst>
          </xdr:cNvPr>
          <xdr:cNvGraphicFramePr>
            <a:graphicFrameLocks/>
          </xdr:cNvGraphicFramePr>
        </xdr:nvGraphicFramePr>
        <xdr:xfrm>
          <a:off x="7857047" y="3386456"/>
          <a:ext cx="4539483" cy="1732259"/>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2087" name="TextBox 2086">
            <a:extLst>
              <a:ext uri="{FF2B5EF4-FFF2-40B4-BE49-F238E27FC236}">
                <a16:creationId xmlns:a16="http://schemas.microsoft.com/office/drawing/2014/main" id="{6B1DC13D-C4B0-75E9-44BD-574AE1530E90}"/>
              </a:ext>
            </a:extLst>
          </xdr:cNvPr>
          <xdr:cNvSpPr txBox="1"/>
        </xdr:nvSpPr>
        <xdr:spPr>
          <a:xfrm>
            <a:off x="7948159" y="2986918"/>
            <a:ext cx="2530424" cy="294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Aptos Narrow"/>
                <a:cs typeface="Arial" panose="020B0604020202020204" pitchFamily="34" charset="0"/>
              </a:rPr>
              <a:t>The</a:t>
            </a:r>
            <a:r>
              <a:rPr lang="en-US" sz="1100" b="0" i="0" u="none" strike="noStrike" baseline="0">
                <a:solidFill>
                  <a:srgbClr val="000000"/>
                </a:solidFill>
                <a:latin typeface="Aptos Narrow"/>
                <a:cs typeface="Arial" panose="020B0604020202020204" pitchFamily="34" charset="0"/>
              </a:rPr>
              <a:t> Highlighted weekdays cotributed</a:t>
            </a:r>
            <a:endParaRPr lang="en-US" sz="1100" b="0" i="0" u="none" strike="noStrike">
              <a:solidFill>
                <a:srgbClr val="000000"/>
              </a:solidFill>
              <a:latin typeface="Aptos Narrow"/>
              <a:cs typeface="Arial" panose="020B0604020202020204" pitchFamily="34" charset="0"/>
            </a:endParaRPr>
          </a:p>
        </xdr:txBody>
      </xdr:sp>
      <xdr:sp macro="" textlink="Analysis!AD9">
        <xdr:nvSpPr>
          <xdr:cNvPr id="2088" name="TextBox 2087">
            <a:extLst>
              <a:ext uri="{FF2B5EF4-FFF2-40B4-BE49-F238E27FC236}">
                <a16:creationId xmlns:a16="http://schemas.microsoft.com/office/drawing/2014/main" id="{10E31FAC-DAEE-AD04-DFCC-D7BD7CE32F76}"/>
              </a:ext>
            </a:extLst>
          </xdr:cNvPr>
          <xdr:cNvSpPr txBox="1"/>
        </xdr:nvSpPr>
        <xdr:spPr>
          <a:xfrm>
            <a:off x="9858770" y="3005760"/>
            <a:ext cx="1237402" cy="244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FB651EE-B063-4AE9-BD2F-F172ED70A7F9}" type="TxLink">
              <a:rPr lang="en-US" sz="1600" b="1" i="0" u="none" strike="noStrike">
                <a:solidFill>
                  <a:srgbClr val="00ADEA"/>
                </a:solidFill>
                <a:latin typeface="Aptos Narrow"/>
                <a:ea typeface="+mn-ea"/>
                <a:cs typeface="Arial" panose="020B0604020202020204" pitchFamily="34" charset="0"/>
              </a:rPr>
              <a:pPr marL="0" indent="0" algn="ctr"/>
              <a:t>59.42%</a:t>
            </a:fld>
            <a:endParaRPr lang="en-GB" sz="1600" b="1" i="0" u="none" strike="noStrike">
              <a:solidFill>
                <a:srgbClr val="00ADEA"/>
              </a:solidFill>
              <a:latin typeface="Aptos Narrow"/>
              <a:ea typeface="+mn-ea"/>
              <a:cs typeface="Arial" panose="020B0604020202020204" pitchFamily="34" charset="0"/>
            </a:endParaRPr>
          </a:p>
        </xdr:txBody>
      </xdr:sp>
      <xdr:sp macro="" textlink="">
        <xdr:nvSpPr>
          <xdr:cNvPr id="2089" name="TextBox 2088">
            <a:extLst>
              <a:ext uri="{FF2B5EF4-FFF2-40B4-BE49-F238E27FC236}">
                <a16:creationId xmlns:a16="http://schemas.microsoft.com/office/drawing/2014/main" id="{A76FC9A4-EA95-FE47-0F1B-BCB6DB53A714}"/>
              </a:ext>
            </a:extLst>
          </xdr:cNvPr>
          <xdr:cNvSpPr txBox="1"/>
        </xdr:nvSpPr>
        <xdr:spPr>
          <a:xfrm>
            <a:off x="10636846" y="2997318"/>
            <a:ext cx="1070443" cy="289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Aptos Narrow"/>
                <a:cs typeface="Arial" panose="020B0604020202020204" pitchFamily="34" charset="0"/>
              </a:rPr>
              <a:t>of </a:t>
            </a:r>
            <a:r>
              <a:rPr lang="en-US" sz="1100" b="1" i="0" u="none" strike="noStrike">
                <a:solidFill>
                  <a:srgbClr val="000000"/>
                </a:solidFill>
                <a:latin typeface="Aptos Narrow"/>
                <a:cs typeface="Arial" panose="020B0604020202020204" pitchFamily="34" charset="0"/>
              </a:rPr>
              <a:t>Total Profit</a:t>
            </a:r>
          </a:p>
        </xdr:txBody>
      </xdr:sp>
    </xdr:grpSp>
    <xdr:clientData/>
  </xdr:twoCellAnchor>
  <xdr:twoCellAnchor>
    <xdr:from>
      <xdr:col>0</xdr:col>
      <xdr:colOff>559253</xdr:colOff>
      <xdr:row>41</xdr:row>
      <xdr:rowOff>22842</xdr:rowOff>
    </xdr:from>
    <xdr:to>
      <xdr:col>7</xdr:col>
      <xdr:colOff>552822</xdr:colOff>
      <xdr:row>56</xdr:row>
      <xdr:rowOff>22842</xdr:rowOff>
    </xdr:to>
    <xdr:grpSp>
      <xdr:nvGrpSpPr>
        <xdr:cNvPr id="2102" name="Group 2101">
          <a:extLst>
            <a:ext uri="{FF2B5EF4-FFF2-40B4-BE49-F238E27FC236}">
              <a16:creationId xmlns:a16="http://schemas.microsoft.com/office/drawing/2014/main" id="{405A6AD7-94D2-FF99-92BC-3899482A70DB}"/>
            </a:ext>
          </a:extLst>
        </xdr:cNvPr>
        <xdr:cNvGrpSpPr/>
      </xdr:nvGrpSpPr>
      <xdr:grpSpPr>
        <a:xfrm>
          <a:off x="559253" y="7833342"/>
          <a:ext cx="4216319" cy="2857500"/>
          <a:chOff x="257990" y="4696077"/>
          <a:chExt cx="4169848" cy="2738570"/>
        </a:xfrm>
      </xdr:grpSpPr>
      <xdr:sp macro="" textlink="">
        <xdr:nvSpPr>
          <xdr:cNvPr id="2078" name="Rectangle: Rounded Corners 2077">
            <a:extLst>
              <a:ext uri="{FF2B5EF4-FFF2-40B4-BE49-F238E27FC236}">
                <a16:creationId xmlns:a16="http://schemas.microsoft.com/office/drawing/2014/main" id="{105E16F0-22B1-4843-A245-96943C156809}"/>
              </a:ext>
            </a:extLst>
          </xdr:cNvPr>
          <xdr:cNvSpPr/>
        </xdr:nvSpPr>
        <xdr:spPr>
          <a:xfrm>
            <a:off x="257990" y="4696077"/>
            <a:ext cx="4169848" cy="2738570"/>
          </a:xfrm>
          <a:prstGeom prst="roundRect">
            <a:avLst>
              <a:gd name="adj" fmla="val 1798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83" name="TextBox 2082">
            <a:extLst>
              <a:ext uri="{FF2B5EF4-FFF2-40B4-BE49-F238E27FC236}">
                <a16:creationId xmlns:a16="http://schemas.microsoft.com/office/drawing/2014/main" id="{342888EE-C082-E152-E71A-4FB50354E03F}"/>
              </a:ext>
            </a:extLst>
          </xdr:cNvPr>
          <xdr:cNvSpPr txBox="1"/>
        </xdr:nvSpPr>
        <xdr:spPr>
          <a:xfrm>
            <a:off x="2477934" y="5043091"/>
            <a:ext cx="1885393" cy="290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Aptos Narrow"/>
                <a:cs typeface="Arial" panose="020B0604020202020204" pitchFamily="34" charset="0"/>
              </a:rPr>
              <a:t>Sales Channel makes up</a:t>
            </a:r>
          </a:p>
        </xdr:txBody>
      </xdr:sp>
      <xdr:sp macro="" textlink="">
        <xdr:nvSpPr>
          <xdr:cNvPr id="2085" name="TextBox 2084">
            <a:extLst>
              <a:ext uri="{FF2B5EF4-FFF2-40B4-BE49-F238E27FC236}">
                <a16:creationId xmlns:a16="http://schemas.microsoft.com/office/drawing/2014/main" id="{A95FEABF-3B33-FE78-E92D-7D39A3F27A17}"/>
              </a:ext>
            </a:extLst>
          </xdr:cNvPr>
          <xdr:cNvSpPr txBox="1"/>
        </xdr:nvSpPr>
        <xdr:spPr>
          <a:xfrm>
            <a:off x="3215806" y="5524567"/>
            <a:ext cx="1072503" cy="296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Aptos Narrow"/>
                <a:cs typeface="Arial" panose="020B0604020202020204" pitchFamily="34" charset="0"/>
              </a:rPr>
              <a:t>of </a:t>
            </a:r>
            <a:r>
              <a:rPr lang="en-US" sz="1100" b="1" i="0" u="none" strike="noStrike">
                <a:solidFill>
                  <a:srgbClr val="000000"/>
                </a:solidFill>
                <a:latin typeface="Aptos Narrow"/>
                <a:cs typeface="Arial" panose="020B0604020202020204" pitchFamily="34" charset="0"/>
              </a:rPr>
              <a:t>Total Profit</a:t>
            </a:r>
          </a:p>
        </xdr:txBody>
      </xdr:sp>
      <xdr:sp macro="" textlink="Analysis!AG11">
        <xdr:nvSpPr>
          <xdr:cNvPr id="2092" name="TextBox 2091">
            <a:extLst>
              <a:ext uri="{FF2B5EF4-FFF2-40B4-BE49-F238E27FC236}">
                <a16:creationId xmlns:a16="http://schemas.microsoft.com/office/drawing/2014/main" id="{AC118B6F-E1A8-F04A-1789-11E6FF655E8A}"/>
              </a:ext>
            </a:extLst>
          </xdr:cNvPr>
          <xdr:cNvSpPr txBox="1"/>
        </xdr:nvSpPr>
        <xdr:spPr>
          <a:xfrm>
            <a:off x="1837234" y="5069868"/>
            <a:ext cx="1237403" cy="237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2490CC6-1DF8-456A-AF91-074EAF52F0E8}" type="TxLink">
              <a:rPr lang="en-US" sz="1100" b="1" i="0" u="none" strike="noStrike">
                <a:solidFill>
                  <a:srgbClr val="000000"/>
                </a:solidFill>
                <a:latin typeface="Aptos Narrow"/>
                <a:ea typeface="+mn-ea"/>
                <a:cs typeface="Arial" panose="020B0604020202020204" pitchFamily="34" charset="0"/>
              </a:rPr>
              <a:t>OFFLINE</a:t>
            </a:fld>
            <a:endParaRPr lang="en-GB" sz="1400" b="1" i="0" u="none" strike="noStrike">
              <a:solidFill>
                <a:schemeClr val="tx1">
                  <a:lumMod val="65000"/>
                  <a:lumOff val="35000"/>
                </a:schemeClr>
              </a:solidFill>
              <a:latin typeface="Arial" panose="020B0604020202020204" pitchFamily="34" charset="0"/>
              <a:ea typeface="+mn-ea"/>
              <a:cs typeface="Arial" panose="020B0604020202020204" pitchFamily="34" charset="0"/>
            </a:endParaRPr>
          </a:p>
        </xdr:txBody>
      </xdr:sp>
      <xdr:grpSp>
        <xdr:nvGrpSpPr>
          <xdr:cNvPr id="2097" name="Group 2096">
            <a:extLst>
              <a:ext uri="{FF2B5EF4-FFF2-40B4-BE49-F238E27FC236}">
                <a16:creationId xmlns:a16="http://schemas.microsoft.com/office/drawing/2014/main" id="{C7F41DEE-0B74-DC99-68F1-EDF6682EE9A7}"/>
              </a:ext>
            </a:extLst>
          </xdr:cNvPr>
          <xdr:cNvGrpSpPr/>
        </xdr:nvGrpSpPr>
        <xdr:grpSpPr>
          <a:xfrm>
            <a:off x="359189" y="5014783"/>
            <a:ext cx="2688811" cy="2198971"/>
            <a:chOff x="359189" y="4771051"/>
            <a:chExt cx="2973481" cy="2430763"/>
          </a:xfrm>
        </xdr:grpSpPr>
        <xdr:graphicFrame macro="">
          <xdr:nvGraphicFramePr>
            <xdr:cNvPr id="2090" name="Chart 2089">
              <a:extLst>
                <a:ext uri="{FF2B5EF4-FFF2-40B4-BE49-F238E27FC236}">
                  <a16:creationId xmlns:a16="http://schemas.microsoft.com/office/drawing/2014/main" id="{EA7DD4CE-17E2-420B-8637-A6E5B62AB284}"/>
                </a:ext>
              </a:extLst>
            </xdr:cNvPr>
            <xdr:cNvGraphicFramePr>
              <a:graphicFrameLocks/>
            </xdr:cNvGraphicFramePr>
          </xdr:nvGraphicFramePr>
          <xdr:xfrm>
            <a:off x="359189" y="4771051"/>
            <a:ext cx="2973481" cy="2430763"/>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2091" name="Oval 2090">
              <a:extLst>
                <a:ext uri="{FF2B5EF4-FFF2-40B4-BE49-F238E27FC236}">
                  <a16:creationId xmlns:a16="http://schemas.microsoft.com/office/drawing/2014/main" id="{8BB47211-C4FB-74EA-1304-B82E3917727F}"/>
                </a:ext>
              </a:extLst>
            </xdr:cNvPr>
            <xdr:cNvSpPr/>
          </xdr:nvSpPr>
          <xdr:spPr>
            <a:xfrm>
              <a:off x="1154635" y="5189678"/>
              <a:ext cx="1264140" cy="1270397"/>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2094" name="Picture 2093">
              <a:extLst>
                <a:ext uri="{FF2B5EF4-FFF2-40B4-BE49-F238E27FC236}">
                  <a16:creationId xmlns:a16="http://schemas.microsoft.com/office/drawing/2014/main" id="{FC8FB275-A472-A84C-D745-5657649A858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48655" y="5467029"/>
              <a:ext cx="715595" cy="732476"/>
            </a:xfrm>
            <a:prstGeom prst="rect">
              <a:avLst/>
            </a:prstGeom>
          </xdr:spPr>
        </xdr:pic>
      </xdr:grpSp>
      <xdr:sp macro="" textlink="Analysis!AG10">
        <xdr:nvSpPr>
          <xdr:cNvPr id="2084" name="TextBox 2083">
            <a:extLst>
              <a:ext uri="{FF2B5EF4-FFF2-40B4-BE49-F238E27FC236}">
                <a16:creationId xmlns:a16="http://schemas.microsoft.com/office/drawing/2014/main" id="{0B49DF3E-19F4-B27B-CA07-187549CBBDDA}"/>
              </a:ext>
            </a:extLst>
          </xdr:cNvPr>
          <xdr:cNvSpPr txBox="1"/>
        </xdr:nvSpPr>
        <xdr:spPr>
          <a:xfrm>
            <a:off x="3310088" y="5217922"/>
            <a:ext cx="960098" cy="472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CC192E4-83BB-491C-BEF9-CF9ED229383B}" type="TxLink">
              <a:rPr lang="en-US" sz="1650" b="1" i="0" u="none" strike="noStrike">
                <a:solidFill>
                  <a:srgbClr val="00ADEA"/>
                </a:solidFill>
                <a:latin typeface="Aptos Narrow"/>
                <a:ea typeface="+mn-ea"/>
                <a:cs typeface="Arial" panose="020B0604020202020204" pitchFamily="34" charset="0"/>
              </a:rPr>
              <a:pPr marL="0" indent="0" algn="ctr"/>
              <a:t>56.42%</a:t>
            </a:fld>
            <a:endParaRPr lang="en-GB" sz="1650" b="1" i="0" u="none" strike="noStrike">
              <a:solidFill>
                <a:srgbClr val="00ADEA"/>
              </a:solidFill>
              <a:latin typeface="Aptos Narrow"/>
              <a:ea typeface="+mn-ea"/>
              <a:cs typeface="Arial" panose="020B0604020202020204" pitchFamily="34" charset="0"/>
            </a:endParaRPr>
          </a:p>
        </xdr:txBody>
      </xdr:sp>
    </xdr:grpSp>
    <xdr:clientData/>
  </xdr:twoCellAnchor>
  <xdr:twoCellAnchor>
    <xdr:from>
      <xdr:col>16</xdr:col>
      <xdr:colOff>256788</xdr:colOff>
      <xdr:row>55</xdr:row>
      <xdr:rowOff>46250</xdr:rowOff>
    </xdr:from>
    <xdr:to>
      <xdr:col>24</xdr:col>
      <xdr:colOff>410308</xdr:colOff>
      <xdr:row>70</xdr:row>
      <xdr:rowOff>39203</xdr:rowOff>
    </xdr:to>
    <xdr:grpSp>
      <xdr:nvGrpSpPr>
        <xdr:cNvPr id="2111" name="Group 2110">
          <a:extLst>
            <a:ext uri="{FF2B5EF4-FFF2-40B4-BE49-F238E27FC236}">
              <a16:creationId xmlns:a16="http://schemas.microsoft.com/office/drawing/2014/main" id="{F6E1B201-C8DE-4274-181F-EB8ABBA9A308}"/>
            </a:ext>
          </a:extLst>
        </xdr:cNvPr>
        <xdr:cNvGrpSpPr/>
      </xdr:nvGrpSpPr>
      <xdr:grpSpPr>
        <a:xfrm>
          <a:off x="9908788" y="10523750"/>
          <a:ext cx="4979520" cy="2850453"/>
          <a:chOff x="9856887" y="7262541"/>
          <a:chExt cx="4547725" cy="2379689"/>
        </a:xfrm>
      </xdr:grpSpPr>
      <xdr:sp macro="" textlink="">
        <xdr:nvSpPr>
          <xdr:cNvPr id="2099" name="Rectangle: Rounded Corners 2098">
            <a:extLst>
              <a:ext uri="{FF2B5EF4-FFF2-40B4-BE49-F238E27FC236}">
                <a16:creationId xmlns:a16="http://schemas.microsoft.com/office/drawing/2014/main" id="{1C78C383-145F-E64D-5A7A-EB4CEB395935}"/>
              </a:ext>
            </a:extLst>
          </xdr:cNvPr>
          <xdr:cNvSpPr/>
        </xdr:nvSpPr>
        <xdr:spPr>
          <a:xfrm>
            <a:off x="9856887" y="7262541"/>
            <a:ext cx="4547725" cy="2379689"/>
          </a:xfrm>
          <a:prstGeom prst="roundRect">
            <a:avLst>
              <a:gd name="adj" fmla="val 1798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mc:AlternateContent xmlns:mc="http://schemas.openxmlformats.org/markup-compatibility/2006">
        <mc:Choice xmlns:a14="http://schemas.microsoft.com/office/drawing/2010/main" Requires="a14">
          <xdr:graphicFrame macro="">
            <xdr:nvGraphicFramePr>
              <xdr:cNvPr id="2098" name="Region 2">
                <a:extLst>
                  <a:ext uri="{FF2B5EF4-FFF2-40B4-BE49-F238E27FC236}">
                    <a16:creationId xmlns:a16="http://schemas.microsoft.com/office/drawing/2014/main" id="{E2A915AF-BEC8-4677-9417-67606704E01E}"/>
                  </a:ext>
                </a:extLst>
              </xdr:cNvPr>
              <xdr:cNvGraphicFramePr/>
            </xdr:nvGraphicFramePr>
            <xdr:xfrm>
              <a:off x="9997648" y="7680469"/>
              <a:ext cx="4274999" cy="1753971"/>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0062914" y="11024355"/>
                <a:ext cx="4680899" cy="21009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8</xdr:col>
      <xdr:colOff>110756</xdr:colOff>
      <xdr:row>40</xdr:row>
      <xdr:rowOff>144293</xdr:rowOff>
    </xdr:from>
    <xdr:to>
      <xdr:col>16</xdr:col>
      <xdr:colOff>119529</xdr:colOff>
      <xdr:row>70</xdr:row>
      <xdr:rowOff>22843</xdr:rowOff>
    </xdr:to>
    <xdr:grpSp>
      <xdr:nvGrpSpPr>
        <xdr:cNvPr id="2110" name="Group 2109">
          <a:extLst>
            <a:ext uri="{FF2B5EF4-FFF2-40B4-BE49-F238E27FC236}">
              <a16:creationId xmlns:a16="http://schemas.microsoft.com/office/drawing/2014/main" id="{8A6BBFCF-5BC4-9540-5704-4D7DC354ABBC}"/>
            </a:ext>
          </a:extLst>
        </xdr:cNvPr>
        <xdr:cNvGrpSpPr/>
      </xdr:nvGrpSpPr>
      <xdr:grpSpPr>
        <a:xfrm>
          <a:off x="4936756" y="7764293"/>
          <a:ext cx="4834773" cy="5593550"/>
          <a:chOff x="4876991" y="4792275"/>
          <a:chExt cx="4899662" cy="4987579"/>
        </a:xfrm>
      </xdr:grpSpPr>
      <xdr:sp macro="" textlink="">
        <xdr:nvSpPr>
          <xdr:cNvPr id="2109" name="Rectangle: Rounded Corners 2108">
            <a:extLst>
              <a:ext uri="{FF2B5EF4-FFF2-40B4-BE49-F238E27FC236}">
                <a16:creationId xmlns:a16="http://schemas.microsoft.com/office/drawing/2014/main" id="{18CAF494-F78E-11E0-DA44-2210D59272A0}"/>
              </a:ext>
            </a:extLst>
          </xdr:cNvPr>
          <xdr:cNvSpPr/>
        </xdr:nvSpPr>
        <xdr:spPr>
          <a:xfrm>
            <a:off x="4876991" y="4792275"/>
            <a:ext cx="4899662" cy="4987579"/>
          </a:xfrm>
          <a:prstGeom prst="roundRect">
            <a:avLst>
              <a:gd name="adj" fmla="val 1798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v</a:t>
            </a:r>
          </a:p>
        </xdr:txBody>
      </xdr:sp>
      <xdr:graphicFrame macro="">
        <xdr:nvGraphicFramePr>
          <xdr:cNvPr id="2100" name="Chart 2099">
            <a:extLst>
              <a:ext uri="{FF2B5EF4-FFF2-40B4-BE49-F238E27FC236}">
                <a16:creationId xmlns:a16="http://schemas.microsoft.com/office/drawing/2014/main" id="{19B4F983-79C6-424F-97FE-676DF589C2E2}"/>
              </a:ext>
            </a:extLst>
          </xdr:cNvPr>
          <xdr:cNvGraphicFramePr>
            <a:graphicFrameLocks/>
          </xdr:cNvGraphicFramePr>
        </xdr:nvGraphicFramePr>
        <xdr:xfrm>
          <a:off x="4989556" y="5286615"/>
          <a:ext cx="4678239" cy="4237745"/>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twoCellAnchor>
    <xdr:from>
      <xdr:col>5</xdr:col>
      <xdr:colOff>217714</xdr:colOff>
      <xdr:row>14</xdr:row>
      <xdr:rowOff>94649</xdr:rowOff>
    </xdr:from>
    <xdr:to>
      <xdr:col>7</xdr:col>
      <xdr:colOff>240034</xdr:colOff>
      <xdr:row>15</xdr:row>
      <xdr:rowOff>152400</xdr:rowOff>
    </xdr:to>
    <xdr:sp macro="" textlink="">
      <xdr:nvSpPr>
        <xdr:cNvPr id="47" name="TextBox 46">
          <a:extLst>
            <a:ext uri="{FF2B5EF4-FFF2-40B4-BE49-F238E27FC236}">
              <a16:creationId xmlns:a16="http://schemas.microsoft.com/office/drawing/2014/main" id="{2F2C1C0A-022C-95E6-52B4-F9235596E351}"/>
            </a:ext>
          </a:extLst>
        </xdr:cNvPr>
        <xdr:cNvSpPr txBox="1"/>
      </xdr:nvSpPr>
      <xdr:spPr>
        <a:xfrm>
          <a:off x="3265714" y="2685449"/>
          <a:ext cx="1241520" cy="242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ysClr val="windowText" lastClr="000000"/>
              </a:solidFill>
              <a:latin typeface="+mj-lt"/>
            </a:rPr>
            <a:t>Unit Price</a:t>
          </a:r>
        </a:p>
      </xdr:txBody>
    </xdr:sp>
    <xdr:clientData/>
  </xdr:twoCellAnchor>
  <xdr:twoCellAnchor>
    <xdr:from>
      <xdr:col>17</xdr:col>
      <xdr:colOff>190622</xdr:colOff>
      <xdr:row>56</xdr:row>
      <xdr:rowOff>77176</xdr:rowOff>
    </xdr:from>
    <xdr:to>
      <xdr:col>17</xdr:col>
      <xdr:colOff>370115</xdr:colOff>
      <xdr:row>57</xdr:row>
      <xdr:rowOff>78302</xdr:rowOff>
    </xdr:to>
    <xdr:sp macro="" textlink="">
      <xdr:nvSpPr>
        <xdr:cNvPr id="2122" name="Oval 2121">
          <a:extLst>
            <a:ext uri="{FF2B5EF4-FFF2-40B4-BE49-F238E27FC236}">
              <a16:creationId xmlns:a16="http://schemas.microsoft.com/office/drawing/2014/main" id="{245BF2A9-AAE8-8BB4-B36D-7E45F7768619}"/>
            </a:ext>
          </a:extLst>
        </xdr:cNvPr>
        <xdr:cNvSpPr/>
      </xdr:nvSpPr>
      <xdr:spPr>
        <a:xfrm>
          <a:off x="10553822" y="10440376"/>
          <a:ext cx="179493" cy="186183"/>
        </a:xfrm>
        <a:prstGeom prst="ellipse">
          <a:avLst/>
        </a:prstGeom>
        <a:solidFill>
          <a:srgbClr val="FFB48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127908</xdr:colOff>
      <xdr:row>56</xdr:row>
      <xdr:rowOff>176745</xdr:rowOff>
    </xdr:from>
    <xdr:to>
      <xdr:col>6</xdr:col>
      <xdr:colOff>508908</xdr:colOff>
      <xdr:row>58</xdr:row>
      <xdr:rowOff>33870</xdr:rowOff>
    </xdr:to>
    <xdr:sp macro="" textlink="">
      <xdr:nvSpPr>
        <xdr:cNvPr id="2125" name="TextBox 2124">
          <a:extLst>
            <a:ext uri="{FF2B5EF4-FFF2-40B4-BE49-F238E27FC236}">
              <a16:creationId xmlns:a16="http://schemas.microsoft.com/office/drawing/2014/main" id="{73FA2835-CD48-F81D-3424-5300A17B6284}"/>
            </a:ext>
          </a:extLst>
        </xdr:cNvPr>
        <xdr:cNvSpPr txBox="1"/>
      </xdr:nvSpPr>
      <xdr:spPr>
        <a:xfrm>
          <a:off x="1347108" y="10539945"/>
          <a:ext cx="2819400" cy="227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0">
              <a:solidFill>
                <a:schemeClr val="dk1"/>
              </a:solidFill>
              <a:latin typeface="+mn-lt"/>
              <a:ea typeface="+mn-ea"/>
              <a:cs typeface="+mn-cs"/>
            </a:rPr>
            <a:t>Month</a:t>
          </a:r>
          <a:r>
            <a:rPr lang="en-GB" sz="1100">
              <a:latin typeface="+mn-lt"/>
            </a:rPr>
            <a:t> Filter</a:t>
          </a:r>
        </a:p>
      </xdr:txBody>
    </xdr:sp>
    <xdr:clientData/>
  </xdr:twoCellAnchor>
  <xdr:twoCellAnchor>
    <xdr:from>
      <xdr:col>17</xdr:col>
      <xdr:colOff>364793</xdr:colOff>
      <xdr:row>56</xdr:row>
      <xdr:rowOff>44518</xdr:rowOff>
    </xdr:from>
    <xdr:to>
      <xdr:col>19</xdr:col>
      <xdr:colOff>249219</xdr:colOff>
      <xdr:row>58</xdr:row>
      <xdr:rowOff>31686</xdr:rowOff>
    </xdr:to>
    <xdr:sp macro="" textlink="">
      <xdr:nvSpPr>
        <xdr:cNvPr id="2126" name="TextBox 2125">
          <a:extLst>
            <a:ext uri="{FF2B5EF4-FFF2-40B4-BE49-F238E27FC236}">
              <a16:creationId xmlns:a16="http://schemas.microsoft.com/office/drawing/2014/main" id="{4EB96A8F-969F-6958-EBA6-2C19F1ABFEDA}"/>
            </a:ext>
          </a:extLst>
        </xdr:cNvPr>
        <xdr:cNvSpPr txBox="1"/>
      </xdr:nvSpPr>
      <xdr:spPr>
        <a:xfrm>
          <a:off x="10727993" y="10407718"/>
          <a:ext cx="1103626" cy="357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0">
              <a:latin typeface="+mn-lt"/>
            </a:rPr>
            <a:t>Region</a:t>
          </a:r>
          <a:r>
            <a:rPr lang="en-GB" sz="1200" b="0" baseline="0">
              <a:latin typeface="+mn-lt"/>
            </a:rPr>
            <a:t> </a:t>
          </a:r>
          <a:r>
            <a:rPr lang="en-GB" sz="1200" b="0">
              <a:latin typeface="+mn-lt"/>
            </a:rPr>
            <a:t>Filter</a:t>
          </a:r>
        </a:p>
      </xdr:txBody>
    </xdr:sp>
    <xdr:clientData/>
  </xdr:twoCellAnchor>
  <xdr:twoCellAnchor>
    <xdr:from>
      <xdr:col>2</xdr:col>
      <xdr:colOff>6942</xdr:colOff>
      <xdr:row>57</xdr:row>
      <xdr:rowOff>51261</xdr:rowOff>
    </xdr:from>
    <xdr:to>
      <xdr:col>2</xdr:col>
      <xdr:colOff>152403</xdr:colOff>
      <xdr:row>58</xdr:row>
      <xdr:rowOff>17086</xdr:rowOff>
    </xdr:to>
    <xdr:sp macro="" textlink="">
      <xdr:nvSpPr>
        <xdr:cNvPr id="2127" name="Oval 2126">
          <a:extLst>
            <a:ext uri="{FF2B5EF4-FFF2-40B4-BE49-F238E27FC236}">
              <a16:creationId xmlns:a16="http://schemas.microsoft.com/office/drawing/2014/main" id="{D871B610-BA53-A825-16A4-3C8F9C7AD9FC}"/>
            </a:ext>
          </a:extLst>
        </xdr:cNvPr>
        <xdr:cNvSpPr/>
      </xdr:nvSpPr>
      <xdr:spPr>
        <a:xfrm>
          <a:off x="1226142" y="10599518"/>
          <a:ext cx="145461" cy="150882"/>
        </a:xfrm>
        <a:prstGeom prst="ellipse">
          <a:avLst/>
        </a:prstGeom>
        <a:solidFill>
          <a:srgbClr val="FFB48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555175</xdr:colOff>
      <xdr:row>42</xdr:row>
      <xdr:rowOff>108861</xdr:rowOff>
    </xdr:from>
    <xdr:to>
      <xdr:col>13</xdr:col>
      <xdr:colOff>87090</xdr:colOff>
      <xdr:row>44</xdr:row>
      <xdr:rowOff>4</xdr:rowOff>
    </xdr:to>
    <xdr:sp macro="" textlink="">
      <xdr:nvSpPr>
        <xdr:cNvPr id="2133" name="TextBox 2132">
          <a:extLst>
            <a:ext uri="{FF2B5EF4-FFF2-40B4-BE49-F238E27FC236}">
              <a16:creationId xmlns:a16="http://schemas.microsoft.com/office/drawing/2014/main" id="{2F0C93EF-6734-2094-F054-D5B130B6E25E}"/>
            </a:ext>
          </a:extLst>
        </xdr:cNvPr>
        <xdr:cNvSpPr txBox="1"/>
      </xdr:nvSpPr>
      <xdr:spPr>
        <a:xfrm>
          <a:off x="5431975" y="7881261"/>
          <a:ext cx="2579915" cy="261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a:t>
          </a:r>
          <a:r>
            <a:rPr lang="en-GB" sz="1100" baseline="0"/>
            <a:t> Highlighted  Item Types amounted to</a:t>
          </a:r>
          <a:endParaRPr lang="en-GB" sz="1100"/>
        </a:p>
      </xdr:txBody>
    </xdr:sp>
    <xdr:clientData/>
  </xdr:twoCellAnchor>
  <xdr:twoCellAnchor>
    <xdr:from>
      <xdr:col>12</xdr:col>
      <xdr:colOff>272147</xdr:colOff>
      <xdr:row>42</xdr:row>
      <xdr:rowOff>32661</xdr:rowOff>
    </xdr:from>
    <xdr:to>
      <xdr:col>14</xdr:col>
      <xdr:colOff>217718</xdr:colOff>
      <xdr:row>44</xdr:row>
      <xdr:rowOff>10890</xdr:rowOff>
    </xdr:to>
    <xdr:sp macro="" textlink="Analysis!AX7">
      <xdr:nvSpPr>
        <xdr:cNvPr id="2136" name="TextBox 2135">
          <a:extLst>
            <a:ext uri="{FF2B5EF4-FFF2-40B4-BE49-F238E27FC236}">
              <a16:creationId xmlns:a16="http://schemas.microsoft.com/office/drawing/2014/main" id="{6A3F63A4-4547-E54C-B5C0-9868757D5A1E}"/>
            </a:ext>
          </a:extLst>
        </xdr:cNvPr>
        <xdr:cNvSpPr txBox="1"/>
      </xdr:nvSpPr>
      <xdr:spPr>
        <a:xfrm>
          <a:off x="7587347" y="7805061"/>
          <a:ext cx="1164771"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05C0D29-7CD9-4AEE-846B-F4EC980AFB52}" type="TxLink">
            <a:rPr lang="en-US" sz="1650" b="1" i="0" u="none" strike="noStrike">
              <a:solidFill>
                <a:srgbClr val="00ADEA"/>
              </a:solidFill>
              <a:latin typeface="Aptos Narrow"/>
              <a:ea typeface="+mn-ea"/>
              <a:cs typeface="Arial" panose="020B0604020202020204" pitchFamily="34" charset="0"/>
            </a:rPr>
            <a:pPr marL="0" indent="0" algn="ctr"/>
            <a:t>83.81%</a:t>
          </a:fld>
          <a:endParaRPr lang="en-GB" sz="1650" b="1" i="0" u="none" strike="noStrike">
            <a:solidFill>
              <a:srgbClr val="00ADEA"/>
            </a:solidFill>
            <a:latin typeface="Aptos Narrow"/>
            <a:ea typeface="+mn-ea"/>
            <a:cs typeface="Arial" panose="020B0604020202020204" pitchFamily="34" charset="0"/>
          </a:endParaRPr>
        </a:p>
      </xdr:txBody>
    </xdr:sp>
    <xdr:clientData/>
  </xdr:twoCellAnchor>
  <xdr:twoCellAnchor>
    <xdr:from>
      <xdr:col>13</xdr:col>
      <xdr:colOff>522518</xdr:colOff>
      <xdr:row>42</xdr:row>
      <xdr:rowOff>87089</xdr:rowOff>
    </xdr:from>
    <xdr:to>
      <xdr:col>15</xdr:col>
      <xdr:colOff>337461</xdr:colOff>
      <xdr:row>43</xdr:row>
      <xdr:rowOff>152403</xdr:rowOff>
    </xdr:to>
    <xdr:sp macro="" textlink="">
      <xdr:nvSpPr>
        <xdr:cNvPr id="2137" name="TextBox 2136">
          <a:extLst>
            <a:ext uri="{FF2B5EF4-FFF2-40B4-BE49-F238E27FC236}">
              <a16:creationId xmlns:a16="http://schemas.microsoft.com/office/drawing/2014/main" id="{8926AD0E-71DD-417B-97B7-D58E59E03356}"/>
            </a:ext>
          </a:extLst>
        </xdr:cNvPr>
        <xdr:cNvSpPr txBox="1"/>
      </xdr:nvSpPr>
      <xdr:spPr>
        <a:xfrm>
          <a:off x="8447318" y="7859489"/>
          <a:ext cx="1034143" cy="250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of </a:t>
          </a:r>
          <a:r>
            <a:rPr lang="en-GB" sz="1100" b="1"/>
            <a:t>Total Proft</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obawole" refreshedDate="45783.606800347225" backgroundQuery="1" createdVersion="8" refreshedVersion="8" minRefreshableVersion="3" recordCount="0" supportSubquery="1" supportAdvancedDrill="1" xr:uid="{A8123C22-5273-4176-B5AC-D1C5607C4B9D}">
  <cacheSource type="external" connectionId="3"/>
  <cacheFields count="2">
    <cacheField name="[Measures].[Sum of Total Revenue]" caption="Sum of Total Revenue" numFmtId="0" hierarchy="27" level="32767"/>
    <cacheField name="[Table2].[Region].[Region]" caption="Region" numFmtId="0" hierarchy="1" level="1">
      <sharedItems count="7">
        <s v="Asia"/>
        <s v="Australia and Oceania"/>
        <s v="Central America and the Caribbean"/>
        <s v="Europe"/>
        <s v="Middle East and North Africa"/>
        <s v="North America"/>
        <s v="Sub-Saharan Africa"/>
      </sharedItems>
    </cacheField>
  </cacheFields>
  <cacheHierarchies count="3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Table2].[Region]" caption="Region" attribute="1" defaultMemberUniqueName="[Table2].[Region].[All]" allUniqueName="[Table2].[Region].[All]" dimensionUniqueName="[Table2]" displayFolder="" count="2" memberValueDatatype="130" unbalanced="0">
      <fieldsUsage count="2">
        <fieldUsage x="-1"/>
        <fieldUsage x="1"/>
      </fieldsUsage>
    </cacheHierarchy>
    <cacheHierarchy uniqueName="[Table2].[Country]" caption="Country" attribute="1" defaultMemberUniqueName="[Table2].[Country].[All]" allUniqueName="[Table2].[Country].[All]" dimensionUniqueName="[Table2]" displayFolder="" count="0" memberValueDatatype="130" unbalanced="0"/>
    <cacheHierarchy uniqueName="[Table2].[Item Type]" caption="Item Type" attribute="1" defaultMemberUniqueName="[Table2].[Item Type].[All]" allUniqueName="[Table2].[Item Type].[All]" dimensionUniqueName="[Table2]" displayFolder="" count="0" memberValueDatatype="130" unbalanced="0"/>
    <cacheHierarchy uniqueName="[Table2].[Sales Channel]" caption="Sales Channel" attribute="1" defaultMemberUniqueName="[Table2].[Sales Channel].[All]" allUniqueName="[Table2].[Sales Channel].[All]" dimensionUniqueName="[Table2]" displayFolder="" count="0" memberValueDatatype="130" unbalanced="0"/>
    <cacheHierarchy uniqueName="[Table2].[Order Priority]" caption="Order Priority" attribute="1" defaultMemberUniqueName="[Table2].[Order Priority].[All]" allUniqueName="[Table2].[Order Priority].[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Order ID]" caption="Order ID" attribute="1" defaultMemberUniqueName="[Table2].[Order ID].[All]" allUniqueName="[Table2].[Order ID].[All]" dimensionUniqueName="[Table2]" displayFolder="" count="0" memberValueDatatype="20" unbalanced="0"/>
    <cacheHierarchy uniqueName="[Table2].[Ship Date]" caption="Ship Date" attribute="1" time="1" defaultMemberUniqueName="[Table2].[Ship Date].[All]" allUniqueName="[Table2].[Ship Date].[All]" dimensionUniqueName="[Table2]" displayFolder="" count="0" memberValueDatatype="7" unbalanced="0"/>
    <cacheHierarchy uniqueName="[Table2].[Units Sold]" caption="Units Sold" attribute="1" defaultMemberUniqueName="[Table2].[Units Sold].[All]" allUniqueName="[Table2].[Units Sold].[All]" dimensionUniqueName="[Table2]" displayFolder="" count="0" memberValueDatatype="20" unbalanced="0"/>
    <cacheHierarchy uniqueName="[Table2].[Unit Price]" caption="Unit Price" attribute="1" defaultMemberUniqueName="[Table2].[Unit Price].[All]" allUniqueName="[Table2].[Unit Price].[All]" dimensionUniqueName="[Table2]" displayFolder="" count="0" memberValueDatatype="5" unbalanced="0"/>
    <cacheHierarchy uniqueName="[Table2].[Unit Cost]" caption="Unit Cost" attribute="1" defaultMemberUniqueName="[Table2].[Unit Cost].[All]" allUniqueName="[Table2].[Unit Cost].[All]" dimensionUniqueName="[Table2]" displayFolder="" count="0" memberValueDatatype="5" unbalanced="0"/>
    <cacheHierarchy uniqueName="[Table2].[Total Revenue]" caption="Total Revenue" attribute="1" defaultMemberUniqueName="[Table2].[Total Revenue].[All]" allUniqueName="[Table2].[Total Revenue].[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Total Profit]" caption="Total Profit" attribute="1" defaultMemberUniqueName="[Table2].[Total Profit].[All]" allUniqueName="[Table2].[Total Profit].[All]" dimensionUniqueName="[Table2]" displayFolder="" count="0" memberValueDatatype="5" unbalanced="0"/>
    <cacheHierarchy uniqueName="[Table2].[Processing Days]" caption="Processing Days" attribute="1" defaultMemberUniqueName="[Table2].[Processing Days].[All]" allUniqueName="[Table2].[Processing Days].[All]" dimensionUniqueName="[Table2]" displayFolder="" count="0" memberValueDatatype="20" unbalanced="0"/>
    <cacheHierarchy uniqueName="[Table2].[Order Date - Copy]" caption="Order Date - Copy" attribute="1" defaultMemberUniqueName="[Table2].[Order Date - Copy].[All]" allUniqueName="[Table2].[Order Date - Copy].[All]" dimensionUniqueName="[Table2]" displayFolder="" count="0" memberValueDatatype="130" unbalanced="0"/>
    <cacheHierarchy uniqueName="[Table2].[Order Date (Year)]" caption="Order Date (Year)" attribute="1" defaultMemberUniqueName="[Table2].[Order Date (Year)].[All]" allUniqueName="[Table2].[Order Date (Year)].[All]" dimensionUniqueName="[Table2]" displayFolder="" count="0"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Sum of Total Profit]" caption="Sum of Total Profit" measure="1" displayFolder="" measureGroup="All Measures" count="0"/>
    <cacheHierarchy uniqueName="[Measures].[Unit Sold]" caption="Unit Sold" measure="1" displayFolder="" measureGroup="All Measures" count="0"/>
    <cacheHierarchy uniqueName="[Measures].[% Profit Margin]" caption="% Profit Margin" measure="1" displayFolder="" measureGroup="All Measures" count="0"/>
    <cacheHierarchy uniqueName="[Measures].[__XL_Count Table2]" caption="__XL_Count Table2" measure="1" displayFolder="" measureGroup="Table2"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Revenue]" caption="Sum of Total Revenue" measure="1" displayFolder="" measureGroup="Table2"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Total Cost]" caption="Sum of Total Cost" measure="1" displayFolder="" measureGroup="Table2"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Table2" count="0" hidden="1">
      <extLst>
        <ext xmlns:x15="http://schemas.microsoft.com/office/spreadsheetml/2010/11/main" uri="{B97F6D7D-B522-45F9-BDA1-12C45D357490}">
          <x15:cacheHierarchy aggregatedColumn="11"/>
        </ext>
      </extLst>
    </cacheHierarchy>
    <cacheHierarchy uniqueName="[Measures].[Sum of Unit Price]" caption="Sum of Unit Price" measure="1" displayFolder="" measureGroup="Table2"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9"/>
        </ext>
      </extLst>
    </cacheHierarchy>
    <cacheHierarchy uniqueName="[Measures].[Sum of Total Profit 2]" caption="Sum of Total Profit 2" measure="1" displayFolder="" measureGroup="Table2" count="0" hidden="1">
      <extLst>
        <ext xmlns:x15="http://schemas.microsoft.com/office/spreadsheetml/2010/11/main" uri="{B97F6D7D-B522-45F9-BDA1-12C45D357490}">
          <x15:cacheHierarchy aggregatedColumn="14"/>
        </ext>
      </extLst>
    </cacheHierarchy>
    <cacheHierarchy uniqueName="[Measures].[Count of Order Date (Month)]" caption="Count of Order Date (Month)" measure="1" displayFolder="" measureGroup="Table2" count="0" hidden="1">
      <extLst>
        <ext xmlns:x15="http://schemas.microsoft.com/office/spreadsheetml/2010/11/main" uri="{B97F6D7D-B522-45F9-BDA1-12C45D357490}">
          <x15:cacheHierarchy aggregatedColumn="19"/>
        </ext>
      </extLst>
    </cacheHierarchy>
  </cacheHierarchies>
  <kpis count="0"/>
  <dimensions count="3">
    <dimension name="All Measures" uniqueName="[All Measures]" caption="All Measures"/>
    <dimension measure="1" name="Measures" uniqueName="[Measures]" caption="Measures"/>
    <dimension name="Table2" uniqueName="[Table2]" caption="Table2"/>
  </dimensions>
  <measureGroups count="2">
    <measureGroup name="All Measures" caption="All Measures"/>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obawole" refreshedDate="45783.606800810187" backgroundQuery="1" createdVersion="8" refreshedVersion="8" minRefreshableVersion="3" recordCount="0" supportSubquery="1" supportAdvancedDrill="1" xr:uid="{3FF1F031-7E94-48DD-8EA9-A02863CA0DE0}">
  <cacheSource type="external" connectionId="3"/>
  <cacheFields count="3">
    <cacheField name="[Table2].[Order Date (Year)].[Order Date (Year)]" caption="Order Date (Year)" numFmtId="0" hierarchy="17" level="1">
      <sharedItems count="1">
        <s v="2012"/>
      </sharedItems>
    </cacheField>
    <cacheField name="[Table2].[Order Date (Month)].[Order Date (Month)]" caption="Order Date (Month)" numFmtId="0" hierarchy="19" level="1">
      <sharedItems containsSemiMixedTypes="0" containsNonDate="0" containsString="0"/>
    </cacheField>
    <cacheField name="[Table2].[Region].[Region]" caption="Region" numFmtId="0" hierarchy="1" level="1">
      <sharedItems containsSemiMixedTypes="0" containsNonDate="0" containsString="0"/>
    </cacheField>
  </cacheFields>
  <cacheHierarchies count="3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Table2].[Region]" caption="Region" attribute="1" defaultMemberUniqueName="[Table2].[Region].[All]" allUniqueName="[Table2].[Region].[All]" dimensionUniqueName="[Table2]" displayFolder="" count="2" memberValueDatatype="130" unbalanced="0">
      <fieldsUsage count="2">
        <fieldUsage x="-1"/>
        <fieldUsage x="2"/>
      </fieldsUsage>
    </cacheHierarchy>
    <cacheHierarchy uniqueName="[Table2].[Country]" caption="Country" attribute="1" defaultMemberUniqueName="[Table2].[Country].[All]" allUniqueName="[Table2].[Country].[All]" dimensionUniqueName="[Table2]" displayFolder="" count="0" memberValueDatatype="130" unbalanced="0"/>
    <cacheHierarchy uniqueName="[Table2].[Item Type]" caption="Item Type" attribute="1" defaultMemberUniqueName="[Table2].[Item Type].[All]" allUniqueName="[Table2].[Item Type].[All]" dimensionUniqueName="[Table2]" displayFolder="" count="0" memberValueDatatype="130" unbalanced="0"/>
    <cacheHierarchy uniqueName="[Table2].[Sales Channel]" caption="Sales Channel" attribute="1" defaultMemberUniqueName="[Table2].[Sales Channel].[All]" allUniqueName="[Table2].[Sales Channel].[All]" dimensionUniqueName="[Table2]" displayFolder="" count="0" memberValueDatatype="130" unbalanced="0"/>
    <cacheHierarchy uniqueName="[Table2].[Order Priority]" caption="Order Priority" attribute="1" defaultMemberUniqueName="[Table2].[Order Priority].[All]" allUniqueName="[Table2].[Order Priority].[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Order ID]" caption="Order ID" attribute="1" defaultMemberUniqueName="[Table2].[Order ID].[All]" allUniqueName="[Table2].[Order ID].[All]" dimensionUniqueName="[Table2]" displayFolder="" count="0" memberValueDatatype="20" unbalanced="0"/>
    <cacheHierarchy uniqueName="[Table2].[Ship Date]" caption="Ship Date" attribute="1" time="1" defaultMemberUniqueName="[Table2].[Ship Date].[All]" allUniqueName="[Table2].[Ship Date].[All]" dimensionUniqueName="[Table2]" displayFolder="" count="0" memberValueDatatype="7" unbalanced="0"/>
    <cacheHierarchy uniqueName="[Table2].[Units Sold]" caption="Units Sold" attribute="1" defaultMemberUniqueName="[Table2].[Units Sold].[All]" allUniqueName="[Table2].[Units Sold].[All]" dimensionUniqueName="[Table2]" displayFolder="" count="0" memberValueDatatype="20" unbalanced="0"/>
    <cacheHierarchy uniqueName="[Table2].[Unit Price]" caption="Unit Price" attribute="1" defaultMemberUniqueName="[Table2].[Unit Price].[All]" allUniqueName="[Table2].[Unit Price].[All]" dimensionUniqueName="[Table2]" displayFolder="" count="0" memberValueDatatype="5" unbalanced="0"/>
    <cacheHierarchy uniqueName="[Table2].[Unit Cost]" caption="Unit Cost" attribute="1" defaultMemberUniqueName="[Table2].[Unit Cost].[All]" allUniqueName="[Table2].[Unit Cost].[All]" dimensionUniqueName="[Table2]" displayFolder="" count="0" memberValueDatatype="5" unbalanced="0"/>
    <cacheHierarchy uniqueName="[Table2].[Total Revenue]" caption="Total Revenue" attribute="1" defaultMemberUniqueName="[Table2].[Total Revenue].[All]" allUniqueName="[Table2].[Total Revenue].[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Total Profit]" caption="Total Profit" attribute="1" defaultMemberUniqueName="[Table2].[Total Profit].[All]" allUniqueName="[Table2].[Total Profit].[All]" dimensionUniqueName="[Table2]" displayFolder="" count="0" memberValueDatatype="5" unbalanced="0"/>
    <cacheHierarchy uniqueName="[Table2].[Processing Days]" caption="Processing Days" attribute="1" defaultMemberUniqueName="[Table2].[Processing Days].[All]" allUniqueName="[Table2].[Processing Days].[All]" dimensionUniqueName="[Table2]" displayFolder="" count="0" memberValueDatatype="20" unbalanced="0"/>
    <cacheHierarchy uniqueName="[Table2].[Order Date - Copy]" caption="Order Date - Copy" attribute="1" defaultMemberUniqueName="[Table2].[Order Date - Copy].[All]" allUniqueName="[Table2].[Order Date - Copy].[All]" dimensionUniqueName="[Table2]" displayFolder="" count="0" memberValueDatatype="130" unbalanced="0"/>
    <cacheHierarchy uniqueName="[Table2].[Order Date (Year)]" caption="Order Date (Year)" attribute="1" defaultMemberUniqueName="[Table2].[Order Date (Year)].[All]" allUniqueName="[Table2].[Order Date (Year)].[All]" dimensionUniqueName="[Table2]" displayFolder="" count="2" memberValueDatatype="130" unbalanced="0">
      <fieldsUsage count="2">
        <fieldUsage x="-1"/>
        <fieldUsage x="0"/>
      </fieldsUsage>
    </cacheHierarchy>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fieldsUsage count="2">
        <fieldUsage x="-1"/>
        <fieldUsage x="1"/>
      </fieldsUsage>
    </cacheHierarchy>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Sum of Total Profit]" caption="Sum of Total Profit" measure="1" displayFolder="" measureGroup="All Measures" count="0"/>
    <cacheHierarchy uniqueName="[Measures].[Unit Sold]" caption="Unit Sold" measure="1" displayFolder="" measureGroup="All Measures" count="0"/>
    <cacheHierarchy uniqueName="[Measures].[% Profit Margin]" caption="% Profit Margin" measure="1" displayFolder="" measureGroup="All Measures" count="0"/>
    <cacheHierarchy uniqueName="[Measures].[__XL_Count Table2]" caption="__XL_Count Table2" measure="1" displayFolder="" measureGroup="Table2"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Revenue]" caption="Sum of Total Revenue" measure="1" displayFolder="" measureGroup="Table2" count="0" hidden="1">
      <extLst>
        <ext xmlns:x15="http://schemas.microsoft.com/office/spreadsheetml/2010/11/main" uri="{B97F6D7D-B522-45F9-BDA1-12C45D357490}">
          <x15:cacheHierarchy aggregatedColumn="12"/>
        </ext>
      </extLst>
    </cacheHierarchy>
    <cacheHierarchy uniqueName="[Measures].[Sum of Total Cost]" caption="Sum of Total Cost" measure="1" displayFolder="" measureGroup="Table2"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Table2" count="0" hidden="1">
      <extLst>
        <ext xmlns:x15="http://schemas.microsoft.com/office/spreadsheetml/2010/11/main" uri="{B97F6D7D-B522-45F9-BDA1-12C45D357490}">
          <x15:cacheHierarchy aggregatedColumn="11"/>
        </ext>
      </extLst>
    </cacheHierarchy>
    <cacheHierarchy uniqueName="[Measures].[Sum of Unit Price]" caption="Sum of Unit Price" measure="1" displayFolder="" measureGroup="Table2"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9"/>
        </ext>
      </extLst>
    </cacheHierarchy>
    <cacheHierarchy uniqueName="[Measures].[Sum of Total Profit 2]" caption="Sum of Total Profit 2" measure="1" displayFolder="" measureGroup="Table2" count="0" hidden="1">
      <extLst>
        <ext xmlns:x15="http://schemas.microsoft.com/office/spreadsheetml/2010/11/main" uri="{B97F6D7D-B522-45F9-BDA1-12C45D357490}">
          <x15:cacheHierarchy aggregatedColumn="14"/>
        </ext>
      </extLst>
    </cacheHierarchy>
    <cacheHierarchy uniqueName="[Measures].[Count of Order Date (Month)]" caption="Count of Order Date (Month)" measure="1" displayFolder="" measureGroup="Table2" count="0" hidden="1">
      <extLst>
        <ext xmlns:x15="http://schemas.microsoft.com/office/spreadsheetml/2010/11/main" uri="{B97F6D7D-B522-45F9-BDA1-12C45D357490}">
          <x15:cacheHierarchy aggregatedColumn="19"/>
        </ext>
      </extLst>
    </cacheHierarchy>
  </cacheHierarchies>
  <kpis count="0"/>
  <dimensions count="3">
    <dimension name="All Measures" uniqueName="[All Measures]" caption="All Measures"/>
    <dimension measure="1" name="Measures" uniqueName="[Measures]" caption="Measures"/>
    <dimension name="Table2" uniqueName="[Table2]" caption="Table2"/>
  </dimensions>
  <measureGroups count="2">
    <measureGroup name="All Measures" caption="All Measures"/>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obawole" refreshedDate="45783.606802199072" backgroundQuery="1" createdVersion="8" refreshedVersion="8" minRefreshableVersion="3" recordCount="0" supportSubquery="1" supportAdvancedDrill="1" xr:uid="{9652726A-25B2-461C-9EEA-D1D2FEBD6B7C}">
  <cacheSource type="external" connectionId="3"/>
  <cacheFields count="6">
    <cacheField name="[Measures].[Sum of Total Revenue]" caption="Sum of Total Revenue" numFmtId="0" hierarchy="27" level="32767"/>
    <cacheField name="[Measures].[Sum of Total Profit]" caption="Sum of Total Profit" numFmtId="0" hierarchy="21" level="32767"/>
    <cacheField name="[Measures].[Sum of Units Sold]" caption="Sum of Units Sold" numFmtId="0" hierarchy="31" level="32767"/>
    <cacheField name="[Table2].[Order Date (Year)].[Order Date (Year)]" caption="Order Date (Year)" numFmtId="0" hierarchy="17" level="1">
      <sharedItems count="8">
        <s v="2010"/>
        <s v="2011"/>
        <s v="2012"/>
        <s v="2013"/>
        <s v="2014"/>
        <s v="2015"/>
        <s v="2016"/>
        <s v="2017"/>
      </sharedItems>
    </cacheField>
    <cacheField name="[Table2].[Order Date (Month)].[Order Date (Month)]" caption="Order Date (Month)" numFmtId="0" hierarchy="19" level="1">
      <sharedItems containsSemiMixedTypes="0" containsNonDate="0" containsString="0"/>
    </cacheField>
    <cacheField name="[Table2].[Region].[Region]" caption="Region" numFmtId="0" hierarchy="1" level="1">
      <sharedItems containsSemiMixedTypes="0" containsNonDate="0" containsString="0"/>
    </cacheField>
  </cacheFields>
  <cacheHierarchies count="3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Table2].[Region]" caption="Region" attribute="1" defaultMemberUniqueName="[Table2].[Region].[All]" allUniqueName="[Table2].[Region].[All]" dimensionUniqueName="[Table2]" displayFolder="" count="2" memberValueDatatype="130" unbalanced="0">
      <fieldsUsage count="2">
        <fieldUsage x="-1"/>
        <fieldUsage x="5"/>
      </fieldsUsage>
    </cacheHierarchy>
    <cacheHierarchy uniqueName="[Table2].[Country]" caption="Country" attribute="1" defaultMemberUniqueName="[Table2].[Country].[All]" allUniqueName="[Table2].[Country].[All]" dimensionUniqueName="[Table2]" displayFolder="" count="0" memberValueDatatype="130" unbalanced="0"/>
    <cacheHierarchy uniqueName="[Table2].[Item Type]" caption="Item Type" attribute="1" defaultMemberUniqueName="[Table2].[Item Type].[All]" allUniqueName="[Table2].[Item Type].[All]" dimensionUniqueName="[Table2]" displayFolder="" count="0" memberValueDatatype="130" unbalanced="0"/>
    <cacheHierarchy uniqueName="[Table2].[Sales Channel]" caption="Sales Channel" attribute="1" defaultMemberUniqueName="[Table2].[Sales Channel].[All]" allUniqueName="[Table2].[Sales Channel].[All]" dimensionUniqueName="[Table2]" displayFolder="" count="0" memberValueDatatype="130" unbalanced="0"/>
    <cacheHierarchy uniqueName="[Table2].[Order Priority]" caption="Order Priority" attribute="1" defaultMemberUniqueName="[Table2].[Order Priority].[All]" allUniqueName="[Table2].[Order Priority].[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Order ID]" caption="Order ID" attribute="1" defaultMemberUniqueName="[Table2].[Order ID].[All]" allUniqueName="[Table2].[Order ID].[All]" dimensionUniqueName="[Table2]" displayFolder="" count="0" memberValueDatatype="20" unbalanced="0"/>
    <cacheHierarchy uniqueName="[Table2].[Ship Date]" caption="Ship Date" attribute="1" time="1" defaultMemberUniqueName="[Table2].[Ship Date].[All]" allUniqueName="[Table2].[Ship Date].[All]" dimensionUniqueName="[Table2]" displayFolder="" count="0" memberValueDatatype="7" unbalanced="0"/>
    <cacheHierarchy uniqueName="[Table2].[Units Sold]" caption="Units Sold" attribute="1" defaultMemberUniqueName="[Table2].[Units Sold].[All]" allUniqueName="[Table2].[Units Sold].[All]" dimensionUniqueName="[Table2]" displayFolder="" count="0" memberValueDatatype="20" unbalanced="0"/>
    <cacheHierarchy uniqueName="[Table2].[Unit Price]" caption="Unit Price" attribute="1" defaultMemberUniqueName="[Table2].[Unit Price].[All]" allUniqueName="[Table2].[Unit Price].[All]" dimensionUniqueName="[Table2]" displayFolder="" count="0" memberValueDatatype="5" unbalanced="0"/>
    <cacheHierarchy uniqueName="[Table2].[Unit Cost]" caption="Unit Cost" attribute="1" defaultMemberUniqueName="[Table2].[Unit Cost].[All]" allUniqueName="[Table2].[Unit Cost].[All]" dimensionUniqueName="[Table2]" displayFolder="" count="0" memberValueDatatype="5" unbalanced="0"/>
    <cacheHierarchy uniqueName="[Table2].[Total Revenue]" caption="Total Revenue" attribute="1" defaultMemberUniqueName="[Table2].[Total Revenue].[All]" allUniqueName="[Table2].[Total Revenue].[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Total Profit]" caption="Total Profit" attribute="1" defaultMemberUniqueName="[Table2].[Total Profit].[All]" allUniqueName="[Table2].[Total Profit].[All]" dimensionUniqueName="[Table2]" displayFolder="" count="0" memberValueDatatype="5" unbalanced="0"/>
    <cacheHierarchy uniqueName="[Table2].[Processing Days]" caption="Processing Days" attribute="1" defaultMemberUniqueName="[Table2].[Processing Days].[All]" allUniqueName="[Table2].[Processing Days].[All]" dimensionUniqueName="[Table2]" displayFolder="" count="0" memberValueDatatype="20" unbalanced="0"/>
    <cacheHierarchy uniqueName="[Table2].[Order Date - Copy]" caption="Order Date - Copy" attribute="1" defaultMemberUniqueName="[Table2].[Order Date - Copy].[All]" allUniqueName="[Table2].[Order Date - Copy].[All]" dimensionUniqueName="[Table2]" displayFolder="" count="0" memberValueDatatype="130" unbalanced="0"/>
    <cacheHierarchy uniqueName="[Table2].[Order Date (Year)]" caption="Order Date (Year)" attribute="1" defaultMemberUniqueName="[Table2].[Order Date (Year)].[All]" allUniqueName="[Table2].[Order Date (Year)].[All]" dimensionUniqueName="[Table2]" displayFolder="" count="2" memberValueDatatype="130" unbalanced="0">
      <fieldsUsage count="2">
        <fieldUsage x="-1"/>
        <fieldUsage x="3"/>
      </fieldsUsage>
    </cacheHierarchy>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fieldsUsage count="2">
        <fieldUsage x="-1"/>
        <fieldUsage x="4"/>
      </fieldsUsage>
    </cacheHierarchy>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Sum of Total Profit]" caption="Sum of Total Profit" measure="1" displayFolder="" measureGroup="All Measures" count="0" oneField="1">
      <fieldsUsage count="1">
        <fieldUsage x="1"/>
      </fieldsUsage>
    </cacheHierarchy>
    <cacheHierarchy uniqueName="[Measures].[Unit Sold]" caption="Unit Sold" measure="1" displayFolder="" measureGroup="All Measures" count="0"/>
    <cacheHierarchy uniqueName="[Measures].[% Profit Margin]" caption="% Profit Margin" measure="1" displayFolder="" measureGroup="All Measures" count="0"/>
    <cacheHierarchy uniqueName="[Measures].[__XL_Count Table2]" caption="__XL_Count Table2" measure="1" displayFolder="" measureGroup="Table2"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Revenue]" caption="Sum of Total Revenue" measure="1" displayFolder="" measureGroup="Table2"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Total Cost]" caption="Sum of Total Cost" measure="1" displayFolder="" measureGroup="Table2"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Table2" count="0" hidden="1">
      <extLst>
        <ext xmlns:x15="http://schemas.microsoft.com/office/spreadsheetml/2010/11/main" uri="{B97F6D7D-B522-45F9-BDA1-12C45D357490}">
          <x15:cacheHierarchy aggregatedColumn="11"/>
        </ext>
      </extLst>
    </cacheHierarchy>
    <cacheHierarchy uniqueName="[Measures].[Sum of Unit Price]" caption="Sum of Unit Price" measure="1" displayFolder="" measureGroup="Table2"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2"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Total Profit 2]" caption="Sum of Total Profit 2" measure="1" displayFolder="" measureGroup="Table2" count="0" hidden="1">
      <extLst>
        <ext xmlns:x15="http://schemas.microsoft.com/office/spreadsheetml/2010/11/main" uri="{B97F6D7D-B522-45F9-BDA1-12C45D357490}">
          <x15:cacheHierarchy aggregatedColumn="14"/>
        </ext>
      </extLst>
    </cacheHierarchy>
    <cacheHierarchy uniqueName="[Measures].[Count of Order Date (Month)]" caption="Count of Order Date (Month)" measure="1" displayFolder="" measureGroup="Table2" count="0" hidden="1">
      <extLst>
        <ext xmlns:x15="http://schemas.microsoft.com/office/spreadsheetml/2010/11/main" uri="{B97F6D7D-B522-45F9-BDA1-12C45D357490}">
          <x15:cacheHierarchy aggregatedColumn="19"/>
        </ext>
      </extLst>
    </cacheHierarchy>
  </cacheHierarchies>
  <kpis count="0"/>
  <dimensions count="3">
    <dimension name="All Measures" uniqueName="[All Measures]" caption="All Measures"/>
    <dimension measure="1" name="Measures" uniqueName="[Measures]" caption="Measures"/>
    <dimension name="Table2" uniqueName="[Table2]" caption="Table2"/>
  </dimensions>
  <measureGroups count="2">
    <measureGroup name="All Measures" caption="All Measures"/>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obawole" refreshedDate="45783.606802662034" backgroundQuery="1" createdVersion="8" refreshedVersion="8" minRefreshableVersion="3" recordCount="0" supportSubquery="1" supportAdvancedDrill="1" xr:uid="{6F0E17E9-88EE-4D87-9767-F594726FC818}">
  <cacheSource type="external" connectionId="3"/>
  <cacheFields count="5">
    <cacheField name="[Measures].[Sum of Total Profit]" caption="Sum of Total Profit" numFmtId="0" hierarchy="21" level="32767"/>
    <cacheField name="[Table2].[Order Date (Year)].[Order Date (Year)]" caption="Order Date (Year)" numFmtId="0" hierarchy="17" level="1">
      <sharedItems count="8">
        <s v="2010"/>
        <s v="2011"/>
        <s v="2012"/>
        <s v="2013"/>
        <s v="2014"/>
        <s v="2015"/>
        <s v="2016"/>
        <s v="2017"/>
      </sharedItems>
    </cacheField>
    <cacheField name="[Table2].[Order Date (Month)].[Order Date (Month)]" caption="Order Date (Month)" numFmtId="0" hierarchy="19" level="1">
      <sharedItems containsSemiMixedTypes="0" containsNonDate="0" containsString="0"/>
    </cacheField>
    <cacheField name="[Table2].[Order Date - Copy].[Order Date - Copy]" caption="Order Date - Copy" numFmtId="0" hierarchy="16" level="1">
      <sharedItems count="7">
        <s v="Fri"/>
        <s v="Mon"/>
        <s v="Sat"/>
        <s v="Sun"/>
        <s v="Thu"/>
        <s v="Tue"/>
        <s v="Wed"/>
      </sharedItems>
    </cacheField>
    <cacheField name="[Table2].[Region].[Region]" caption="Region" numFmtId="0" hierarchy="1" level="1">
      <sharedItems containsSemiMixedTypes="0" containsNonDate="0" containsString="0"/>
    </cacheField>
  </cacheFields>
  <cacheHierarchies count="3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Table2].[Region]" caption="Region" attribute="1" defaultMemberUniqueName="[Table2].[Region].[All]" allUniqueName="[Table2].[Region].[All]" dimensionUniqueName="[Table2]" displayFolder="" count="2" memberValueDatatype="130" unbalanced="0">
      <fieldsUsage count="2">
        <fieldUsage x="-1"/>
        <fieldUsage x="4"/>
      </fieldsUsage>
    </cacheHierarchy>
    <cacheHierarchy uniqueName="[Table2].[Country]" caption="Country" attribute="1" defaultMemberUniqueName="[Table2].[Country].[All]" allUniqueName="[Table2].[Country].[All]" dimensionUniqueName="[Table2]" displayFolder="" count="0" memberValueDatatype="130" unbalanced="0"/>
    <cacheHierarchy uniqueName="[Table2].[Item Type]" caption="Item Type" attribute="1" defaultMemberUniqueName="[Table2].[Item Type].[All]" allUniqueName="[Table2].[Item Type].[All]" dimensionUniqueName="[Table2]" displayFolder="" count="0" memberValueDatatype="130" unbalanced="0"/>
    <cacheHierarchy uniqueName="[Table2].[Sales Channel]" caption="Sales Channel" attribute="1" defaultMemberUniqueName="[Table2].[Sales Channel].[All]" allUniqueName="[Table2].[Sales Channel].[All]" dimensionUniqueName="[Table2]" displayFolder="" count="0" memberValueDatatype="130" unbalanced="0"/>
    <cacheHierarchy uniqueName="[Table2].[Order Priority]" caption="Order Priority" attribute="1" defaultMemberUniqueName="[Table2].[Order Priority].[All]" allUniqueName="[Table2].[Order Priority].[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Order ID]" caption="Order ID" attribute="1" defaultMemberUniqueName="[Table2].[Order ID].[All]" allUniqueName="[Table2].[Order ID].[All]" dimensionUniqueName="[Table2]" displayFolder="" count="0" memberValueDatatype="20" unbalanced="0"/>
    <cacheHierarchy uniqueName="[Table2].[Ship Date]" caption="Ship Date" attribute="1" time="1" defaultMemberUniqueName="[Table2].[Ship Date].[All]" allUniqueName="[Table2].[Ship Date].[All]" dimensionUniqueName="[Table2]" displayFolder="" count="0" memberValueDatatype="7" unbalanced="0"/>
    <cacheHierarchy uniqueName="[Table2].[Units Sold]" caption="Units Sold" attribute="1" defaultMemberUniqueName="[Table2].[Units Sold].[All]" allUniqueName="[Table2].[Units Sold].[All]" dimensionUniqueName="[Table2]" displayFolder="" count="0" memberValueDatatype="20" unbalanced="0"/>
    <cacheHierarchy uniqueName="[Table2].[Unit Price]" caption="Unit Price" attribute="1" defaultMemberUniqueName="[Table2].[Unit Price].[All]" allUniqueName="[Table2].[Unit Price].[All]" dimensionUniqueName="[Table2]" displayFolder="" count="0" memberValueDatatype="5" unbalanced="0"/>
    <cacheHierarchy uniqueName="[Table2].[Unit Cost]" caption="Unit Cost" attribute="1" defaultMemberUniqueName="[Table2].[Unit Cost].[All]" allUniqueName="[Table2].[Unit Cost].[All]" dimensionUniqueName="[Table2]" displayFolder="" count="0" memberValueDatatype="5" unbalanced="0"/>
    <cacheHierarchy uniqueName="[Table2].[Total Revenue]" caption="Total Revenue" attribute="1" defaultMemberUniqueName="[Table2].[Total Revenue].[All]" allUniqueName="[Table2].[Total Revenue].[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Total Profit]" caption="Total Profit" attribute="1" defaultMemberUniqueName="[Table2].[Total Profit].[All]" allUniqueName="[Table2].[Total Profit].[All]" dimensionUniqueName="[Table2]" displayFolder="" count="0" memberValueDatatype="5" unbalanced="0"/>
    <cacheHierarchy uniqueName="[Table2].[Processing Days]" caption="Processing Days" attribute="1" defaultMemberUniqueName="[Table2].[Processing Days].[All]" allUniqueName="[Table2].[Processing Days].[All]" dimensionUniqueName="[Table2]" displayFolder="" count="0" memberValueDatatype="20" unbalanced="0"/>
    <cacheHierarchy uniqueName="[Table2].[Order Date - Copy]" caption="Order Date - Copy" attribute="1" defaultMemberUniqueName="[Table2].[Order Date - Copy].[All]" allUniqueName="[Table2].[Order Date - Copy].[All]" dimensionUniqueName="[Table2]" displayFolder="" count="2" memberValueDatatype="130" unbalanced="0">
      <fieldsUsage count="2">
        <fieldUsage x="-1"/>
        <fieldUsage x="3"/>
      </fieldsUsage>
    </cacheHierarchy>
    <cacheHierarchy uniqueName="[Table2].[Order Date (Year)]" caption="Order Date (Year)" attribute="1" defaultMemberUniqueName="[Table2].[Order Date (Year)].[All]" allUniqueName="[Table2].[Order Date (Year)].[All]" dimensionUniqueName="[Table2]" displayFolder="" count="2" memberValueDatatype="130" unbalanced="0">
      <fieldsUsage count="2">
        <fieldUsage x="-1"/>
        <fieldUsage x="1"/>
      </fieldsUsage>
    </cacheHierarchy>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fieldsUsage count="2">
        <fieldUsage x="-1"/>
        <fieldUsage x="2"/>
      </fieldsUsage>
    </cacheHierarchy>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Sum of Total Profit]" caption="Sum of Total Profit" measure="1" displayFolder="" measureGroup="All Measures" count="0" oneField="1">
      <fieldsUsage count="1">
        <fieldUsage x="0"/>
      </fieldsUsage>
    </cacheHierarchy>
    <cacheHierarchy uniqueName="[Measures].[Unit Sold]" caption="Unit Sold" measure="1" displayFolder="" measureGroup="All Measures" count="0"/>
    <cacheHierarchy uniqueName="[Measures].[% Profit Margin]" caption="% Profit Margin" measure="1" displayFolder="" measureGroup="All Measures" count="0"/>
    <cacheHierarchy uniqueName="[Measures].[__XL_Count Table2]" caption="__XL_Count Table2" measure="1" displayFolder="" measureGroup="Table2"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Revenue]" caption="Sum of Total Revenue" measure="1" displayFolder="" measureGroup="Table2" count="0" hidden="1">
      <extLst>
        <ext xmlns:x15="http://schemas.microsoft.com/office/spreadsheetml/2010/11/main" uri="{B97F6D7D-B522-45F9-BDA1-12C45D357490}">
          <x15:cacheHierarchy aggregatedColumn="12"/>
        </ext>
      </extLst>
    </cacheHierarchy>
    <cacheHierarchy uniqueName="[Measures].[Sum of Total Cost]" caption="Sum of Total Cost" measure="1" displayFolder="" measureGroup="Table2"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Table2" count="0" hidden="1">
      <extLst>
        <ext xmlns:x15="http://schemas.microsoft.com/office/spreadsheetml/2010/11/main" uri="{B97F6D7D-B522-45F9-BDA1-12C45D357490}">
          <x15:cacheHierarchy aggregatedColumn="11"/>
        </ext>
      </extLst>
    </cacheHierarchy>
    <cacheHierarchy uniqueName="[Measures].[Sum of Unit Price]" caption="Sum of Unit Price" measure="1" displayFolder="" measureGroup="Table2"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9"/>
        </ext>
      </extLst>
    </cacheHierarchy>
    <cacheHierarchy uniqueName="[Measures].[Sum of Total Profit 2]" caption="Sum of Total Profit 2" measure="1" displayFolder="" measureGroup="Table2" count="0" hidden="1">
      <extLst>
        <ext xmlns:x15="http://schemas.microsoft.com/office/spreadsheetml/2010/11/main" uri="{B97F6D7D-B522-45F9-BDA1-12C45D357490}">
          <x15:cacheHierarchy aggregatedColumn="14"/>
        </ext>
      </extLst>
    </cacheHierarchy>
    <cacheHierarchy uniqueName="[Measures].[Count of Order Date (Month)]" caption="Count of Order Date (Month)" measure="1" displayFolder="" measureGroup="Table2" count="0" hidden="1">
      <extLst>
        <ext xmlns:x15="http://schemas.microsoft.com/office/spreadsheetml/2010/11/main" uri="{B97F6D7D-B522-45F9-BDA1-12C45D357490}">
          <x15:cacheHierarchy aggregatedColumn="19"/>
        </ext>
      </extLst>
    </cacheHierarchy>
  </cacheHierarchies>
  <kpis count="0"/>
  <dimensions count="3">
    <dimension name="All Measures" uniqueName="[All Measures]" caption="All Measures"/>
    <dimension measure="1" name="Measures" uniqueName="[Measures]" caption="Measures"/>
    <dimension name="Table2" uniqueName="[Table2]" caption="Table2"/>
  </dimensions>
  <measureGroups count="2">
    <measureGroup name="All Measures" caption="All Measures"/>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obawole" refreshedDate="45783.606803240742" backgroundQuery="1" createdVersion="8" refreshedVersion="8" minRefreshableVersion="3" recordCount="0" supportSubquery="1" supportAdvancedDrill="1" xr:uid="{3EDA3A1B-E1AE-4B4E-873E-6E39450D94DE}">
  <cacheSource type="external" connectionId="3"/>
  <cacheFields count="6">
    <cacheField name="[Measures].[Sum of Total Profit]" caption="Sum of Total Profit" numFmtId="0" hierarchy="21" level="32767"/>
    <cacheField name="[Table2].[Order Date (Year)].[Order Date (Year)]" caption="Order Date (Year)" numFmtId="0" hierarchy="17" level="1">
      <sharedItems count="8">
        <s v="2010"/>
        <s v="2011"/>
        <s v="2012"/>
        <s v="2013"/>
        <s v="2014"/>
        <s v="2015"/>
        <s v="2016"/>
        <s v="2017"/>
      </sharedItems>
    </cacheField>
    <cacheField name="[Table2].[Order Date (Month)].[Order Date (Month)]" caption="Order Date (Month)" numFmtId="0" hierarchy="19" level="1">
      <sharedItems containsSemiMixedTypes="0" containsNonDate="0" containsString="0"/>
    </cacheField>
    <cacheField name="[Table2].[Order Date - Copy].[Order Date - Copy]" caption="Order Date - Copy" numFmtId="0" hierarchy="16" level="1">
      <sharedItems count="7">
        <s v="Fri"/>
        <s v="Mon"/>
        <s v="Sat"/>
        <s v="Sun"/>
        <s v="Thu"/>
        <s v="Tue"/>
        <s v="Wed"/>
      </sharedItems>
    </cacheField>
    <cacheField name="[Table2].[Sales Channel].[Sales Channel]" caption="Sales Channel" numFmtId="0" hierarchy="4" level="1">
      <sharedItems count="2">
        <s v="Offline"/>
        <s v="Online"/>
      </sharedItems>
    </cacheField>
    <cacheField name="[Table2].[Region].[Region]" caption="Region" numFmtId="0" hierarchy="1" level="1">
      <sharedItems containsSemiMixedTypes="0" containsNonDate="0" containsString="0"/>
    </cacheField>
  </cacheFields>
  <cacheHierarchies count="34">
    <cacheHierarchy uniqueName="[All Measures].[All Measures]" caption="All Measures" attribute="1" defaultMemberUniqueName="[All Measures].[All Measures].[All]" allUniqueName="[All Measures].[All Measures].[All]" dimensionUniqueName="[All Measures]" displayFolder="" count="2" memberValueDatatype="130" unbalanced="0"/>
    <cacheHierarchy uniqueName="[Table2].[Region]" caption="Region" attribute="1" defaultMemberUniqueName="[Table2].[Region].[All]" allUniqueName="[Table2].[Region].[All]" dimensionUniqueName="[Table2]" displayFolder="" count="2" memberValueDatatype="130" unbalanced="0">
      <fieldsUsage count="2">
        <fieldUsage x="-1"/>
        <fieldUsage x="5"/>
      </fieldsUsage>
    </cacheHierarchy>
    <cacheHierarchy uniqueName="[Table2].[Country]" caption="Country" attribute="1" defaultMemberUniqueName="[Table2].[Country].[All]" allUniqueName="[Table2].[Country].[All]" dimensionUniqueName="[Table2]" displayFolder="" count="2" memberValueDatatype="130" unbalanced="0"/>
    <cacheHierarchy uniqueName="[Table2].[Item Type]" caption="Item Type" attribute="1" defaultMemberUniqueName="[Table2].[Item Type].[All]" allUniqueName="[Table2].[Item Type].[All]" dimensionUniqueName="[Table2]" displayFolder="" count="2" memberValueDatatype="130" unbalanced="0"/>
    <cacheHierarchy uniqueName="[Table2].[Sales Channel]" caption="Sales Channel" attribute="1" defaultMemberUniqueName="[Table2].[Sales Channel].[All]" allUniqueName="[Table2].[Sales Channel].[All]" dimensionUniqueName="[Table2]" displayFolder="" count="2" memberValueDatatype="130" unbalanced="0">
      <fieldsUsage count="2">
        <fieldUsage x="-1"/>
        <fieldUsage x="4"/>
      </fieldsUsage>
    </cacheHierarchy>
    <cacheHierarchy uniqueName="[Table2].[Order Priority]" caption="Order Priority" attribute="1" defaultMemberUniqueName="[Table2].[Order Priority].[All]" allUniqueName="[Table2].[Order Priority].[All]" dimensionUniqueName="[Table2]" displayFolder="" count="2" memberValueDatatype="130" unbalanced="0"/>
    <cacheHierarchy uniqueName="[Table2].[Order Date]" caption="Order Date" attribute="1" time="1" defaultMemberUniqueName="[Table2].[Order Date].[All]" allUniqueName="[Table2].[Order Date].[All]" dimensionUniqueName="[Table2]" displayFolder="" count="2" memberValueDatatype="7" unbalanced="0"/>
    <cacheHierarchy uniqueName="[Table2].[Order ID]" caption="Order ID" attribute="1" defaultMemberUniqueName="[Table2].[Order ID].[All]" allUniqueName="[Table2].[Order ID].[All]" dimensionUniqueName="[Table2]" displayFolder="" count="2" memberValueDatatype="20" unbalanced="0"/>
    <cacheHierarchy uniqueName="[Table2].[Ship Date]" caption="Ship Date" attribute="1" time="1" defaultMemberUniqueName="[Table2].[Ship Date].[All]" allUniqueName="[Table2].[Ship Date].[All]" dimensionUniqueName="[Table2]" displayFolder="" count="2" memberValueDatatype="7" unbalanced="0"/>
    <cacheHierarchy uniqueName="[Table2].[Units Sold]" caption="Units Sold" attribute="1" defaultMemberUniqueName="[Table2].[Units Sold].[All]" allUniqueName="[Table2].[Units Sold].[All]" dimensionUniqueName="[Table2]" displayFolder="" count="2" memberValueDatatype="20" unbalanced="0"/>
    <cacheHierarchy uniqueName="[Table2].[Unit Price]" caption="Unit Price" attribute="1" defaultMemberUniqueName="[Table2].[Unit Price].[All]" allUniqueName="[Table2].[Unit Price].[All]" dimensionUniqueName="[Table2]" displayFolder="" count="2" memberValueDatatype="5" unbalanced="0"/>
    <cacheHierarchy uniqueName="[Table2].[Unit Cost]" caption="Unit Cost" attribute="1" defaultMemberUniqueName="[Table2].[Unit Cost].[All]" allUniqueName="[Table2].[Unit Cost].[All]" dimensionUniqueName="[Table2]" displayFolder="" count="2" memberValueDatatype="5" unbalanced="0"/>
    <cacheHierarchy uniqueName="[Table2].[Total Revenue]" caption="Total Revenue" attribute="1" defaultMemberUniqueName="[Table2].[Total Revenue].[All]" allUniqueName="[Table2].[Total Revenue].[All]" dimensionUniqueName="[Table2]" displayFolder="" count="2" memberValueDatatype="5" unbalanced="0"/>
    <cacheHierarchy uniqueName="[Table2].[Total Cost]" caption="Total Cost" attribute="1" defaultMemberUniqueName="[Table2].[Total Cost].[All]" allUniqueName="[Table2].[Total Cost].[All]" dimensionUniqueName="[Table2]" displayFolder="" count="2" memberValueDatatype="5" unbalanced="0"/>
    <cacheHierarchy uniqueName="[Table2].[Total Profit]" caption="Total Profit" attribute="1" defaultMemberUniqueName="[Table2].[Total Profit].[All]" allUniqueName="[Table2].[Total Profit].[All]" dimensionUniqueName="[Table2]" displayFolder="" count="2" memberValueDatatype="5" unbalanced="0"/>
    <cacheHierarchy uniqueName="[Table2].[Processing Days]" caption="Processing Days" attribute="1" defaultMemberUniqueName="[Table2].[Processing Days].[All]" allUniqueName="[Table2].[Processing Days].[All]" dimensionUniqueName="[Table2]" displayFolder="" count="2" memberValueDatatype="20" unbalanced="0"/>
    <cacheHierarchy uniqueName="[Table2].[Order Date - Copy]" caption="Order Date - Copy" attribute="1" defaultMemberUniqueName="[Table2].[Order Date - Copy].[All]" allUniqueName="[Table2].[Order Date - Copy].[All]" dimensionUniqueName="[Table2]" displayFolder="" count="2" memberValueDatatype="130" unbalanced="0">
      <fieldsUsage count="2">
        <fieldUsage x="-1"/>
        <fieldUsage x="3"/>
      </fieldsUsage>
    </cacheHierarchy>
    <cacheHierarchy uniqueName="[Table2].[Order Date (Year)]" caption="Order Date (Year)" attribute="1" defaultMemberUniqueName="[Table2].[Order Date (Year)].[All]" allUniqueName="[Table2].[Order Date (Year)].[All]" dimensionUniqueName="[Table2]" displayFolder="" count="2" memberValueDatatype="130" unbalanced="0">
      <fieldsUsage count="2">
        <fieldUsage x="-1"/>
        <fieldUsage x="1"/>
      </fieldsUsage>
    </cacheHierarchy>
    <cacheHierarchy uniqueName="[Table2].[Order Date (Quarter)]" caption="Order Date (Quarter)" attribute="1" defaultMemberUniqueName="[Table2].[Order Date (Quarter)].[All]" allUniqueName="[Table2].[Order Date (Quarter)].[All]" dimensionUniqueName="[Table2]" displayFolder="" count="2"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fieldsUsage count="2">
        <fieldUsage x="-1"/>
        <fieldUsage x="2"/>
      </fieldsUsage>
    </cacheHierarchy>
    <cacheHierarchy uniqueName="[Table2].[Order Date (Month Index)]" caption="Order Date (Month Index)" attribute="1" defaultMemberUniqueName="[Table2].[Order Date (Month Index)].[All]" allUniqueName="[Table2].[Order Date (Month Index)].[All]" dimensionUniqueName="[Table2]" displayFolder="" count="2" memberValueDatatype="20" unbalanced="0" hidden="1"/>
    <cacheHierarchy uniqueName="[Measures].[Sum of Total Profit]" caption="Sum of Total Profit" measure="1" displayFolder="" measureGroup="All Measures" count="0" oneField="1">
      <fieldsUsage count="1">
        <fieldUsage x="0"/>
      </fieldsUsage>
    </cacheHierarchy>
    <cacheHierarchy uniqueName="[Measures].[Unit Sold]" caption="Unit Sold" measure="1" displayFolder="" measureGroup="All Measures" count="0"/>
    <cacheHierarchy uniqueName="[Measures].[% Profit Margin]" caption="% Profit Margin" measure="1" displayFolder="" measureGroup="All Measures" count="0"/>
    <cacheHierarchy uniqueName="[Measures].[__XL_Count Table2]" caption="__XL_Count Table2" measure="1" displayFolder="" measureGroup="Table2"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Revenue]" caption="Sum of Total Revenue" measure="1" displayFolder="" measureGroup="Table2" count="0" hidden="1">
      <extLst>
        <ext xmlns:x15="http://schemas.microsoft.com/office/spreadsheetml/2010/11/main" uri="{B97F6D7D-B522-45F9-BDA1-12C45D357490}">
          <x15:cacheHierarchy aggregatedColumn="12"/>
        </ext>
      </extLst>
    </cacheHierarchy>
    <cacheHierarchy uniqueName="[Measures].[Sum of Total Cost]" caption="Sum of Total Cost" measure="1" displayFolder="" measureGroup="Table2"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Table2" count="0" hidden="1">
      <extLst>
        <ext xmlns:x15="http://schemas.microsoft.com/office/spreadsheetml/2010/11/main" uri="{B97F6D7D-B522-45F9-BDA1-12C45D357490}">
          <x15:cacheHierarchy aggregatedColumn="11"/>
        </ext>
      </extLst>
    </cacheHierarchy>
    <cacheHierarchy uniqueName="[Measures].[Sum of Unit Price]" caption="Sum of Unit Price" measure="1" displayFolder="" measureGroup="Table2"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9"/>
        </ext>
      </extLst>
    </cacheHierarchy>
    <cacheHierarchy uniqueName="[Measures].[Sum of Total Profit 2]" caption="Sum of Total Profit 2" measure="1" displayFolder="" measureGroup="Table2" count="0" hidden="1">
      <extLst>
        <ext xmlns:x15="http://schemas.microsoft.com/office/spreadsheetml/2010/11/main" uri="{B97F6D7D-B522-45F9-BDA1-12C45D357490}">
          <x15:cacheHierarchy aggregatedColumn="14"/>
        </ext>
      </extLst>
    </cacheHierarchy>
    <cacheHierarchy uniqueName="[Measures].[Count of Order Date (Month)]" caption="Count of Order Date (Month)" measure="1" displayFolder="" measureGroup="Table2" count="0" hidden="1">
      <extLst>
        <ext xmlns:x15="http://schemas.microsoft.com/office/spreadsheetml/2010/11/main" uri="{B97F6D7D-B522-45F9-BDA1-12C45D357490}">
          <x15:cacheHierarchy aggregatedColumn="19"/>
        </ext>
      </extLst>
    </cacheHierarchy>
  </cacheHierarchies>
  <kpis count="0"/>
  <dimensions count="3">
    <dimension name="All Measures" uniqueName="[All Measures]" caption="All Measures"/>
    <dimension measure="1" name="Measures" uniqueName="[Measures]" caption="Measures"/>
    <dimension name="Table2" uniqueName="[Table2]" caption="Table2"/>
  </dimensions>
  <measureGroups count="2">
    <measureGroup name="All Measures" caption="All Measures"/>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obawole" refreshedDate="45783.606804629628" backgroundQuery="1" createdVersion="8" refreshedVersion="8" minRefreshableVersion="3" recordCount="0" supportSubquery="1" supportAdvancedDrill="1" xr:uid="{9C353830-7C39-4A82-A53C-1382CAB1ED1E}">
  <cacheSource type="external" connectionId="3"/>
  <cacheFields count="4">
    <cacheField name="[Table2].[Order Date (Month)].[Order Date (Month)]" caption="Order Date (Month)" numFmtId="0" hierarchy="19" level="1">
      <sharedItems count="11">
        <s v="Jan"/>
        <s v="Feb"/>
        <s v="Mar"/>
        <s v="Apr"/>
        <s v="May"/>
        <s v="Jun"/>
        <s v="Jul"/>
        <s v="Aug"/>
        <s v="Sep"/>
        <s v="Oct"/>
        <s v="Nov"/>
      </sharedItems>
    </cacheField>
    <cacheField name="[Measures].[Sum of Total Profit 2]" caption="Sum of Total Profit 2" numFmtId="0" hierarchy="32" level="32767"/>
    <cacheField name="[Table2].[Order Date (Year)].[Order Date (Year)]" caption="Order Date (Year)" numFmtId="0" hierarchy="17" level="1">
      <sharedItems containsSemiMixedTypes="0" containsNonDate="0" containsString="0"/>
    </cacheField>
    <cacheField name="[Table2].[Region].[Region]" caption="Region" numFmtId="0" hierarchy="1" level="1">
      <sharedItems containsSemiMixedTypes="0" containsNonDate="0" containsString="0"/>
    </cacheField>
  </cacheFields>
  <cacheHierarchies count="3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Table2].[Region]" caption="Region" attribute="1" defaultMemberUniqueName="[Table2].[Region].[All]" allUniqueName="[Table2].[Region].[All]" dimensionUniqueName="[Table2]" displayFolder="" count="2" memberValueDatatype="130" unbalanced="0">
      <fieldsUsage count="2">
        <fieldUsage x="-1"/>
        <fieldUsage x="3"/>
      </fieldsUsage>
    </cacheHierarchy>
    <cacheHierarchy uniqueName="[Table2].[Country]" caption="Country" attribute="1" defaultMemberUniqueName="[Table2].[Country].[All]" allUniqueName="[Table2].[Country].[All]" dimensionUniqueName="[Table2]" displayFolder="" count="0" memberValueDatatype="130" unbalanced="0"/>
    <cacheHierarchy uniqueName="[Table2].[Item Type]" caption="Item Type" attribute="1" defaultMemberUniqueName="[Table2].[Item Type].[All]" allUniqueName="[Table2].[Item Type].[All]" dimensionUniqueName="[Table2]" displayFolder="" count="0" memberValueDatatype="130" unbalanced="0"/>
    <cacheHierarchy uniqueName="[Table2].[Sales Channel]" caption="Sales Channel" attribute="1" defaultMemberUniqueName="[Table2].[Sales Channel].[All]" allUniqueName="[Table2].[Sales Channel].[All]" dimensionUniqueName="[Table2]" displayFolder="" count="0" memberValueDatatype="130" unbalanced="0"/>
    <cacheHierarchy uniqueName="[Table2].[Order Priority]" caption="Order Priority" attribute="1" defaultMemberUniqueName="[Table2].[Order Priority].[All]" allUniqueName="[Table2].[Order Priority].[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Order ID]" caption="Order ID" attribute="1" defaultMemberUniqueName="[Table2].[Order ID].[All]" allUniqueName="[Table2].[Order ID].[All]" dimensionUniqueName="[Table2]" displayFolder="" count="0" memberValueDatatype="20" unbalanced="0"/>
    <cacheHierarchy uniqueName="[Table2].[Ship Date]" caption="Ship Date" attribute="1" time="1" defaultMemberUniqueName="[Table2].[Ship Date].[All]" allUniqueName="[Table2].[Ship Date].[All]" dimensionUniqueName="[Table2]" displayFolder="" count="0" memberValueDatatype="7" unbalanced="0"/>
    <cacheHierarchy uniqueName="[Table2].[Units Sold]" caption="Units Sold" attribute="1" defaultMemberUniqueName="[Table2].[Units Sold].[All]" allUniqueName="[Table2].[Units Sold].[All]" dimensionUniqueName="[Table2]" displayFolder="" count="0" memberValueDatatype="20" unbalanced="0"/>
    <cacheHierarchy uniqueName="[Table2].[Unit Price]" caption="Unit Price" attribute="1" defaultMemberUniqueName="[Table2].[Unit Price].[All]" allUniqueName="[Table2].[Unit Price].[All]" dimensionUniqueName="[Table2]" displayFolder="" count="0" memberValueDatatype="5" unbalanced="0"/>
    <cacheHierarchy uniqueName="[Table2].[Unit Cost]" caption="Unit Cost" attribute="1" defaultMemberUniqueName="[Table2].[Unit Cost].[All]" allUniqueName="[Table2].[Unit Cost].[All]" dimensionUniqueName="[Table2]" displayFolder="" count="0" memberValueDatatype="5" unbalanced="0"/>
    <cacheHierarchy uniqueName="[Table2].[Total Revenue]" caption="Total Revenue" attribute="1" defaultMemberUniqueName="[Table2].[Total Revenue].[All]" allUniqueName="[Table2].[Total Revenue].[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Total Profit]" caption="Total Profit" attribute="1" defaultMemberUniqueName="[Table2].[Total Profit].[All]" allUniqueName="[Table2].[Total Profit].[All]" dimensionUniqueName="[Table2]" displayFolder="" count="0" memberValueDatatype="5" unbalanced="0"/>
    <cacheHierarchy uniqueName="[Table2].[Processing Days]" caption="Processing Days" attribute="1" defaultMemberUniqueName="[Table2].[Processing Days].[All]" allUniqueName="[Table2].[Processing Days].[All]" dimensionUniqueName="[Table2]" displayFolder="" count="0" memberValueDatatype="20" unbalanced="0"/>
    <cacheHierarchy uniqueName="[Table2].[Order Date - Copy]" caption="Order Date - Copy" attribute="1" defaultMemberUniqueName="[Table2].[Order Date - Copy].[All]" allUniqueName="[Table2].[Order Date - Copy].[All]" dimensionUniqueName="[Table2]" displayFolder="" count="0" memberValueDatatype="130" unbalanced="0"/>
    <cacheHierarchy uniqueName="[Table2].[Order Date (Year)]" caption="Order Date (Year)" attribute="1" defaultMemberUniqueName="[Table2].[Order Date (Year)].[All]" allUniqueName="[Table2].[Order Date (Year)].[All]" dimensionUniqueName="[Table2]" displayFolder="" count="2" memberValueDatatype="130" unbalanced="0">
      <fieldsUsage count="2">
        <fieldUsage x="-1"/>
        <fieldUsage x="2"/>
      </fieldsUsage>
    </cacheHierarchy>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fieldsUsage count="2">
        <fieldUsage x="-1"/>
        <fieldUsage x="0"/>
      </fieldsUsage>
    </cacheHierarchy>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Sum of Total Profit]" caption="Sum of Total Profit" measure="1" displayFolder="" measureGroup="All Measures" count="0"/>
    <cacheHierarchy uniqueName="[Measures].[Unit Sold]" caption="Unit Sold" measure="1" displayFolder="" measureGroup="All Measures" count="0"/>
    <cacheHierarchy uniqueName="[Measures].[% Profit Margin]" caption="% Profit Margin" measure="1" displayFolder="" measureGroup="All Measures" count="0"/>
    <cacheHierarchy uniqueName="[Measures].[__XL_Count Table2]" caption="__XL_Count Table2" measure="1" displayFolder="" measureGroup="Table2"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Revenue]" caption="Sum of Total Revenue" measure="1" displayFolder="" measureGroup="Table2" count="0" hidden="1">
      <extLst>
        <ext xmlns:x15="http://schemas.microsoft.com/office/spreadsheetml/2010/11/main" uri="{B97F6D7D-B522-45F9-BDA1-12C45D357490}">
          <x15:cacheHierarchy aggregatedColumn="12"/>
        </ext>
      </extLst>
    </cacheHierarchy>
    <cacheHierarchy uniqueName="[Measures].[Sum of Total Cost]" caption="Sum of Total Cost" measure="1" displayFolder="" measureGroup="Table2"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Table2" count="0" hidden="1">
      <extLst>
        <ext xmlns:x15="http://schemas.microsoft.com/office/spreadsheetml/2010/11/main" uri="{B97F6D7D-B522-45F9-BDA1-12C45D357490}">
          <x15:cacheHierarchy aggregatedColumn="11"/>
        </ext>
      </extLst>
    </cacheHierarchy>
    <cacheHierarchy uniqueName="[Measures].[Sum of Unit Price]" caption="Sum of Unit Price" measure="1" displayFolder="" measureGroup="Table2"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9"/>
        </ext>
      </extLst>
    </cacheHierarchy>
    <cacheHierarchy uniqueName="[Measures].[Sum of Total Profit 2]" caption="Sum of Total Profit 2" measure="1" displayFolder="" measureGroup="Table2" count="0" oneField="1" hidden="1">
      <fieldsUsage count="1">
        <fieldUsage x="1"/>
      </fieldsUsage>
      <extLst>
        <ext xmlns:x15="http://schemas.microsoft.com/office/spreadsheetml/2010/11/main" uri="{B97F6D7D-B522-45F9-BDA1-12C45D357490}">
          <x15:cacheHierarchy aggregatedColumn="14"/>
        </ext>
      </extLst>
    </cacheHierarchy>
    <cacheHierarchy uniqueName="[Measures].[Count of Order Date (Month)]" caption="Count of Order Date (Month)" measure="1" displayFolder="" measureGroup="Table2" count="0" hidden="1">
      <extLst>
        <ext xmlns:x15="http://schemas.microsoft.com/office/spreadsheetml/2010/11/main" uri="{B97F6D7D-B522-45F9-BDA1-12C45D357490}">
          <x15:cacheHierarchy aggregatedColumn="19"/>
        </ext>
      </extLst>
    </cacheHierarchy>
  </cacheHierarchies>
  <kpis count="0"/>
  <dimensions count="3">
    <dimension name="All Measures" uniqueName="[All Measures]" caption="All Measures"/>
    <dimension measure="1" name="Measures" uniqueName="[Measures]" caption="Measures"/>
    <dimension name="Table2" uniqueName="[Table2]" caption="Table2"/>
  </dimensions>
  <measureGroups count="2">
    <measureGroup name="All Measures" caption="All Measures"/>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obawole" refreshedDate="45783.606805208336" backgroundQuery="1" createdVersion="8" refreshedVersion="8" minRefreshableVersion="3" recordCount="0" supportSubquery="1" supportAdvancedDrill="1" xr:uid="{3006C34B-10E7-4B02-8F49-59ACD2B2047D}">
  <cacheSource type="external" connectionId="3"/>
  <cacheFields count="6">
    <cacheField name="[Table2].[Order Date (Year)].[Order Date (Year)]" caption="Order Date (Year)" numFmtId="0" hierarchy="17" level="1">
      <sharedItems count="8">
        <s v="2010"/>
        <s v="2011"/>
        <s v="2012"/>
        <s v="2013"/>
        <s v="2014"/>
        <s v="2015"/>
        <s v="2016"/>
        <s v="2017"/>
      </sharedItems>
    </cacheField>
    <cacheField name="[Measures].[Sum of Total Revenue]" caption="Sum of Total Revenue" numFmtId="0" hierarchy="27" level="32767"/>
    <cacheField name="[Measures].[Sum of Total Profit 2]" caption="Sum of Total Profit 2" numFmtId="0" hierarchy="32" level="32767"/>
    <cacheField name="[Measures].[Sum of Units Sold]" caption="Sum of Units Sold" numFmtId="0" hierarchy="31" level="32767"/>
    <cacheField name="[Table2].[Order Date (Month)].[Order Date (Month)]" caption="Order Date (Month)" numFmtId="0" hierarchy="19" level="1">
      <sharedItems containsSemiMixedTypes="0" containsNonDate="0" containsString="0"/>
    </cacheField>
    <cacheField name="[Table2].[Region].[Region]" caption="Region" numFmtId="0" hierarchy="1" level="1">
      <sharedItems containsSemiMixedTypes="0" containsNonDate="0" containsString="0"/>
    </cacheField>
  </cacheFields>
  <cacheHierarchies count="3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Table2].[Region]" caption="Region" attribute="1" defaultMemberUniqueName="[Table2].[Region].[All]" allUniqueName="[Table2].[Region].[All]" dimensionUniqueName="[Table2]" displayFolder="" count="2" memberValueDatatype="130" unbalanced="0">
      <fieldsUsage count="2">
        <fieldUsage x="-1"/>
        <fieldUsage x="5"/>
      </fieldsUsage>
    </cacheHierarchy>
    <cacheHierarchy uniqueName="[Table2].[Country]" caption="Country" attribute="1" defaultMemberUniqueName="[Table2].[Country].[All]" allUniqueName="[Table2].[Country].[All]" dimensionUniqueName="[Table2]" displayFolder="" count="0" memberValueDatatype="130" unbalanced="0"/>
    <cacheHierarchy uniqueName="[Table2].[Item Type]" caption="Item Type" attribute="1" defaultMemberUniqueName="[Table2].[Item Type].[All]" allUniqueName="[Table2].[Item Type].[All]" dimensionUniqueName="[Table2]" displayFolder="" count="0" memberValueDatatype="130" unbalanced="0"/>
    <cacheHierarchy uniqueName="[Table2].[Sales Channel]" caption="Sales Channel" attribute="1" defaultMemberUniqueName="[Table2].[Sales Channel].[All]" allUniqueName="[Table2].[Sales Channel].[All]" dimensionUniqueName="[Table2]" displayFolder="" count="0" memberValueDatatype="130" unbalanced="0"/>
    <cacheHierarchy uniqueName="[Table2].[Order Priority]" caption="Order Priority" attribute="1" defaultMemberUniqueName="[Table2].[Order Priority].[All]" allUniqueName="[Table2].[Order Priority].[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Order ID]" caption="Order ID" attribute="1" defaultMemberUniqueName="[Table2].[Order ID].[All]" allUniqueName="[Table2].[Order ID].[All]" dimensionUniqueName="[Table2]" displayFolder="" count="0" memberValueDatatype="20" unbalanced="0"/>
    <cacheHierarchy uniqueName="[Table2].[Ship Date]" caption="Ship Date" attribute="1" time="1" defaultMemberUniqueName="[Table2].[Ship Date].[All]" allUniqueName="[Table2].[Ship Date].[All]" dimensionUniqueName="[Table2]" displayFolder="" count="0" memberValueDatatype="7" unbalanced="0"/>
    <cacheHierarchy uniqueName="[Table2].[Units Sold]" caption="Units Sold" attribute="1" defaultMemberUniqueName="[Table2].[Units Sold].[All]" allUniqueName="[Table2].[Units Sold].[All]" dimensionUniqueName="[Table2]" displayFolder="" count="0" memberValueDatatype="20" unbalanced="0"/>
    <cacheHierarchy uniqueName="[Table2].[Unit Price]" caption="Unit Price" attribute="1" defaultMemberUniqueName="[Table2].[Unit Price].[All]" allUniqueName="[Table2].[Unit Price].[All]" dimensionUniqueName="[Table2]" displayFolder="" count="0" memberValueDatatype="5" unbalanced="0"/>
    <cacheHierarchy uniqueName="[Table2].[Unit Cost]" caption="Unit Cost" attribute="1" defaultMemberUniqueName="[Table2].[Unit Cost].[All]" allUniqueName="[Table2].[Unit Cost].[All]" dimensionUniqueName="[Table2]" displayFolder="" count="0" memberValueDatatype="5" unbalanced="0"/>
    <cacheHierarchy uniqueName="[Table2].[Total Revenue]" caption="Total Revenue" attribute="1" defaultMemberUniqueName="[Table2].[Total Revenue].[All]" allUniqueName="[Table2].[Total Revenue].[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Total Profit]" caption="Total Profit" attribute="1" defaultMemberUniqueName="[Table2].[Total Profit].[All]" allUniqueName="[Table2].[Total Profit].[All]" dimensionUniqueName="[Table2]" displayFolder="" count="0" memberValueDatatype="5" unbalanced="0"/>
    <cacheHierarchy uniqueName="[Table2].[Processing Days]" caption="Processing Days" attribute="1" defaultMemberUniqueName="[Table2].[Processing Days].[All]" allUniqueName="[Table2].[Processing Days].[All]" dimensionUniqueName="[Table2]" displayFolder="" count="0" memberValueDatatype="20" unbalanced="0"/>
    <cacheHierarchy uniqueName="[Table2].[Order Date - Copy]" caption="Order Date - Copy" attribute="1" defaultMemberUniqueName="[Table2].[Order Date - Copy].[All]" allUniqueName="[Table2].[Order Date - Copy].[All]" dimensionUniqueName="[Table2]" displayFolder="" count="0" memberValueDatatype="130" unbalanced="0"/>
    <cacheHierarchy uniqueName="[Table2].[Order Date (Year)]" caption="Order Date (Year)" attribute="1" defaultMemberUniqueName="[Table2].[Order Date (Year)].[All]" allUniqueName="[Table2].[Order Date (Year)].[All]" dimensionUniqueName="[Table2]" displayFolder="" count="2" memberValueDatatype="130" unbalanced="0">
      <fieldsUsage count="2">
        <fieldUsage x="-1"/>
        <fieldUsage x="0"/>
      </fieldsUsage>
    </cacheHierarchy>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fieldsUsage count="2">
        <fieldUsage x="-1"/>
        <fieldUsage x="4"/>
      </fieldsUsage>
    </cacheHierarchy>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Sum of Total Profit]" caption="Sum of Total Profit" measure="1" displayFolder="" measureGroup="All Measures" count="0"/>
    <cacheHierarchy uniqueName="[Measures].[Unit Sold]" caption="Unit Sold" measure="1" displayFolder="" measureGroup="All Measures" count="0"/>
    <cacheHierarchy uniqueName="[Measures].[% Profit Margin]" caption="% Profit Margin" measure="1" displayFolder="" measureGroup="All Measures" count="0"/>
    <cacheHierarchy uniqueName="[Measures].[__XL_Count Table2]" caption="__XL_Count Table2" measure="1" displayFolder="" measureGroup="Table2"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Revenue]" caption="Sum of Total Revenue" measure="1" displayFolder="" measureGroup="Table2"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Total Cost]" caption="Sum of Total Cost" measure="1" displayFolder="" measureGroup="Table2"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Table2" count="0" hidden="1">
      <extLst>
        <ext xmlns:x15="http://schemas.microsoft.com/office/spreadsheetml/2010/11/main" uri="{B97F6D7D-B522-45F9-BDA1-12C45D357490}">
          <x15:cacheHierarchy aggregatedColumn="11"/>
        </ext>
      </extLst>
    </cacheHierarchy>
    <cacheHierarchy uniqueName="[Measures].[Sum of Unit Price]" caption="Sum of Unit Price" measure="1" displayFolder="" measureGroup="Table2"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2" count="0" oneField="1" hidden="1">
      <fieldsUsage count="1">
        <fieldUsage x="3"/>
      </fieldsUsage>
      <extLst>
        <ext xmlns:x15="http://schemas.microsoft.com/office/spreadsheetml/2010/11/main" uri="{B97F6D7D-B522-45F9-BDA1-12C45D357490}">
          <x15:cacheHierarchy aggregatedColumn="9"/>
        </ext>
      </extLst>
    </cacheHierarchy>
    <cacheHierarchy uniqueName="[Measures].[Sum of Total Profit 2]" caption="Sum of Total Profit 2" measure="1" displayFolder="" measureGroup="Table2" count="0" oneField="1" hidden="1">
      <fieldsUsage count="1">
        <fieldUsage x="2"/>
      </fieldsUsage>
      <extLst>
        <ext xmlns:x15="http://schemas.microsoft.com/office/spreadsheetml/2010/11/main" uri="{B97F6D7D-B522-45F9-BDA1-12C45D357490}">
          <x15:cacheHierarchy aggregatedColumn="14"/>
        </ext>
      </extLst>
    </cacheHierarchy>
    <cacheHierarchy uniqueName="[Measures].[Count of Order Date (Month)]" caption="Count of Order Date (Month)" measure="1" displayFolder="" measureGroup="Table2" count="0" hidden="1">
      <extLst>
        <ext xmlns:x15="http://schemas.microsoft.com/office/spreadsheetml/2010/11/main" uri="{B97F6D7D-B522-45F9-BDA1-12C45D357490}">
          <x15:cacheHierarchy aggregatedColumn="19"/>
        </ext>
      </extLst>
    </cacheHierarchy>
  </cacheHierarchies>
  <kpis count="0"/>
  <dimensions count="3">
    <dimension name="All Measures" uniqueName="[All Measures]" caption="All Measures"/>
    <dimension measure="1" name="Measures" uniqueName="[Measures]" caption="Measures"/>
    <dimension name="Table2" uniqueName="[Table2]" caption="Table2"/>
  </dimensions>
  <measureGroups count="2">
    <measureGroup name="All Measures" caption="All Measures"/>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obawole" refreshedDate="45783.606805902775" backgroundQuery="1" createdVersion="8" refreshedVersion="8" minRefreshableVersion="3" recordCount="0" supportSubquery="1" supportAdvancedDrill="1" xr:uid="{D7A8C6ED-66C5-4045-B88E-6B742441D03D}">
  <cacheSource type="external" connectionId="3"/>
  <cacheFields count="6">
    <cacheField name="[Measures].[Sum of Total Profit]" caption="Sum of Total Profit" numFmtId="0" hierarchy="21" level="32767"/>
    <cacheField name="[Table2].[Order Date (Year)].[Order Date (Year)]" caption="Order Date (Year)" numFmtId="0" hierarchy="17" level="1">
      <sharedItems count="8">
        <s v="2010"/>
        <s v="2011"/>
        <s v="2012"/>
        <s v="2013"/>
        <s v="2014"/>
        <s v="2015"/>
        <s v="2016"/>
        <s v="2017"/>
      </sharedItems>
    </cacheField>
    <cacheField name="[Table2].[Order Date (Month)].[Order Date (Month)]" caption="Order Date (Month)" numFmtId="0" hierarchy="19" level="1">
      <sharedItems containsSemiMixedTypes="0" containsNonDate="0" containsString="0"/>
    </cacheField>
    <cacheField name="[Table2].[Order Date - Copy].[Order Date - Copy]" caption="Order Date - Copy" numFmtId="0" hierarchy="16" level="1">
      <sharedItems count="7">
        <s v="Fri"/>
        <s v="Mon"/>
        <s v="Sat"/>
        <s v="Sun"/>
        <s v="Thu"/>
        <s v="Tue"/>
        <s v="Wed"/>
      </sharedItems>
    </cacheField>
    <cacheField name="[Table2].[Item Type].[Item Type]" caption="Item Type" numFmtId="0" hierarchy="3" level="1">
      <sharedItems count="12">
        <s v="Baby Food"/>
        <s v="Beverages"/>
        <s v="Cereal"/>
        <s v="Clothes"/>
        <s v="Cosmetics"/>
        <s v="Fruits"/>
        <s v="Household"/>
        <s v="Meat"/>
        <s v="Office Supplies"/>
        <s v="Personal Care"/>
        <s v="Snacks"/>
        <s v="Vegetables"/>
      </sharedItems>
    </cacheField>
    <cacheField name="[Table2].[Region].[Region]" caption="Region" numFmtId="0" hierarchy="1" level="1">
      <sharedItems containsSemiMixedTypes="0" containsNonDate="0" containsString="0"/>
    </cacheField>
  </cacheFields>
  <cacheHierarchies count="34">
    <cacheHierarchy uniqueName="[All Measures].[All Measures]" caption="All Measures" attribute="1" defaultMemberUniqueName="[All Measures].[All Measures].[All]" allUniqueName="[All Measures].[All Measures].[All]" dimensionUniqueName="[All Measures]" displayFolder="" count="2" memberValueDatatype="130" unbalanced="0"/>
    <cacheHierarchy uniqueName="[Table2].[Region]" caption="Region" attribute="1" defaultMemberUniqueName="[Table2].[Region].[All]" allUniqueName="[Table2].[Region].[All]" dimensionUniqueName="[Table2]" displayFolder="" count="2" memberValueDatatype="130" unbalanced="0">
      <fieldsUsage count="2">
        <fieldUsage x="-1"/>
        <fieldUsage x="5"/>
      </fieldsUsage>
    </cacheHierarchy>
    <cacheHierarchy uniqueName="[Table2].[Country]" caption="Country" attribute="1" defaultMemberUniqueName="[Table2].[Country].[All]" allUniqueName="[Table2].[Country].[All]" dimensionUniqueName="[Table2]" displayFolder="" count="2" memberValueDatatype="130" unbalanced="0"/>
    <cacheHierarchy uniqueName="[Table2].[Item Type]" caption="Item Type" attribute="1" defaultMemberUniqueName="[Table2].[Item Type].[All]" allUniqueName="[Table2].[Item Type].[All]" dimensionUniqueName="[Table2]" displayFolder="" count="2" memberValueDatatype="130" unbalanced="0">
      <fieldsUsage count="2">
        <fieldUsage x="-1"/>
        <fieldUsage x="4"/>
      </fieldsUsage>
    </cacheHierarchy>
    <cacheHierarchy uniqueName="[Table2].[Sales Channel]" caption="Sales Channel" attribute="1" defaultMemberUniqueName="[Table2].[Sales Channel].[All]" allUniqueName="[Table2].[Sales Channel].[All]" dimensionUniqueName="[Table2]" displayFolder="" count="2" memberValueDatatype="130" unbalanced="0"/>
    <cacheHierarchy uniqueName="[Table2].[Order Priority]" caption="Order Priority" attribute="1" defaultMemberUniqueName="[Table2].[Order Priority].[All]" allUniqueName="[Table2].[Order Priority].[All]" dimensionUniqueName="[Table2]" displayFolder="" count="2" memberValueDatatype="130" unbalanced="0"/>
    <cacheHierarchy uniqueName="[Table2].[Order Date]" caption="Order Date" attribute="1" time="1" defaultMemberUniqueName="[Table2].[Order Date].[All]" allUniqueName="[Table2].[Order Date].[All]" dimensionUniqueName="[Table2]" displayFolder="" count="2" memberValueDatatype="7" unbalanced="0"/>
    <cacheHierarchy uniqueName="[Table2].[Order ID]" caption="Order ID" attribute="1" defaultMemberUniqueName="[Table2].[Order ID].[All]" allUniqueName="[Table2].[Order ID].[All]" dimensionUniqueName="[Table2]" displayFolder="" count="2" memberValueDatatype="20" unbalanced="0"/>
    <cacheHierarchy uniqueName="[Table2].[Ship Date]" caption="Ship Date" attribute="1" time="1" defaultMemberUniqueName="[Table2].[Ship Date].[All]" allUniqueName="[Table2].[Ship Date].[All]" dimensionUniqueName="[Table2]" displayFolder="" count="2" memberValueDatatype="7" unbalanced="0"/>
    <cacheHierarchy uniqueName="[Table2].[Units Sold]" caption="Units Sold" attribute="1" defaultMemberUniqueName="[Table2].[Units Sold].[All]" allUniqueName="[Table2].[Units Sold].[All]" dimensionUniqueName="[Table2]" displayFolder="" count="2" memberValueDatatype="20" unbalanced="0"/>
    <cacheHierarchy uniqueName="[Table2].[Unit Price]" caption="Unit Price" attribute="1" defaultMemberUniqueName="[Table2].[Unit Price].[All]" allUniqueName="[Table2].[Unit Price].[All]" dimensionUniqueName="[Table2]" displayFolder="" count="2" memberValueDatatype="5" unbalanced="0"/>
    <cacheHierarchy uniqueName="[Table2].[Unit Cost]" caption="Unit Cost" attribute="1" defaultMemberUniqueName="[Table2].[Unit Cost].[All]" allUniqueName="[Table2].[Unit Cost].[All]" dimensionUniqueName="[Table2]" displayFolder="" count="2" memberValueDatatype="5" unbalanced="0"/>
    <cacheHierarchy uniqueName="[Table2].[Total Revenue]" caption="Total Revenue" attribute="1" defaultMemberUniqueName="[Table2].[Total Revenue].[All]" allUniqueName="[Table2].[Total Revenue].[All]" dimensionUniqueName="[Table2]" displayFolder="" count="2" memberValueDatatype="5" unbalanced="0"/>
    <cacheHierarchy uniqueName="[Table2].[Total Cost]" caption="Total Cost" attribute="1" defaultMemberUniqueName="[Table2].[Total Cost].[All]" allUniqueName="[Table2].[Total Cost].[All]" dimensionUniqueName="[Table2]" displayFolder="" count="2" memberValueDatatype="5" unbalanced="0"/>
    <cacheHierarchy uniqueName="[Table2].[Total Profit]" caption="Total Profit" attribute="1" defaultMemberUniqueName="[Table2].[Total Profit].[All]" allUniqueName="[Table2].[Total Profit].[All]" dimensionUniqueName="[Table2]" displayFolder="" count="2" memberValueDatatype="5" unbalanced="0"/>
    <cacheHierarchy uniqueName="[Table2].[Processing Days]" caption="Processing Days" attribute="1" defaultMemberUniqueName="[Table2].[Processing Days].[All]" allUniqueName="[Table2].[Processing Days].[All]" dimensionUniqueName="[Table2]" displayFolder="" count="2" memberValueDatatype="20" unbalanced="0"/>
    <cacheHierarchy uniqueName="[Table2].[Order Date - Copy]" caption="Order Date - Copy" attribute="1" defaultMemberUniqueName="[Table2].[Order Date - Copy].[All]" allUniqueName="[Table2].[Order Date - Copy].[All]" dimensionUniqueName="[Table2]" displayFolder="" count="2" memberValueDatatype="130" unbalanced="0">
      <fieldsUsage count="2">
        <fieldUsage x="-1"/>
        <fieldUsage x="3"/>
      </fieldsUsage>
    </cacheHierarchy>
    <cacheHierarchy uniqueName="[Table2].[Order Date (Year)]" caption="Order Date (Year)" attribute="1" defaultMemberUniqueName="[Table2].[Order Date (Year)].[All]" allUniqueName="[Table2].[Order Date (Year)].[All]" dimensionUniqueName="[Table2]" displayFolder="" count="2" memberValueDatatype="130" unbalanced="0">
      <fieldsUsage count="2">
        <fieldUsage x="-1"/>
        <fieldUsage x="1"/>
      </fieldsUsage>
    </cacheHierarchy>
    <cacheHierarchy uniqueName="[Table2].[Order Date (Quarter)]" caption="Order Date (Quarter)" attribute="1" defaultMemberUniqueName="[Table2].[Order Date (Quarter)].[All]" allUniqueName="[Table2].[Order Date (Quarter)].[All]" dimensionUniqueName="[Table2]" displayFolder="" count="2"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fieldsUsage count="2">
        <fieldUsage x="-1"/>
        <fieldUsage x="2"/>
      </fieldsUsage>
    </cacheHierarchy>
    <cacheHierarchy uniqueName="[Table2].[Order Date (Month Index)]" caption="Order Date (Month Index)" attribute="1" defaultMemberUniqueName="[Table2].[Order Date (Month Index)].[All]" allUniqueName="[Table2].[Order Date (Month Index)].[All]" dimensionUniqueName="[Table2]" displayFolder="" count="2" memberValueDatatype="20" unbalanced="0" hidden="1"/>
    <cacheHierarchy uniqueName="[Measures].[Sum of Total Profit]" caption="Sum of Total Profit" measure="1" displayFolder="" measureGroup="All Measures" count="0" oneField="1">
      <fieldsUsage count="1">
        <fieldUsage x="0"/>
      </fieldsUsage>
    </cacheHierarchy>
    <cacheHierarchy uniqueName="[Measures].[Unit Sold]" caption="Unit Sold" measure="1" displayFolder="" measureGroup="All Measures" count="0"/>
    <cacheHierarchy uniqueName="[Measures].[% Profit Margin]" caption="% Profit Margin" measure="1" displayFolder="" measureGroup="All Measures" count="0"/>
    <cacheHierarchy uniqueName="[Measures].[__XL_Count Table2]" caption="__XL_Count Table2" measure="1" displayFolder="" measureGroup="Table2"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Revenue]" caption="Sum of Total Revenue" measure="1" displayFolder="" measureGroup="Table2" count="0" hidden="1">
      <extLst>
        <ext xmlns:x15="http://schemas.microsoft.com/office/spreadsheetml/2010/11/main" uri="{B97F6D7D-B522-45F9-BDA1-12C45D357490}">
          <x15:cacheHierarchy aggregatedColumn="12"/>
        </ext>
      </extLst>
    </cacheHierarchy>
    <cacheHierarchy uniqueName="[Measures].[Sum of Total Cost]" caption="Sum of Total Cost" measure="1" displayFolder="" measureGroup="Table2"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Table2" count="0" hidden="1">
      <extLst>
        <ext xmlns:x15="http://schemas.microsoft.com/office/spreadsheetml/2010/11/main" uri="{B97F6D7D-B522-45F9-BDA1-12C45D357490}">
          <x15:cacheHierarchy aggregatedColumn="11"/>
        </ext>
      </extLst>
    </cacheHierarchy>
    <cacheHierarchy uniqueName="[Measures].[Sum of Unit Price]" caption="Sum of Unit Price" measure="1" displayFolder="" measureGroup="Table2"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9"/>
        </ext>
      </extLst>
    </cacheHierarchy>
    <cacheHierarchy uniqueName="[Measures].[Sum of Total Profit 2]" caption="Sum of Total Profit 2" measure="1" displayFolder="" measureGroup="Table2" count="0" hidden="1">
      <extLst>
        <ext xmlns:x15="http://schemas.microsoft.com/office/spreadsheetml/2010/11/main" uri="{B97F6D7D-B522-45F9-BDA1-12C45D357490}">
          <x15:cacheHierarchy aggregatedColumn="14"/>
        </ext>
      </extLst>
    </cacheHierarchy>
    <cacheHierarchy uniqueName="[Measures].[Count of Order Date (Month)]" caption="Count of Order Date (Month)" measure="1" displayFolder="" measureGroup="Table2" count="0" hidden="1">
      <extLst>
        <ext xmlns:x15="http://schemas.microsoft.com/office/spreadsheetml/2010/11/main" uri="{B97F6D7D-B522-45F9-BDA1-12C45D357490}">
          <x15:cacheHierarchy aggregatedColumn="19"/>
        </ext>
      </extLst>
    </cacheHierarchy>
  </cacheHierarchies>
  <kpis count="0"/>
  <dimensions count="3">
    <dimension name="All Measures" uniqueName="[All Measures]" caption="All Measures"/>
    <dimension measure="1" name="Measures" uniqueName="[Measures]" caption="Measures"/>
    <dimension name="Table2" uniqueName="[Table2]" caption="Table2"/>
  </dimensions>
  <measureGroups count="2">
    <measureGroup name="All Measures" caption="All Measures"/>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obawole" refreshedDate="45783.624543055557" backgroundQuery="1" createdVersion="8" refreshedVersion="8" minRefreshableVersion="3" recordCount="0" supportSubquery="1" supportAdvancedDrill="1" xr:uid="{A2B42DA8-D2B5-422B-B899-2235951EA7E1}">
  <cacheSource type="external" connectionId="3"/>
  <cacheFields count="5">
    <cacheField name="[Measures].[Sum of Total Revenue]" caption="Sum of Total Revenue" numFmtId="0" hierarchy="27" level="32767"/>
    <cacheField name="[Measures].[Sum of Total Profit]" caption="Sum of Total Profit" numFmtId="0" hierarchy="21" level="32767"/>
    <cacheField name="[Measures].[Sum of Units Sold]" caption="Sum of Units Sold" numFmtId="0" hierarchy="31" level="32767"/>
    <cacheField name="[Table2].[Order Date (Year)].[Order Date (Year)]" caption="Order Date (Year)" numFmtId="0" hierarchy="17" level="1">
      <sharedItems count="8">
        <s v="2010"/>
        <s v="2011"/>
        <s v="2012"/>
        <s v="2013"/>
        <s v="2014"/>
        <s v="2015"/>
        <s v="2016"/>
        <s v="2017"/>
      </sharedItems>
    </cacheField>
    <cacheField name="[Table2].[Order Date (Month)].[Order Date (Month)]" caption="Order Date (Month)" numFmtId="0" hierarchy="19" level="1">
      <sharedItems containsSemiMixedTypes="0" containsNonDate="0" containsString="0"/>
    </cacheField>
  </cacheFields>
  <cacheHierarchies count="3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Table2].[Region]" caption="Region" attribute="1" defaultMemberUniqueName="[Table2].[Region].[All]" allUniqueName="[Table2].[Region].[All]" dimensionUniqueName="[Table2]" displayFolder="" count="2"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Item Type]" caption="Item Type" attribute="1" defaultMemberUniqueName="[Table2].[Item Type].[All]" allUniqueName="[Table2].[Item Type].[All]" dimensionUniqueName="[Table2]" displayFolder="" count="0" memberValueDatatype="130" unbalanced="0"/>
    <cacheHierarchy uniqueName="[Table2].[Sales Channel]" caption="Sales Channel" attribute="1" defaultMemberUniqueName="[Table2].[Sales Channel].[All]" allUniqueName="[Table2].[Sales Channel].[All]" dimensionUniqueName="[Table2]" displayFolder="" count="0" memberValueDatatype="130" unbalanced="0"/>
    <cacheHierarchy uniqueName="[Table2].[Order Priority]" caption="Order Priority" attribute="1" defaultMemberUniqueName="[Table2].[Order Priority].[All]" allUniqueName="[Table2].[Order Priority].[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Order ID]" caption="Order ID" attribute="1" defaultMemberUniqueName="[Table2].[Order ID].[All]" allUniqueName="[Table2].[Order ID].[All]" dimensionUniqueName="[Table2]" displayFolder="" count="0" memberValueDatatype="20" unbalanced="0"/>
    <cacheHierarchy uniqueName="[Table2].[Ship Date]" caption="Ship Date" attribute="1" time="1" defaultMemberUniqueName="[Table2].[Ship Date].[All]" allUniqueName="[Table2].[Ship Date].[All]" dimensionUniqueName="[Table2]" displayFolder="" count="0" memberValueDatatype="7" unbalanced="0"/>
    <cacheHierarchy uniqueName="[Table2].[Units Sold]" caption="Units Sold" attribute="1" defaultMemberUniqueName="[Table2].[Units Sold].[All]" allUniqueName="[Table2].[Units Sold].[All]" dimensionUniqueName="[Table2]" displayFolder="" count="0" memberValueDatatype="20" unbalanced="0"/>
    <cacheHierarchy uniqueName="[Table2].[Unit Price]" caption="Unit Price" attribute="1" defaultMemberUniqueName="[Table2].[Unit Price].[All]" allUniqueName="[Table2].[Unit Price].[All]" dimensionUniqueName="[Table2]" displayFolder="" count="0" memberValueDatatype="5" unbalanced="0"/>
    <cacheHierarchy uniqueName="[Table2].[Unit Cost]" caption="Unit Cost" attribute="1" defaultMemberUniqueName="[Table2].[Unit Cost].[All]" allUniqueName="[Table2].[Unit Cost].[All]" dimensionUniqueName="[Table2]" displayFolder="" count="0" memberValueDatatype="5" unbalanced="0"/>
    <cacheHierarchy uniqueName="[Table2].[Total Revenue]" caption="Total Revenue" attribute="1" defaultMemberUniqueName="[Table2].[Total Revenue].[All]" allUniqueName="[Table2].[Total Revenue].[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Total Profit]" caption="Total Profit" attribute="1" defaultMemberUniqueName="[Table2].[Total Profit].[All]" allUniqueName="[Table2].[Total Profit].[All]" dimensionUniqueName="[Table2]" displayFolder="" count="0" memberValueDatatype="5" unbalanced="0"/>
    <cacheHierarchy uniqueName="[Table2].[Processing Days]" caption="Processing Days" attribute="1" defaultMemberUniqueName="[Table2].[Processing Days].[All]" allUniqueName="[Table2].[Processing Days].[All]" dimensionUniqueName="[Table2]" displayFolder="" count="0" memberValueDatatype="20" unbalanced="0"/>
    <cacheHierarchy uniqueName="[Table2].[Order Date - Copy]" caption="Order Date - Copy" attribute="1" defaultMemberUniqueName="[Table2].[Order Date - Copy].[All]" allUniqueName="[Table2].[Order Date - Copy].[All]" dimensionUniqueName="[Table2]" displayFolder="" count="0" memberValueDatatype="130" unbalanced="0"/>
    <cacheHierarchy uniqueName="[Table2].[Order Date (Year)]" caption="Order Date (Year)" attribute="1" defaultMemberUniqueName="[Table2].[Order Date (Year)].[All]" allUniqueName="[Table2].[Order Date (Year)].[All]" dimensionUniqueName="[Table2]" displayFolder="" count="2" memberValueDatatype="130" unbalanced="0">
      <fieldsUsage count="2">
        <fieldUsage x="-1"/>
        <fieldUsage x="3"/>
      </fieldsUsage>
    </cacheHierarchy>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fieldsUsage count="2">
        <fieldUsage x="-1"/>
        <fieldUsage x="4"/>
      </fieldsUsage>
    </cacheHierarchy>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Sum of Total Profit]" caption="Sum of Total Profit" measure="1" displayFolder="" measureGroup="All Measures" count="0" oneField="1">
      <fieldsUsage count="1">
        <fieldUsage x="1"/>
      </fieldsUsage>
    </cacheHierarchy>
    <cacheHierarchy uniqueName="[Measures].[Unit Sold]" caption="Unit Sold" measure="1" displayFolder="" measureGroup="All Measures" count="0"/>
    <cacheHierarchy uniqueName="[Measures].[% Profit Margin]" caption="% Profit Margin" measure="1" displayFolder="" measureGroup="All Measures" count="0"/>
    <cacheHierarchy uniqueName="[Measures].[__XL_Count Table2]" caption="__XL_Count Table2" measure="1" displayFolder="" measureGroup="Table2"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Revenue]" caption="Sum of Total Revenue" measure="1" displayFolder="" measureGroup="Table2"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Total Cost]" caption="Sum of Total Cost" measure="1" displayFolder="" measureGroup="Table2"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Table2" count="0" hidden="1">
      <extLst>
        <ext xmlns:x15="http://schemas.microsoft.com/office/spreadsheetml/2010/11/main" uri="{B97F6D7D-B522-45F9-BDA1-12C45D357490}">
          <x15:cacheHierarchy aggregatedColumn="11"/>
        </ext>
      </extLst>
    </cacheHierarchy>
    <cacheHierarchy uniqueName="[Measures].[Sum of Unit Price]" caption="Sum of Unit Price" measure="1" displayFolder="" measureGroup="Table2"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2"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Total Profit 2]" caption="Sum of Total Profit 2" measure="1" displayFolder="" measureGroup="Table2" count="0" hidden="1">
      <extLst>
        <ext xmlns:x15="http://schemas.microsoft.com/office/spreadsheetml/2010/11/main" uri="{B97F6D7D-B522-45F9-BDA1-12C45D357490}">
          <x15:cacheHierarchy aggregatedColumn="14"/>
        </ext>
      </extLst>
    </cacheHierarchy>
    <cacheHierarchy uniqueName="[Measures].[Count of Order Date (Month)]" caption="Count of Order Date (Month)" measure="1" displayFolder="" measureGroup="Table2" count="0" hidden="1">
      <extLst>
        <ext xmlns:x15="http://schemas.microsoft.com/office/spreadsheetml/2010/11/main" uri="{B97F6D7D-B522-45F9-BDA1-12C45D357490}">
          <x15:cacheHierarchy aggregatedColumn="19"/>
        </ext>
      </extLst>
    </cacheHierarchy>
  </cacheHierarchies>
  <kpis count="0"/>
  <dimensions count="3">
    <dimension name="All Measures" uniqueName="[All Measures]" caption="All Measures"/>
    <dimension measure="1" name="Measures" uniqueName="[Measures]" caption="Measures"/>
    <dimension name="Table2" uniqueName="[Table2]" caption="Table2"/>
  </dimensions>
  <measureGroups count="2">
    <measureGroup name="All Measures" caption="All Measures"/>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obawole" refreshedDate="45783.624543865742" backgroundQuery="1" createdVersion="8" refreshedVersion="8" minRefreshableVersion="3" recordCount="0" supportSubquery="1" supportAdvancedDrill="1" xr:uid="{B159E66E-4E8D-4C1E-9A7D-040E232596F7}">
  <cacheSource type="external" connectionId="3"/>
  <cacheFields count="10">
    <cacheField name="[Measures].[Sum of Total Revenue]" caption="Sum of Total Revenue" numFmtId="0" hierarchy="27" level="32767"/>
    <cacheField name="[Measures].[Sum of Total Cost]" caption="Sum of Total Cost" numFmtId="0" hierarchy="28" level="32767"/>
    <cacheField name="[Measures].[Sum of Unit Cost]" caption="Sum of Unit Cost" numFmtId="0" hierarchy="29" level="32767"/>
    <cacheField name="[Measures].[Sum of Unit Price]" caption="Sum of Unit Price" numFmtId="0" hierarchy="30" level="32767"/>
    <cacheField name="[Measures].[Sum of Units Sold]" caption="Sum of Units Sold" numFmtId="0" hierarchy="31" level="32767"/>
    <cacheField name="[Measures].[Sum of Total Profit]" caption="Sum of Total Profit" numFmtId="0" hierarchy="21" level="32767"/>
    <cacheField name="[Measures].[Unit Sold]" caption="Unit Sold" numFmtId="0" hierarchy="22" level="32767"/>
    <cacheField name="[Measures].[% Profit Margin]" caption="% Profit Margin" numFmtId="0" hierarchy="23" level="32767"/>
    <cacheField name="[Table2].[Order Date (Year)].[Order Date (Year)]" caption="Order Date (Year)" numFmtId="0" hierarchy="17" level="1">
      <sharedItems containsSemiMixedTypes="0" containsNonDate="0" containsString="0"/>
    </cacheField>
    <cacheField name="[Table2].[Order Date (Month)].[Order Date (Month)]" caption="Order Date (Month)" numFmtId="0" hierarchy="19" level="1">
      <sharedItems containsSemiMixedTypes="0" containsNonDate="0" containsString="0"/>
    </cacheField>
  </cacheFields>
  <cacheHierarchies count="3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Table2].[Region]" caption="Region" attribute="1" defaultMemberUniqueName="[Table2].[Region].[All]" allUniqueName="[Table2].[Region].[All]" dimensionUniqueName="[Table2]" displayFolder="" count="2"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Item Type]" caption="Item Type" attribute="1" defaultMemberUniqueName="[Table2].[Item Type].[All]" allUniqueName="[Table2].[Item Type].[All]" dimensionUniqueName="[Table2]" displayFolder="" count="0" memberValueDatatype="130" unbalanced="0"/>
    <cacheHierarchy uniqueName="[Table2].[Sales Channel]" caption="Sales Channel" attribute="1" defaultMemberUniqueName="[Table2].[Sales Channel].[All]" allUniqueName="[Table2].[Sales Channel].[All]" dimensionUniqueName="[Table2]" displayFolder="" count="0" memberValueDatatype="130" unbalanced="0"/>
    <cacheHierarchy uniqueName="[Table2].[Order Priority]" caption="Order Priority" attribute="1" defaultMemberUniqueName="[Table2].[Order Priority].[All]" allUniqueName="[Table2].[Order Priority].[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Order ID]" caption="Order ID" attribute="1" defaultMemberUniqueName="[Table2].[Order ID].[All]" allUniqueName="[Table2].[Order ID].[All]" dimensionUniqueName="[Table2]" displayFolder="" count="0" memberValueDatatype="20" unbalanced="0"/>
    <cacheHierarchy uniqueName="[Table2].[Ship Date]" caption="Ship Date" attribute="1" time="1" defaultMemberUniqueName="[Table2].[Ship Date].[All]" allUniqueName="[Table2].[Ship Date].[All]" dimensionUniqueName="[Table2]" displayFolder="" count="0" memberValueDatatype="7" unbalanced="0"/>
    <cacheHierarchy uniqueName="[Table2].[Units Sold]" caption="Units Sold" attribute="1" defaultMemberUniqueName="[Table2].[Units Sold].[All]" allUniqueName="[Table2].[Units Sold].[All]" dimensionUniqueName="[Table2]" displayFolder="" count="0" memberValueDatatype="20" unbalanced="0"/>
    <cacheHierarchy uniqueName="[Table2].[Unit Price]" caption="Unit Price" attribute="1" defaultMemberUniqueName="[Table2].[Unit Price].[All]" allUniqueName="[Table2].[Unit Price].[All]" dimensionUniqueName="[Table2]" displayFolder="" count="0" memberValueDatatype="5" unbalanced="0"/>
    <cacheHierarchy uniqueName="[Table2].[Unit Cost]" caption="Unit Cost" attribute="1" defaultMemberUniqueName="[Table2].[Unit Cost].[All]" allUniqueName="[Table2].[Unit Cost].[All]" dimensionUniqueName="[Table2]" displayFolder="" count="0" memberValueDatatype="5" unbalanced="0"/>
    <cacheHierarchy uniqueName="[Table2].[Total Revenue]" caption="Total Revenue" attribute="1" defaultMemberUniqueName="[Table2].[Total Revenue].[All]" allUniqueName="[Table2].[Total Revenue].[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Total Profit]" caption="Total Profit" attribute="1" defaultMemberUniqueName="[Table2].[Total Profit].[All]" allUniqueName="[Table2].[Total Profit].[All]" dimensionUniqueName="[Table2]" displayFolder="" count="0" memberValueDatatype="5" unbalanced="0"/>
    <cacheHierarchy uniqueName="[Table2].[Processing Days]" caption="Processing Days" attribute="1" defaultMemberUniqueName="[Table2].[Processing Days].[All]" allUniqueName="[Table2].[Processing Days].[All]" dimensionUniqueName="[Table2]" displayFolder="" count="0" memberValueDatatype="20" unbalanced="0"/>
    <cacheHierarchy uniqueName="[Table2].[Order Date - Copy]" caption="Order Date - Copy" attribute="1" defaultMemberUniqueName="[Table2].[Order Date - Copy].[All]" allUniqueName="[Table2].[Order Date - Copy].[All]" dimensionUniqueName="[Table2]" displayFolder="" count="0" memberValueDatatype="130" unbalanced="0"/>
    <cacheHierarchy uniqueName="[Table2].[Order Date (Year)]" caption="Order Date (Year)" attribute="1" defaultMemberUniqueName="[Table2].[Order Date (Year)].[All]" allUniqueName="[Table2].[Order Date (Year)].[All]" dimensionUniqueName="[Table2]" displayFolder="" count="2" memberValueDatatype="130" unbalanced="0">
      <fieldsUsage count="2">
        <fieldUsage x="-1"/>
        <fieldUsage x="8"/>
      </fieldsUsage>
    </cacheHierarchy>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fieldsUsage count="2">
        <fieldUsage x="-1"/>
        <fieldUsage x="9"/>
      </fieldsUsage>
    </cacheHierarchy>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Sum of Total Profit]" caption="Sum of Total Profit" measure="1" displayFolder="" measureGroup="All Measures" count="0" oneField="1">
      <fieldsUsage count="1">
        <fieldUsage x="5"/>
      </fieldsUsage>
    </cacheHierarchy>
    <cacheHierarchy uniqueName="[Measures].[Unit Sold]" caption="Unit Sold" measure="1" displayFolder="" measureGroup="All Measures" count="0" oneField="1">
      <fieldsUsage count="1">
        <fieldUsage x="6"/>
      </fieldsUsage>
    </cacheHierarchy>
    <cacheHierarchy uniqueName="[Measures].[% Profit Margin]" caption="% Profit Margin" measure="1" displayFolder="" measureGroup="All Measures" count="0" oneField="1">
      <fieldsUsage count="1">
        <fieldUsage x="7"/>
      </fieldsUsage>
    </cacheHierarchy>
    <cacheHierarchy uniqueName="[Measures].[__XL_Count Table2]" caption="__XL_Count Table2" measure="1" displayFolder="" measureGroup="Table2"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Revenue]" caption="Sum of Total Revenue" measure="1" displayFolder="" measureGroup="Table2"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Total Cost]" caption="Sum of Total Cost" measure="1" displayFolder="" measureGroup="Table2"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Table2"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Unit Price]" caption="Sum of Unit Price" measure="1" displayFolder="" measureGroup="Table2" count="0" oneField="1" hidden="1">
      <fieldsUsage count="1">
        <fieldUsage x="3"/>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2" count="0" oneField="1" hidden="1">
      <fieldsUsage count="1">
        <fieldUsage x="4"/>
      </fieldsUsage>
      <extLst>
        <ext xmlns:x15="http://schemas.microsoft.com/office/spreadsheetml/2010/11/main" uri="{B97F6D7D-B522-45F9-BDA1-12C45D357490}">
          <x15:cacheHierarchy aggregatedColumn="9"/>
        </ext>
      </extLst>
    </cacheHierarchy>
    <cacheHierarchy uniqueName="[Measures].[Sum of Total Profit 2]" caption="Sum of Total Profit 2" measure="1" displayFolder="" measureGroup="Table2" count="0" hidden="1">
      <extLst>
        <ext xmlns:x15="http://schemas.microsoft.com/office/spreadsheetml/2010/11/main" uri="{B97F6D7D-B522-45F9-BDA1-12C45D357490}">
          <x15:cacheHierarchy aggregatedColumn="14"/>
        </ext>
      </extLst>
    </cacheHierarchy>
    <cacheHierarchy uniqueName="[Measures].[Count of Order Date (Month)]" caption="Count of Order Date (Month)" measure="1" displayFolder="" measureGroup="Table2" count="0" hidden="1">
      <extLst>
        <ext xmlns:x15="http://schemas.microsoft.com/office/spreadsheetml/2010/11/main" uri="{B97F6D7D-B522-45F9-BDA1-12C45D357490}">
          <x15:cacheHierarchy aggregatedColumn="19"/>
        </ext>
      </extLst>
    </cacheHierarchy>
  </cacheHierarchies>
  <kpis count="0"/>
  <dimensions count="3">
    <dimension name="All Measures" uniqueName="[All Measures]" caption="All Measures"/>
    <dimension measure="1" name="Measures" uniqueName="[Measures]" caption="Measures"/>
    <dimension name="Table2" uniqueName="[Table2]" caption="Table2"/>
  </dimensions>
  <measureGroups count="2">
    <measureGroup name="All Measures" caption="All Measures"/>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obawole" refreshedDate="45783.497242245372" backgroundQuery="1" createdVersion="3" refreshedVersion="8" minRefreshableVersion="3" recordCount="0" supportSubquery="1" supportAdvancedDrill="1" xr:uid="{A3D6A3B4-2231-4073-8432-CAE8C74D57CA}">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Table2].[Region]" caption="Region" attribute="1" defaultMemberUniqueName="[Table2].[Region].[All]" allUniqueName="[Table2].[Region].[All]" dimensionUniqueName="[Table2]" displayFolder="" count="2"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Item Type]" caption="Item Type" attribute="1" defaultMemberUniqueName="[Table2].[Item Type].[All]" allUniqueName="[Table2].[Item Type].[All]" dimensionUniqueName="[Table2]" displayFolder="" count="0" memberValueDatatype="130" unbalanced="0"/>
    <cacheHierarchy uniqueName="[Table2].[Sales Channel]" caption="Sales Channel" attribute="1" defaultMemberUniqueName="[Table2].[Sales Channel].[All]" allUniqueName="[Table2].[Sales Channel].[All]" dimensionUniqueName="[Table2]" displayFolder="" count="0" memberValueDatatype="130" unbalanced="0"/>
    <cacheHierarchy uniqueName="[Table2].[Order Priority]" caption="Order Priority" attribute="1" defaultMemberUniqueName="[Table2].[Order Priority].[All]" allUniqueName="[Table2].[Order Priority].[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Order ID]" caption="Order ID" attribute="1" defaultMemberUniqueName="[Table2].[Order ID].[All]" allUniqueName="[Table2].[Order ID].[All]" dimensionUniqueName="[Table2]" displayFolder="" count="0" memberValueDatatype="20" unbalanced="0"/>
    <cacheHierarchy uniqueName="[Table2].[Ship Date]" caption="Ship Date" attribute="1" time="1" defaultMemberUniqueName="[Table2].[Ship Date].[All]" allUniqueName="[Table2].[Ship Date].[All]" dimensionUniqueName="[Table2]" displayFolder="" count="0" memberValueDatatype="7" unbalanced="0"/>
    <cacheHierarchy uniqueName="[Table2].[Units Sold]" caption="Units Sold" attribute="1" defaultMemberUniqueName="[Table2].[Units Sold].[All]" allUniqueName="[Table2].[Units Sold].[All]" dimensionUniqueName="[Table2]" displayFolder="" count="0" memberValueDatatype="20" unbalanced="0"/>
    <cacheHierarchy uniqueName="[Table2].[Unit Price]" caption="Unit Price" attribute="1" defaultMemberUniqueName="[Table2].[Unit Price].[All]" allUniqueName="[Table2].[Unit Price].[All]" dimensionUniqueName="[Table2]" displayFolder="" count="0" memberValueDatatype="5" unbalanced="0"/>
    <cacheHierarchy uniqueName="[Table2].[Unit Cost]" caption="Unit Cost" attribute="1" defaultMemberUniqueName="[Table2].[Unit Cost].[All]" allUniqueName="[Table2].[Unit Cost].[All]" dimensionUniqueName="[Table2]" displayFolder="" count="0" memberValueDatatype="5" unbalanced="0"/>
    <cacheHierarchy uniqueName="[Table2].[Total Revenue]" caption="Total Revenue" attribute="1" defaultMemberUniqueName="[Table2].[Total Revenue].[All]" allUniqueName="[Table2].[Total Revenue].[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Total Profit]" caption="Total Profit" attribute="1" defaultMemberUniqueName="[Table2].[Total Profit].[All]" allUniqueName="[Table2].[Total Profit].[All]" dimensionUniqueName="[Table2]" displayFolder="" count="0" memberValueDatatype="5" unbalanced="0"/>
    <cacheHierarchy uniqueName="[Table2].[Processing Days]" caption="Processing Days" attribute="1" defaultMemberUniqueName="[Table2].[Processing Days].[All]" allUniqueName="[Table2].[Processing Days].[All]" dimensionUniqueName="[Table2]" displayFolder="" count="0" memberValueDatatype="20" unbalanced="0"/>
    <cacheHierarchy uniqueName="[Table2].[Order Date - Copy]" caption="Order Date - Copy" attribute="1" defaultMemberUniqueName="[Table2].[Order Date - Copy].[All]" allUniqueName="[Table2].[Order Date - Copy].[All]" dimensionUniqueName="[Table2]" displayFolder="" count="0" memberValueDatatype="130" unbalanced="0"/>
    <cacheHierarchy uniqueName="[Table2].[Order Date (Year)]" caption="Order Date (Year)" attribute="1" defaultMemberUniqueName="[Table2].[Order Date (Year)].[All]" allUniqueName="[Table2].[Order Date (Year)].[All]" dimensionUniqueName="[Table2]" displayFolder="" count="2"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Sum of Total Profit]" caption="Sum of Total Profit" measure="1" displayFolder="" measureGroup="All Measures" count="0"/>
    <cacheHierarchy uniqueName="[Measures].[Unit Sold]" caption="Unit Sold" measure="1" displayFolder="" measureGroup="All Measures" count="0"/>
    <cacheHierarchy uniqueName="[Measures].[% Profit Margin]" caption="% Profit Margin" measure="1" displayFolder="" measureGroup="All Measures" count="0"/>
    <cacheHierarchy uniqueName="[Measures].[__XL_Count Table2]" caption="__XL_Count Table2" measure="1" displayFolder="" measureGroup="Table2"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Revenue]" caption="Sum of Total Revenue" measure="1" displayFolder="" measureGroup="Table2" count="0" hidden="1">
      <extLst>
        <ext xmlns:x15="http://schemas.microsoft.com/office/spreadsheetml/2010/11/main" uri="{B97F6D7D-B522-45F9-BDA1-12C45D357490}">
          <x15:cacheHierarchy aggregatedColumn="12"/>
        </ext>
      </extLst>
    </cacheHierarchy>
    <cacheHierarchy uniqueName="[Measures].[Sum of Total Cost]" caption="Sum of Total Cost" measure="1" displayFolder="" measureGroup="Table2"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Table2" count="0" hidden="1">
      <extLst>
        <ext xmlns:x15="http://schemas.microsoft.com/office/spreadsheetml/2010/11/main" uri="{B97F6D7D-B522-45F9-BDA1-12C45D357490}">
          <x15:cacheHierarchy aggregatedColumn="11"/>
        </ext>
      </extLst>
    </cacheHierarchy>
    <cacheHierarchy uniqueName="[Measures].[Sum of Unit Price]" caption="Sum of Unit Price" measure="1" displayFolder="" measureGroup="Table2"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9"/>
        </ext>
      </extLst>
    </cacheHierarchy>
    <cacheHierarchy uniqueName="[Measures].[Sum of Total Profit 2]" caption="Sum of Total Profit 2" measure="1" displayFolder="" measureGroup="Table2" count="0" hidden="1">
      <extLst>
        <ext xmlns:x15="http://schemas.microsoft.com/office/spreadsheetml/2010/11/main" uri="{B97F6D7D-B522-45F9-BDA1-12C45D357490}">
          <x15:cacheHierarchy aggregatedColumn="14"/>
        </ext>
      </extLst>
    </cacheHierarchy>
    <cacheHierarchy uniqueName="[Measures].[Count of Order Date (Month)]" caption="Count of Order Date (Month)" measure="1" displayFolder="" measureGroup="Table2"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54808473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151FEF-81AA-4E1B-A1B2-C03CA85493D7}" name="PivotTable24" cacheId="4429" applyNumberFormats="0" applyBorderFormats="0" applyFontFormats="0" applyPatternFormats="0" applyAlignmentFormats="0" applyWidthHeightFormats="1" dataCaption="Values" tag="446e2d7c-f284-49f6-be49-10e4e35055c9" updatedVersion="8" minRefreshableVersion="3" useAutoFormatting="1" subtotalHiddenItems="1" rowGrandTotals="0" colGrandTotals="0" itemPrintTitles="1" createdVersion="8" indent="0" compact="0" compactData="0" multipleFieldFilters="0" chartFormat="7">
  <location ref="AP6:AQ18" firstHeaderRow="1" firstDataRow="1" firstDataCol="1"/>
  <pivotFields count="6">
    <pivotField dataField="1" compact="0" outline="0" subtotalTop="0" showAll="0" defaultSubtotal="0"/>
    <pivotField name=" Year" compact="0" allDrilled="1" outline="0" subtotalTop="0" showAll="0" dataSourceSort="1" defaultSubtotal="0" defaultAttributeDrillState="1">
      <items count="8">
        <item x="0"/>
        <item x="1"/>
        <item x="2"/>
        <item x="3"/>
        <item x="4"/>
        <item x="5"/>
        <item x="6"/>
        <item x="7"/>
      </items>
    </pivotField>
    <pivotField compact="0" allDrilled="1" outline="0" subtotalTop="0" showAll="0" dataSourceSort="1" defaultSubtotal="0" defaultAttributeDrillState="1"/>
    <pivotField name="Order Day" compact="0" allDrilled="1" outline="0" subtotalTop="0" showAll="0" sortType="ascending" defaultSubtotal="0" defaultAttributeDrillState="1">
      <items count="7">
        <item x="1"/>
        <item x="5"/>
        <item x="6"/>
        <item x="4"/>
        <item x="0"/>
        <item x="2"/>
        <item x="3"/>
      </items>
    </pivotField>
    <pivotField axis="axisRow" compact="0" allDrilled="1" outline="0" subtotalTop="0" showAll="0" sortType="descending" defaultSubtotal="0" defaultAttributeDrillState="1">
      <items count="12">
        <item x="11"/>
        <item x="10"/>
        <item x="9"/>
        <item x="8"/>
        <item x="7"/>
        <item x="6"/>
        <item x="5"/>
        <item x="4"/>
        <item x="3"/>
        <item x="2"/>
        <item x="1"/>
        <item x="0"/>
      </items>
    </pivotField>
    <pivotField compact="0" allDrilled="1" outline="0" subtotalTop="0" showAll="0" dataSourceSort="1" defaultSubtotal="0" defaultAttributeDrillState="1"/>
  </pivotFields>
  <rowFields count="1">
    <field x="4"/>
  </rowFields>
  <rowItems count="12">
    <i>
      <x/>
    </i>
    <i>
      <x v="1"/>
    </i>
    <i>
      <x v="2"/>
    </i>
    <i>
      <x v="3"/>
    </i>
    <i>
      <x v="4"/>
    </i>
    <i>
      <x v="5"/>
    </i>
    <i>
      <x v="6"/>
    </i>
    <i>
      <x v="7"/>
    </i>
    <i>
      <x v="8"/>
    </i>
    <i>
      <x v="9"/>
    </i>
    <i>
      <x v="10"/>
    </i>
    <i>
      <x v="11"/>
    </i>
  </rowItems>
  <colItems count="1">
    <i/>
  </colItems>
  <dataFields count="1">
    <dataField name=" Total Profit" fld="0" subtotal="count" baseField="0" baseItem="0" numFmtId="169"/>
  </dataFields>
  <formats count="1">
    <format dxfId="46">
      <pivotArea outline="0" fieldPosition="0">
        <references count="1">
          <reference field="4294967294" count="1" selected="0">
            <x v="0"/>
          </reference>
        </references>
      </pivotArea>
    </format>
  </formats>
  <chartFormats count="2">
    <chartFormat chart="3"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Order Day"/>
    <pivotHierarchy multipleItemSelectionAllowed="1" dragToData="1" caption=" Year"/>
    <pivotHierarchy dragToData="1"/>
    <pivotHierarchy multipleItemSelectionAllowed="1" dragToData="1">
      <members count="1" level="1">
        <member name="[Table2].[Order Date (Month)].&amp;[Jan]"/>
      </members>
    </pivotHierarchy>
    <pivotHierarchy dragToData="1"/>
    <pivotHierarchy dragToRow="0" dragToCol="0" dragToPage="0" dragToData="1" caption=" Total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caption=" Units Sold"/>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2482E3-3F7A-4620-AAFE-07F2F155561B}" name="PivotTable23" cacheId="4417" applyNumberFormats="0" applyBorderFormats="0" applyFontFormats="0" applyPatternFormats="0" applyAlignmentFormats="0" applyWidthHeightFormats="1" dataCaption="Values" tag="6e517721-cce8-4f22-8fa0-7d88feb555dd" updatedVersion="8" minRefreshableVersion="3" useAutoFormatting="1" subtotalHiddenItems="1" rowGrandTotals="0" colGrandTotals="0" itemPrintTitles="1" createdVersion="8" indent="0" compact="0" compactData="0" multipleFieldFilters="0" chartFormat="7">
  <location ref="AG5:AH7" firstHeaderRow="1" firstDataRow="1" firstDataCol="1"/>
  <pivotFields count="6">
    <pivotField dataField="1" compact="0" outline="0" subtotalTop="0" showAll="0" defaultSubtotal="0"/>
    <pivotField name=" Year" compact="0" allDrilled="1" outline="0" subtotalTop="0" showAll="0" dataSourceSort="1" defaultSubtotal="0" defaultAttributeDrillState="1">
      <items count="8">
        <item x="0"/>
        <item x="1"/>
        <item x="2"/>
        <item x="3"/>
        <item x="4"/>
        <item x="5"/>
        <item x="6"/>
        <item x="7"/>
      </items>
    </pivotField>
    <pivotField compact="0" allDrilled="1" outline="0" subtotalTop="0" showAll="0" dataSourceSort="1" defaultSubtotal="0" defaultAttributeDrillState="1"/>
    <pivotField name="Order Day" compact="0" allDrilled="1" outline="0" subtotalTop="0" showAll="0" sortType="ascending" defaultSubtotal="0" defaultAttributeDrillState="1">
      <items count="7">
        <item x="1"/>
        <item x="5"/>
        <item x="6"/>
        <item x="4"/>
        <item x="0"/>
        <item x="2"/>
        <item x="3"/>
      </items>
    </pivotField>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4"/>
  </rowFields>
  <rowItems count="2">
    <i>
      <x/>
    </i>
    <i>
      <x v="1"/>
    </i>
  </rowItems>
  <colItems count="1">
    <i/>
  </colItems>
  <dataFields count="1">
    <dataField name=" Total Profit" fld="0" subtotal="count" baseField="0" baseItem="0" numFmtId="169"/>
  </dataFields>
  <formats count="1">
    <format dxfId="49">
      <pivotArea outline="0" fieldPosition="0">
        <references count="1">
          <reference field="4294967294" count="1" selected="0">
            <x v="0"/>
          </reference>
        </references>
      </pivotArea>
    </format>
  </format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4" count="1" selected="0">
            <x v="0"/>
          </reference>
        </references>
      </pivotArea>
    </chartFormat>
    <chartFormat chart="3" format="2">
      <pivotArea type="data" outline="0" fieldPosition="0">
        <references count="2">
          <reference field="4294967294" count="1" selected="0">
            <x v="0"/>
          </reference>
          <reference field="4"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4" count="1" selected="0">
            <x v="0"/>
          </reference>
        </references>
      </pivotArea>
    </chartFormat>
    <chartFormat chart="6" format="8">
      <pivotArea type="data" outline="0" fieldPosition="0">
        <references count="2">
          <reference field="4294967294" count="1" selected="0">
            <x v="0"/>
          </reference>
          <reference field="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Order Day"/>
    <pivotHierarchy multipleItemSelectionAllowed="1" dragToData="1" caption=" Year"/>
    <pivotHierarchy dragToData="1"/>
    <pivotHierarchy multipleItemSelectionAllowed="1" dragToData="1">
      <members count="1" level="1">
        <member name="[Table2].[Order Date (Month)].&amp;[Jan]"/>
      </members>
    </pivotHierarchy>
    <pivotHierarchy dragToData="1"/>
    <pivotHierarchy dragToRow="0" dragToCol="0" dragToPage="0" dragToData="1" caption=" Total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caption=" Units Sold"/>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985564-8CD7-4AFE-AD07-79D30A37D5B2}" name="PivotTable15" cacheId="4414" applyNumberFormats="0" applyBorderFormats="0" applyFontFormats="0" applyPatternFormats="0" applyAlignmentFormats="0" applyWidthHeightFormats="1" dataCaption="Values" tag="422d3c84-6d46-4388-b71b-f51fc29bde38" updatedVersion="8" minRefreshableVersion="3" useAutoFormatting="1" subtotalHiddenItems="1" rowGrandTotals="0" colGrandTotals="0" itemPrintTitles="1" createdVersion="8" indent="0" compact="0" compactData="0" multipleFieldFilters="0" chartFormat="2">
  <location ref="U6:V13" firstHeaderRow="1" firstDataRow="1" firstDataCol="1"/>
  <pivotFields count="5">
    <pivotField dataField="1" compact="0" outline="0" subtotalTop="0" showAll="0" defaultSubtotal="0"/>
    <pivotField name=" Year" compact="0" allDrilled="1" outline="0" subtotalTop="0" showAll="0" dataSourceSort="1" defaultSubtotal="0" defaultAttributeDrillState="1">
      <items count="8">
        <item x="0"/>
        <item x="1"/>
        <item x="2"/>
        <item x="3"/>
        <item x="4"/>
        <item x="5"/>
        <item x="6"/>
        <item x="7"/>
      </items>
    </pivotField>
    <pivotField compact="0" allDrilled="1" outline="0" subtotalTop="0" showAll="0" dataSourceSort="1" defaultSubtotal="0" defaultAttributeDrillState="1"/>
    <pivotField name="Order Day" axis="axisRow" compact="0" allDrilled="1" outline="0" subtotalTop="0" showAll="0" sortType="ascending" defaultSubtotal="0" defaultAttributeDrillState="1">
      <items count="7">
        <item x="1"/>
        <item x="5"/>
        <item x="6"/>
        <item x="4"/>
        <item x="0"/>
        <item x="2"/>
        <item x="3"/>
      </items>
    </pivotField>
    <pivotField compact="0" allDrilled="1" outline="0" subtotalTop="0" showAll="0" dataSourceSort="1" defaultSubtotal="0" defaultAttributeDrillState="1"/>
  </pivotFields>
  <rowFields count="1">
    <field x="3"/>
  </rowFields>
  <rowItems count="7">
    <i>
      <x/>
    </i>
    <i>
      <x v="1"/>
    </i>
    <i>
      <x v="2"/>
    </i>
    <i>
      <x v="3"/>
    </i>
    <i>
      <x v="4"/>
    </i>
    <i>
      <x v="5"/>
    </i>
    <i>
      <x v="6"/>
    </i>
  </rowItems>
  <colItems count="1">
    <i/>
  </colItems>
  <dataFields count="1">
    <dataField name=" Total Profit" fld="0" subtotal="count" baseField="0" baseItem="0" numFmtId="169"/>
  </dataFields>
  <formats count="2">
    <format dxfId="50">
      <pivotArea outline="0" fieldPosition="0">
        <references count="1">
          <reference field="4294967294" count="1" selected="0">
            <x v="0"/>
          </reference>
        </references>
      </pivotArea>
    </format>
    <format dxfId="51">
      <pivotArea dataOnly="0" labelOnly="1" outline="0" fieldPosition="0">
        <references count="1">
          <reference field="3" count="0"/>
        </references>
      </pivotArea>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caption=" Year"/>
    <pivotHierarchy dragToData="1"/>
    <pivotHierarchy multipleItemSelectionAllowed="1" dragToData="1">
      <members count="1" level="1">
        <member name="[Table2].[Order Date (Month)].&amp;[Jan]"/>
      </members>
    </pivotHierarchy>
    <pivotHierarchy dragToData="1"/>
    <pivotHierarchy dragToRow="0" dragToCol="0" dragToPage="0" dragToData="1" caption=" Total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caption=" Units Sold"/>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04AAC5-A393-468D-9F4A-E02AC7768794}" name="PivotTable14" cacheId="4402" applyNumberFormats="0" applyBorderFormats="0" applyFontFormats="0" applyPatternFormats="0" applyAlignmentFormats="0" applyWidthHeightFormats="1" dataCaption="Values" tag="02943afa-bd33-47b3-83fd-674e3a9112b1" updatedVersion="8" minRefreshableVersion="3" useAutoFormatting="1" subtotalHiddenItems="1" itemPrintTitles="1" createdVersion="8" indent="0" outline="1" outlineData="1" multipleFieldFilters="0" chartFormat="6">
  <location ref="L30:M38" firstHeaderRow="1" firstDataRow="1" firstDataCol="1"/>
  <pivotFields count="2">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1"/>
  </rowFields>
  <rowItems count="8">
    <i>
      <x/>
    </i>
    <i>
      <x v="1"/>
    </i>
    <i>
      <x v="2"/>
    </i>
    <i>
      <x v="3"/>
    </i>
    <i>
      <x v="4"/>
    </i>
    <i>
      <x v="5"/>
    </i>
    <i>
      <x v="6"/>
    </i>
    <i t="grand">
      <x/>
    </i>
  </rowItems>
  <colItems count="1">
    <i/>
  </colItems>
  <dataFields count="1">
    <dataField name="Sum of Total Revenue" fld="0" baseField="0" baseItem="0" numFmtId="171"/>
  </dataFields>
  <formats count="1">
    <format dxfId="57">
      <pivotArea outline="0"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C11FA5-D6E0-49A4-8E18-CB0EEF8A2EC3}" name="PivotTable13" cacheId="4405" applyNumberFormats="0" applyBorderFormats="0" applyFontFormats="0" applyPatternFormats="0" applyAlignmentFormats="0" applyWidthHeightFormats="1" dataCaption="Values" tag="f904f4cd-6ef0-4521-aa9d-2ec8729e4796" updatedVersion="8" minRefreshableVersion="3" useAutoFormatting="1" subtotalHiddenItems="1" rowGrandTotals="0" colGrandTotals="0" itemPrintTitles="1" createdVersion="8" indent="0" compact="0" compactData="0" multipleFieldFilters="0">
  <location ref="L20:L21" firstHeaderRow="1" firstDataRow="1" firstDataCol="1"/>
  <pivotFields count="3">
    <pivotField name=" Year" axis="axisRow" compact="0" allDrilled="1" outline="0" subtotalTop="0" showAll="0" dataSourceSort="1" defaultSubtotal="0" defaultAttributeDrillState="1">
      <items count="1">
        <item s="1" x="0"/>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1">
    <i>
      <x/>
    </i>
  </rowItem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caption=" Year"/>
    <pivotHierarchy dragToData="1"/>
    <pivotHierarchy multipleItemSelectionAllowed="1" dragToData="1">
      <members count="1" level="1">
        <member name="[Table2].[Order Date (Month)].&amp;[Jan]"/>
      </members>
    </pivotHierarchy>
    <pivotHierarchy dragToData="1"/>
    <pivotHierarchy dragToRow="0" dragToCol="0" dragToPage="0" dragToData="1" caption=" Total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caption=" Units Sold"/>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E403DF-04CF-4075-90A2-5EACF0846096}" name="PivotTable12" cacheId="4411" applyNumberFormats="0" applyBorderFormats="0" applyFontFormats="0" applyPatternFormats="0" applyAlignmentFormats="0" applyWidthHeightFormats="1" dataCaption="Values" tag="fd004b0b-4b9a-4d24-bcb5-d08520185cad" updatedVersion="8" minRefreshableVersion="3" useAutoFormatting="1" subtotalHiddenItems="1" rowGrandTotals="0" colGrandTotals="0" itemPrintTitles="1" createdVersion="8" indent="0" compact="0" compactData="0" multipleFieldFilters="0">
  <location ref="L4:O12" firstHeaderRow="0" firstDataRow="1" firstDataCol="1"/>
  <pivotFields count="6">
    <pivotField dataField="1" compact="0" outline="0" subtotalTop="0" showAll="0" defaultSubtotal="0"/>
    <pivotField dataField="1" compact="0" outline="0" subtotalTop="0" showAll="0" defaultSubtotal="0"/>
    <pivotField dataField="1" compact="0" outline="0" subtotalTop="0" showAll="0" defaultSubtotal="0"/>
    <pivotField name=" Year" axis="axisRow" compact="0" allDrilled="1" outline="0" subtotalTop="0" showAll="0" dataSourceSort="1" defaultSubtotal="0" defaultAttributeDrillState="1">
      <items count="8">
        <item x="0"/>
        <item x="1"/>
        <item x="2"/>
        <item x="3"/>
        <item x="4"/>
        <item x="5"/>
        <item x="6"/>
        <item x="7"/>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3"/>
  </rowFields>
  <rowItems count="8">
    <i>
      <x/>
    </i>
    <i>
      <x v="1"/>
    </i>
    <i>
      <x v="2"/>
    </i>
    <i>
      <x v="3"/>
    </i>
    <i>
      <x v="4"/>
    </i>
    <i>
      <x v="5"/>
    </i>
    <i>
      <x v="6"/>
    </i>
    <i>
      <x v="7"/>
    </i>
  </rowItems>
  <colFields count="1">
    <field x="-2"/>
  </colFields>
  <colItems count="3">
    <i>
      <x/>
    </i>
    <i i="1">
      <x v="1"/>
    </i>
    <i i="2">
      <x v="2"/>
    </i>
  </colItems>
  <dataFields count="3">
    <dataField name=" Total Revenue" fld="0" baseField="0" baseItem="0" numFmtId="167"/>
    <dataField name=" Total Profit" fld="1" subtotal="count" baseField="0" baseItem="0" numFmtId="169"/>
    <dataField name=" Units Sold" fld="2" baseField="0" baseItem="0" numFmtId="169"/>
  </dataFields>
  <formats count="5">
    <format dxfId="52">
      <pivotArea outline="0" collapsedLevelsAreSubtotals="1" fieldPosition="0">
        <references count="1">
          <reference field="4294967294" count="1" selected="0">
            <x v="0"/>
          </reference>
        </references>
      </pivotArea>
    </format>
    <format dxfId="53">
      <pivotArea outline="0" fieldPosition="0">
        <references count="1">
          <reference field="4294967294" count="1">
            <x v="2"/>
          </reference>
        </references>
      </pivotArea>
    </format>
    <format dxfId="54">
      <pivotArea dataOnly="0" outline="0" fieldPosition="0">
        <references count="1">
          <reference field="4294967294" count="1">
            <x v="0"/>
          </reference>
        </references>
      </pivotArea>
    </format>
    <format dxfId="55">
      <pivotArea outline="0" fieldPosition="0">
        <references count="1">
          <reference field="4294967294" count="1" selected="0">
            <x v="1"/>
          </reference>
        </references>
      </pivotArea>
    </format>
    <format dxfId="56">
      <pivotArea outline="0" fieldPosition="0">
        <references count="1">
          <reference field="4294967294" count="1" selected="0">
            <x v="2"/>
          </reference>
        </references>
      </pivotArea>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caption=" Year"/>
    <pivotHierarchy dragToData="1"/>
    <pivotHierarchy multipleItemSelectionAllowed="1" dragToData="1">
      <members count="1" level="1">
        <member name="[Table2].[Order Date (Month)].&amp;[Jan]"/>
      </members>
    </pivotHierarchy>
    <pivotHierarchy dragToData="1"/>
    <pivotHierarchy dragToRow="0" dragToCol="0" dragToPage="0" dragToData="1" caption=" Total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caption=" Units Sold"/>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0429D09-8B6C-4094-AF40-2EBF7DB2A919}" name="PivotTable8" cacheId="4426" applyNumberFormats="0" applyBorderFormats="0" applyFontFormats="0" applyPatternFormats="0" applyAlignmentFormats="0" applyWidthHeightFormats="1" dataCaption="Values" tag="bb942ed7-6245-42b1-bab9-0b44dadad011" updatedVersion="8" minRefreshableVersion="3" useAutoFormatting="1" subtotalHiddenItems="1" rowGrandTotals="0" colGrandTotals="0" itemPrintTitles="1" createdVersion="8" indent="0" compact="0" compactData="0" multipleFieldFilters="0" chartFormat="1">
  <location ref="A54:D62" firstHeaderRow="0" firstDataRow="1" firstDataCol="1"/>
  <pivotFields count="6">
    <pivotField name="Year" axis="axisRow" compact="0" allDrilled="1" outline="0" subtotalTop="0" showAll="0" dataSourceSort="1" defaultSubtotal="0" defaultAttributeDrillState="1">
      <items count="8">
        <item x="0"/>
        <item x="1"/>
        <item x="2"/>
        <item x="3"/>
        <item x="4"/>
        <item x="5"/>
        <item x="6"/>
        <item x="7"/>
      </items>
    </pivotField>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8">
    <i>
      <x/>
    </i>
    <i>
      <x v="1"/>
    </i>
    <i>
      <x v="2"/>
    </i>
    <i>
      <x v="3"/>
    </i>
    <i>
      <x v="4"/>
    </i>
    <i>
      <x v="5"/>
    </i>
    <i>
      <x v="6"/>
    </i>
    <i>
      <x v="7"/>
    </i>
  </rowItems>
  <colFields count="1">
    <field x="-2"/>
  </colFields>
  <colItems count="3">
    <i>
      <x/>
    </i>
    <i i="1">
      <x v="1"/>
    </i>
    <i i="2">
      <x v="2"/>
    </i>
  </colItems>
  <dataFields count="3">
    <dataField name="Revenue" fld="1" baseField="0" baseItem="0"/>
    <dataField name="Profit" fld="2" baseField="0" baseItem="0"/>
    <dataField name="Units Sold" fld="3"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Table2].[Order Date (Month)].&amp;[Jan]"/>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y dragToData="1" caption="Units Sold"/>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All Measu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D10F21-9298-460B-A038-D16E9FD8136D}" name="PivotTable7" cacheId="4423" applyNumberFormats="0" applyBorderFormats="0" applyFontFormats="0" applyPatternFormats="0" applyAlignmentFormats="0" applyWidthHeightFormats="1" dataCaption="Values" tag="c1ae34ae-19f8-41ed-9c65-54b1cdc0251b" updatedVersion="8" minRefreshableVersion="3" useAutoFormatting="1" subtotalHiddenItems="1" rowGrandTotals="0" colGrandTotals="0" itemPrintTitles="1" createdVersion="8" indent="0" compact="0" compactData="0" multipleFieldFilters="0" chartFormat="8">
  <location ref="A38:B49" firstHeaderRow="1" firstDataRow="1" firstDataCol="1"/>
  <pivotFields count="4">
    <pivotField name="Month Name" axis="axisRow" compact="0" allDrilled="1" outline="0" subtotalTop="0" showAll="0" dataSourceSort="1" defaultSubtotal="0" defaultAttributeDrillState="1">
      <items count="11">
        <item x="0"/>
        <item x="1"/>
        <item x="2"/>
        <item x="3"/>
        <item x="4"/>
        <item x="5"/>
        <item x="6"/>
        <item x="7"/>
        <item x="8"/>
        <item x="9"/>
        <item x="10"/>
      </items>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11">
    <i>
      <x/>
    </i>
    <i>
      <x v="1"/>
    </i>
    <i>
      <x v="2"/>
    </i>
    <i>
      <x v="3"/>
    </i>
    <i>
      <x v="4"/>
    </i>
    <i>
      <x v="5"/>
    </i>
    <i>
      <x v="6"/>
    </i>
    <i>
      <x v="7"/>
    </i>
    <i>
      <x v="8"/>
    </i>
    <i>
      <x v="9"/>
    </i>
    <i>
      <x v="10"/>
    </i>
  </rowItems>
  <colItems count="1">
    <i/>
  </colItems>
  <dataFields count="1">
    <dataField name="Sum of Total Profit" fld="1" baseField="0" baseItem="0" numFmtId="171"/>
  </dataFields>
  <formats count="2">
    <format dxfId="47">
      <pivotArea dataOnly="0" labelOnly="1" outline="0" axis="axisValues" fieldPosition="0"/>
    </format>
    <format dxfId="48">
      <pivotArea outline="0" collapsedLevelsAreSubtotals="1" fieldPosition="0"/>
    </format>
  </formats>
  <chartFormats count="5">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10"/>
          </reference>
        </references>
      </pivotArea>
    </chartFormat>
    <chartFormat chart="5" format="7">
      <pivotArea type="data" outline="0" fieldPosition="0">
        <references count="2">
          <reference field="4294967294" count="1" selected="0">
            <x v="0"/>
          </reference>
          <reference field="0" count="1" selected="0">
            <x v="7"/>
          </reference>
        </references>
      </pivotArea>
    </chartFormat>
    <chartFormat chart="5" format="8">
      <pivotArea type="data" outline="0" fieldPosition="0">
        <references count="2">
          <reference field="4294967294" count="1" selected="0">
            <x v="0"/>
          </reference>
          <reference field="0" count="1" selected="0">
            <x v="5"/>
          </reference>
        </references>
      </pivotArea>
    </chartFormat>
    <chartFormat chart="5" format="9">
      <pivotArea type="data" outline="0" fieldPosition="0">
        <references count="2">
          <reference field="4294967294" count="1" selected="0">
            <x v="0"/>
          </reference>
          <reference field="0" count="1" selected="0">
            <x v="3"/>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Order Date (Year)].&amp;[2012]"/>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76E878A-E310-4346-9239-CD948CDE15BB}" name="PivotTable2" cacheId="4468" applyNumberFormats="0" applyBorderFormats="0" applyFontFormats="0" applyPatternFormats="0" applyAlignmentFormats="0" applyWidthHeightFormats="1" dataCaption="Values" tag="5964d349-ce3c-497b-8097-4ade1c3fafb9" updatedVersion="8" minRefreshableVersion="3" useAutoFormatting="1" subtotalHiddenItems="1" rowGrandTotals="0" colGrandTotals="0" itemPrintTitles="1" createdVersion="8" indent="0" compact="0" compactData="0" multipleFieldFilters="0">
  <location ref="A10:D18"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name=" Year" axis="axisRow" compact="0" allDrilled="1" outline="0" subtotalTop="0" showAll="0" dataSourceSort="1" defaultSubtotal="0" defaultAttributeDrillState="1">
      <items count="8">
        <item x="0"/>
        <item x="1"/>
        <item x="2"/>
        <item x="3"/>
        <item x="4"/>
        <item x="5"/>
        <item x="6"/>
        <item x="7"/>
      </items>
    </pivotField>
    <pivotField compact="0" allDrilled="1" outline="0" subtotalTop="0" showAll="0" dataSourceSort="1" defaultSubtotal="0" defaultAttributeDrillState="1"/>
  </pivotFields>
  <rowFields count="1">
    <field x="3"/>
  </rowFields>
  <rowItems count="8">
    <i>
      <x/>
    </i>
    <i>
      <x v="1"/>
    </i>
    <i>
      <x v="2"/>
    </i>
    <i>
      <x v="3"/>
    </i>
    <i>
      <x v="4"/>
    </i>
    <i>
      <x v="5"/>
    </i>
    <i>
      <x v="6"/>
    </i>
    <i>
      <x v="7"/>
    </i>
  </rowItems>
  <colFields count="1">
    <field x="-2"/>
  </colFields>
  <colItems count="3">
    <i>
      <x/>
    </i>
    <i i="1">
      <x v="1"/>
    </i>
    <i i="2">
      <x v="2"/>
    </i>
  </colItems>
  <dataFields count="3">
    <dataField name=" Total Revenue" fld="0" baseField="0" baseItem="0" numFmtId="167"/>
    <dataField name=" Total Profit" fld="1" subtotal="count" baseField="0" baseItem="0" numFmtId="169"/>
    <dataField name=" Units Sold" fld="2" baseField="0" baseItem="0" numFmtId="169"/>
  </dataFields>
  <formats count="5">
    <format dxfId="41">
      <pivotArea outline="0" collapsedLevelsAreSubtotals="1" fieldPosition="0">
        <references count="1">
          <reference field="4294967294" count="1" selected="0">
            <x v="0"/>
          </reference>
        </references>
      </pivotArea>
    </format>
    <format dxfId="42">
      <pivotArea outline="0" fieldPosition="0">
        <references count="1">
          <reference field="4294967294" count="1">
            <x v="2"/>
          </reference>
        </references>
      </pivotArea>
    </format>
    <format dxfId="43">
      <pivotArea dataOnly="0" outline="0" fieldPosition="0">
        <references count="1">
          <reference field="4294967294" count="1">
            <x v="0"/>
          </reference>
        </references>
      </pivotArea>
    </format>
    <format dxfId="44">
      <pivotArea outline="0" fieldPosition="0">
        <references count="1">
          <reference field="4294967294" count="1" selected="0">
            <x v="1"/>
          </reference>
        </references>
      </pivotArea>
    </format>
    <format dxfId="45">
      <pivotArea outline="0" fieldPosition="0">
        <references count="1">
          <reference field="4294967294" count="1" selected="0">
            <x v="2"/>
          </reference>
        </references>
      </pivotArea>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caption=" Total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caption=" Units Sold"/>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55CD07A-6E85-4D2D-AF90-98D40B8404F1}" name="PivotTable1" cacheId="4471" applyNumberFormats="0" applyBorderFormats="0" applyFontFormats="0" applyPatternFormats="0" applyAlignmentFormats="0" applyWidthHeightFormats="1" dataCaption="Values" tag="395c3b9f-bf7a-4dec-805f-0dcf083c62d0" updatedVersion="8" minRefreshableVersion="3" useAutoFormatting="1" subtotalHiddenItems="1" itemPrintTitles="1" createdVersion="8" indent="0" outline="1" outlineData="1" multipleFieldFilters="0">
  <location ref="A1:H2"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8">
    <i>
      <x/>
    </i>
    <i i="1">
      <x v="1"/>
    </i>
    <i i="2">
      <x v="2"/>
    </i>
    <i i="3">
      <x v="3"/>
    </i>
    <i i="4">
      <x v="4"/>
    </i>
    <i i="5">
      <x v="5"/>
    </i>
    <i i="6">
      <x v="6"/>
    </i>
    <i i="7">
      <x v="7"/>
    </i>
  </colItems>
  <dataFields count="8">
    <dataField name=" Total Revenue" fld="0" baseField="0" baseItem="0" numFmtId="169"/>
    <dataField name=" Total Cost" fld="1" baseField="0" baseItem="0" numFmtId="169"/>
    <dataField name=" Unit Cost" fld="2" baseField="0" baseItem="0" numFmtId="169"/>
    <dataField name=" Unit Price" fld="3" baseField="0" baseItem="0" numFmtId="169"/>
    <dataField name=" Units Sold" fld="4" baseField="0" baseItem="0" numFmtId="169"/>
    <dataField name=" Total Profit" fld="5" subtotal="count" baseField="0" baseItem="0" numFmtId="169"/>
    <dataField fld="6" subtotal="count" baseField="0" baseItem="0"/>
    <dataField fld="7" subtotal="count" baseField="0" baseItem="0"/>
  </dataFields>
  <formats count="6">
    <format dxfId="35">
      <pivotArea outline="0" collapsedLevelsAreSubtotals="1" fieldPosition="0">
        <references count="1">
          <reference field="4294967294" count="1" selected="0">
            <x v="0"/>
          </reference>
        </references>
      </pivotArea>
    </format>
    <format dxfId="36">
      <pivotArea outline="0" collapsedLevelsAreSubtotals="1" fieldPosition="0">
        <references count="1">
          <reference field="4294967294" count="1" selected="0">
            <x v="1"/>
          </reference>
        </references>
      </pivotArea>
    </format>
    <format dxfId="37">
      <pivotArea outline="0" collapsedLevelsAreSubtotals="1" fieldPosition="0">
        <references count="1">
          <reference field="4294967294" count="1" selected="0">
            <x v="2"/>
          </reference>
        </references>
      </pivotArea>
    </format>
    <format dxfId="38">
      <pivotArea outline="0" collapsedLevelsAreSubtotals="1" fieldPosition="0">
        <references count="1">
          <reference field="4294967294" count="1" selected="0">
            <x v="3"/>
          </reference>
        </references>
      </pivotArea>
    </format>
    <format dxfId="39">
      <pivotArea outline="0" collapsedLevelsAreSubtotals="1" fieldPosition="0">
        <references count="1">
          <reference field="4294967294" count="1" selected="0">
            <x v="4"/>
          </reference>
        </references>
      </pivotArea>
    </format>
    <format dxfId="40">
      <pivotArea outline="0" collapsedLevelsAreSubtotals="1" fieldPosition="0">
        <references count="1">
          <reference field="4294967294" count="1" selected="0">
            <x v="5"/>
          </reference>
        </references>
      </pivotArea>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2].[Order Date (Year)].&amp;[2012]"/>
      </members>
    </pivotHierarchy>
    <pivotHierarchy dragToData="1"/>
    <pivotHierarchy multipleItemSelectionAllowed="1" dragToData="1"/>
    <pivotHierarchy dragToData="1"/>
    <pivotHierarchy dragToRow="0" dragToCol="0" dragToPage="0" dragToData="1" caption=" Total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caption=" Total Cost"/>
    <pivotHierarchy dragToData="1" caption=" Unit Cost"/>
    <pivotHierarchy dragToData="1" caption=" Unit Price"/>
    <pivotHierarchy dragToData="1" caption=" Units Sold"/>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D43E1900-BE62-4570-AF4A-0A136B3ECD48}" sourceName="[Table2].[Order Date (Year)]">
  <pivotTables>
    <pivotTable tabId="1" name="PivotTable1"/>
    <pivotTable tabId="1" name="PivotTable13"/>
    <pivotTable tabId="1" name="PivotTable7"/>
  </pivotTables>
  <data>
    <olap pivotCacheId="1548084737">
      <levels count="2">
        <level uniqueName="[Table2].[Order Date (Year)].[(All)]" sourceCaption="(All)" count="0"/>
        <level uniqueName="[Table2].[Order Date (Year)].[Order Date (Year)]" sourceCaption="Order Date (Year)" count="8">
          <ranges>
            <range startItem="0">
              <i n="[Table2].[Order Date (Year)].&amp;[2010]" c="2010"/>
              <i n="[Table2].[Order Date (Year)].&amp;[2011]" c="2011"/>
              <i n="[Table2].[Order Date (Year)].&amp;[2012]" c="2012"/>
              <i n="[Table2].[Order Date (Year)].&amp;[2013]" c="2013"/>
              <i n="[Table2].[Order Date (Year)].&amp;[2014]" c="2014"/>
              <i n="[Table2].[Order Date (Year)].&amp;[2015]" c="2015"/>
              <i n="[Table2].[Order Date (Year)].&amp;[2016]" c="2016"/>
              <i n="[Table2].[Order Date (Year)].&amp;[2017]" c="2017"/>
            </range>
          </ranges>
        </level>
      </levels>
      <selections count="1">
        <selection n="[Table2].[Order Date (Year)].&amp;[2012]"/>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5CAA9003-DDC0-4523-A3B1-DEC946538AA4}" sourceName="[Table2].[Order Date (Month)]">
  <pivotTables>
    <pivotTable tabId="1" name="PivotTable2"/>
    <pivotTable tabId="1" name="PivotTable1"/>
  </pivotTables>
  <data>
    <olap pivotCacheId="1548084737">
      <levels count="2">
        <level uniqueName="[Table2].[Order Date (Month)].[(All)]" sourceCaption="(All)" count="0"/>
        <level uniqueName="[Table2].[Order Date (Month)].[Order Date (Month)]" sourceCaption="Order Date (Month)" count="12">
          <ranges>
            <range startItem="0">
              <i n="[Table2].[Order Date (Month)].&amp;[Jan]" c="Jan"/>
              <i n="[Table2].[Order Date (Month)].&amp;[Feb]" c="Feb"/>
              <i n="[Table2].[Order Date (Month)].&amp;[Mar]" c="Mar"/>
              <i n="[Table2].[Order Date (Month)].&amp;[Apr]" c="Apr"/>
              <i n="[Table2].[Order Date (Month)].&amp;[May]" c="May"/>
              <i n="[Table2].[Order Date (Month)].&amp;[Jun]" c="Jun"/>
              <i n="[Table2].[Order Date (Month)].&amp;[Jul]" c="Jul"/>
              <i n="[Table2].[Order Date (Month)].&amp;[Aug]" c="Aug"/>
              <i n="[Table2].[Order Date (Month)].&amp;[Sep]" c="Sep"/>
              <i n="[Table2].[Order Date (Month)].&amp;[Oct]" c="Oct"/>
              <i n="[Table2].[Order Date (Month)].&amp;[Nov]" c="Nov"/>
              <i n="[Table2].[Order Date (Month)].&amp;[Dec]" c="Dec"/>
            </range>
          </ranges>
        </level>
      </levels>
      <selections count="1">
        <selection n="[Table2].[Order Date (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3343C86-AC47-4861-AB96-6EBD194B930D}" sourceName="[Table2].[Region]">
  <pivotTables>
    <pivotTable tabId="1" name="PivotTable14"/>
    <pivotTable tabId="1" name="PivotTable13"/>
    <pivotTable tabId="1" name="PivotTable1"/>
    <pivotTable tabId="1" name="PivotTable12"/>
    <pivotTable tabId="1" name="PivotTable15"/>
    <pivotTable tabId="1" name="PivotTable23"/>
    <pivotTable tabId="1" name="PivotTable2"/>
    <pivotTable tabId="1" name="PivotTable7"/>
    <pivotTable tabId="1" name="PivotTable8"/>
    <pivotTable tabId="1" name="PivotTable24"/>
  </pivotTables>
  <data>
    <olap pivotCacheId="1548084737">
      <levels count="2">
        <level uniqueName="[Table2].[Region].[(All)]" sourceCaption="(All)" count="0"/>
        <level uniqueName="[Table2].[Region].[Region]" sourceCaption="Region" count="7">
          <ranges>
            <range startItem="0">
              <i n="[Table2].[Region].&amp;[Asia]" c="Asia"/>
              <i n="[Table2].[Region].&amp;[Australia and Oceania]" c="Australia and Oceania"/>
              <i n="[Table2].[Region].&amp;[Central America and the Caribbean]" c="Central America and the Caribbean"/>
              <i n="[Table2].[Region].&amp;[Europe]" c="Europe"/>
              <i n="[Table2].[Region].&amp;[Middle East and North Africa]" c="Middle East and North Africa"/>
              <i n="[Table2].[Region].&amp;[North America]" c="North America"/>
              <i n="[Table2].[Region].&amp;[Sub-Saharan Africa]" c="Sub-Saharan Africa"/>
            </range>
          </ranges>
        </level>
      </levels>
      <selections count="1">
        <selection n="[Table2].[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2292D47-9389-4E82-A664-9527E184760F}" cache="Slicer_Region" caption="Region" columnCount="2" showCaption="0" level="1" rowHeight="247650"/>
  <slicer name="Region 1" xr10:uid="{6A4ED99C-318E-4703-B893-8AB0DC0A5FE8}" cache="Slicer_Region" caption="Region"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6F33C67F-902A-4136-BEB0-D4ED224C0EBF}" cache="Slicer_Order_Date__Year" caption=" Year" columnCount="8" showCaption="0" level="1" rowHeight="252000"/>
  <slicer name="Month Filter" xr10:uid="{0770E32A-927F-48A9-8917-325AFD870B04}" cache="Slicer_Order_Date__Month" caption="Monthly Filter" columnCount="3" showCaption="0" level="1" rowHeight="468000"/>
  <slicer name="Region 2" xr10:uid="{BC75BCBF-3723-469B-BE66-DDC56C3CD246}" cache="Slicer_Region" caption="Region" columnCount="2" showCaption="0" level="1" rowHeight="432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B9699-871B-4595-805D-CC2B40227242}">
  <sheetPr codeName="Sheet2"/>
  <dimension ref="A1:AX78"/>
  <sheetViews>
    <sheetView topLeftCell="AR11" workbookViewId="0">
      <selection activeCell="AQ6" sqref="AQ6"/>
    </sheetView>
  </sheetViews>
  <sheetFormatPr defaultRowHeight="14.4" x14ac:dyDescent="0.3"/>
  <cols>
    <col min="1" max="1" width="12.77734375" bestFit="1" customWidth="1"/>
    <col min="2" max="2" width="9.5546875" bestFit="1" customWidth="1"/>
    <col min="3" max="3" width="8.88671875" bestFit="1" customWidth="1"/>
    <col min="4" max="4" width="9.44140625" bestFit="1" customWidth="1"/>
    <col min="5" max="5" width="9.77734375" bestFit="1" customWidth="1"/>
    <col min="6" max="6" width="10.33203125" bestFit="1" customWidth="1"/>
    <col min="7" max="7" width="8.5546875" bestFit="1" customWidth="1"/>
    <col min="8" max="8" width="13.44140625" bestFit="1" customWidth="1"/>
    <col min="9" max="9" width="21.109375" bestFit="1" customWidth="1"/>
    <col min="10" max="10" width="2.6640625" style="15" customWidth="1"/>
    <col min="11" max="11" width="18.6640625" bestFit="1" customWidth="1"/>
    <col min="12" max="12" width="7.21875" bestFit="1" customWidth="1"/>
    <col min="13" max="13" width="12.77734375" style="14" bestFit="1" customWidth="1"/>
    <col min="14" max="14" width="10.33203125" bestFit="1" customWidth="1"/>
    <col min="15" max="15" width="9.77734375" bestFit="1" customWidth="1"/>
    <col min="16" max="18" width="18.6640625" bestFit="1" customWidth="1"/>
    <col min="19" max="19" width="3.88671875" style="15" customWidth="1"/>
    <col min="20" max="20" width="18.6640625" bestFit="1" customWidth="1"/>
    <col min="21" max="21" width="11.44140625" bestFit="1" customWidth="1"/>
    <col min="22" max="23" width="10.33203125" bestFit="1" customWidth="1"/>
    <col min="24" max="24" width="9.77734375" bestFit="1" customWidth="1"/>
    <col min="25" max="25" width="23.21875" bestFit="1" customWidth="1"/>
    <col min="26" max="26" width="20.6640625" bestFit="1" customWidth="1"/>
    <col min="27" max="27" width="20.109375" bestFit="1" customWidth="1"/>
    <col min="28" max="31" width="18.6640625" bestFit="1" customWidth="1"/>
    <col min="32" max="32" width="7.5546875" style="15" customWidth="1"/>
    <col min="33" max="33" width="14.88671875" bestFit="1" customWidth="1"/>
    <col min="34" max="34" width="10.33203125" bestFit="1" customWidth="1"/>
    <col min="35" max="40" width="18.6640625" bestFit="1" customWidth="1"/>
    <col min="41" max="41" width="9.21875" style="15" customWidth="1"/>
    <col min="42" max="42" width="13.109375" bestFit="1" customWidth="1"/>
    <col min="43" max="44" width="10.33203125" bestFit="1" customWidth="1"/>
    <col min="45" max="192" width="18.6640625" bestFit="1" customWidth="1"/>
    <col min="193" max="193" width="23.21875" bestFit="1" customWidth="1"/>
    <col min="194" max="194" width="20.6640625" bestFit="1" customWidth="1"/>
    <col min="195" max="195" width="20.109375" bestFit="1" customWidth="1"/>
    <col min="196" max="300" width="18.6640625" bestFit="1" customWidth="1"/>
    <col min="301" max="301" width="23.21875" bestFit="1" customWidth="1"/>
    <col min="302" max="302" width="20.6640625" bestFit="1" customWidth="1"/>
    <col min="303" max="303" width="20.109375" bestFit="1" customWidth="1"/>
  </cols>
  <sheetData>
    <row r="1" spans="1:50" x14ac:dyDescent="0.3">
      <c r="A1" s="10" t="s">
        <v>25</v>
      </c>
      <c r="B1" s="10" t="s">
        <v>26</v>
      </c>
      <c r="C1" s="10" t="s">
        <v>27</v>
      </c>
      <c r="D1" s="10" t="s">
        <v>28</v>
      </c>
      <c r="E1" s="10" t="s">
        <v>29</v>
      </c>
      <c r="F1" s="10" t="s">
        <v>30</v>
      </c>
      <c r="G1" s="10" t="s">
        <v>2</v>
      </c>
      <c r="H1" s="10" t="s">
        <v>5</v>
      </c>
      <c r="M1"/>
    </row>
    <row r="2" spans="1:50" x14ac:dyDescent="0.3">
      <c r="A2" s="12">
        <v>31898644.52</v>
      </c>
      <c r="B2" s="12">
        <v>22685634.399999999</v>
      </c>
      <c r="C2" s="12">
        <v>5632.23</v>
      </c>
      <c r="D2" s="12">
        <v>7766.5</v>
      </c>
      <c r="E2" s="12">
        <v>97967</v>
      </c>
      <c r="F2" s="12">
        <v>9213010.1199999992</v>
      </c>
      <c r="G2" s="1">
        <v>22</v>
      </c>
      <c r="H2" s="7">
        <v>0.28882136713438</v>
      </c>
      <c r="M2"/>
    </row>
    <row r="3" spans="1:50" x14ac:dyDescent="0.3">
      <c r="M3"/>
    </row>
    <row r="4" spans="1:50" x14ac:dyDescent="0.3">
      <c r="L4" s="5" t="s">
        <v>31</v>
      </c>
      <c r="M4" s="12" t="s">
        <v>25</v>
      </c>
      <c r="N4" s="10" t="s">
        <v>30</v>
      </c>
      <c r="O4" s="10" t="s">
        <v>29</v>
      </c>
    </row>
    <row r="5" spans="1:50" x14ac:dyDescent="0.3">
      <c r="L5" s="10" t="s">
        <v>6</v>
      </c>
      <c r="M5" s="12">
        <v>19186024.920000002</v>
      </c>
      <c r="N5" s="12">
        <v>6629567.4299999997</v>
      </c>
      <c r="O5" s="12">
        <v>61571</v>
      </c>
      <c r="AC5" s="10" t="str">
        <f>Y6</f>
        <v>Order Day</v>
      </c>
      <c r="AD5" s="10" t="str">
        <f>Z6</f>
        <v xml:space="preserve"> Total Profit</v>
      </c>
      <c r="AG5" s="5" t="s">
        <v>62</v>
      </c>
      <c r="AH5" t="s">
        <v>30</v>
      </c>
      <c r="AI5" t="s">
        <v>41</v>
      </c>
    </row>
    <row r="6" spans="1:50" x14ac:dyDescent="0.3">
      <c r="L6" s="10" t="s">
        <v>7</v>
      </c>
      <c r="M6" s="12">
        <v>11129166.07</v>
      </c>
      <c r="N6" s="12">
        <v>2741008.23</v>
      </c>
      <c r="O6" s="12">
        <v>54768</v>
      </c>
      <c r="U6" s="5" t="s">
        <v>60</v>
      </c>
      <c r="V6" t="s">
        <v>30</v>
      </c>
      <c r="W6" t="s">
        <v>59</v>
      </c>
      <c r="Y6" t="str">
        <f>U6</f>
        <v>Order Day</v>
      </c>
      <c r="Z6" s="10" t="str">
        <f>V6</f>
        <v xml:space="preserve"> Total Profit</v>
      </c>
      <c r="AA6" t="s">
        <v>61</v>
      </c>
      <c r="AC6" t="str" cm="1">
        <f t="array" ref="AC6:AD8">_xlfn.TAKE(_xlfn._xlws.SORT(Y7:Z13,2,-1),3,2)</f>
        <v>Sat</v>
      </c>
      <c r="AD6" s="12">
        <v>9291479.4399999995</v>
      </c>
      <c r="AG6" s="10" t="s">
        <v>63</v>
      </c>
      <c r="AH6" s="12">
        <v>24920726.670000002</v>
      </c>
      <c r="AI6" s="13">
        <f>AH6/SUM($AH$6:$AH$7)</f>
        <v>0.56422330031011625</v>
      </c>
      <c r="AP6" s="5" t="s">
        <v>66</v>
      </c>
      <c r="AQ6" t="s">
        <v>30</v>
      </c>
      <c r="AS6" t="str" cm="1">
        <f t="array" ref="AS6:AT18">AP6:AQ18</f>
        <v>Item Type</v>
      </c>
      <c r="AT6" s="12" t="str">
        <v xml:space="preserve"> Total Profit</v>
      </c>
      <c r="AU6" t="s">
        <v>79</v>
      </c>
      <c r="AV6" t="str" cm="1">
        <f t="array" ref="AV6:AW17">_xlfn.TAKE(_xlfn._xlws.SORT(AS7:AT18,2,-1),12,2)</f>
        <v>Cosmetics</v>
      </c>
      <c r="AW6" s="12">
        <v>14556048.66</v>
      </c>
      <c r="AX6" t="s">
        <v>80</v>
      </c>
    </row>
    <row r="7" spans="1:50" x14ac:dyDescent="0.3">
      <c r="L7" s="10" t="s">
        <v>8</v>
      </c>
      <c r="M7" s="12">
        <v>31898644.52</v>
      </c>
      <c r="N7" s="12">
        <v>9213010.1199999992</v>
      </c>
      <c r="O7" s="12">
        <v>97967</v>
      </c>
      <c r="U7" s="17" t="s">
        <v>52</v>
      </c>
      <c r="V7" s="12">
        <v>4330744.96</v>
      </c>
      <c r="Y7" s="10" t="str">
        <f t="shared" ref="Y7:Z13" si="0">U7</f>
        <v>Mon</v>
      </c>
      <c r="Z7" s="12">
        <f t="shared" si="0"/>
        <v>4330744.96</v>
      </c>
      <c r="AA7" s="12" t="str" cm="1">
        <f t="array" ref="AA7">IFERROR(_xlfn.IFS(Z7=$AD$6,Z7,Z7=$AD$7,Z7,Z7=$AD$8,Z7)," ")</f>
        <v xml:space="preserve"> </v>
      </c>
      <c r="AC7" t="str">
        <v>Tue</v>
      </c>
      <c r="AD7" s="12">
        <v>8730134.6099999994</v>
      </c>
      <c r="AG7" s="10" t="s">
        <v>64</v>
      </c>
      <c r="AH7" s="12">
        <v>19247471.73</v>
      </c>
      <c r="AI7" s="13">
        <f>AH7/SUM($AH$6:$AH$7)</f>
        <v>0.43577669968988364</v>
      </c>
      <c r="AP7" s="10" t="s">
        <v>76</v>
      </c>
      <c r="AQ7" s="12">
        <v>1265819.6299999999</v>
      </c>
      <c r="AS7" t="str">
        <v>Vegetables</v>
      </c>
      <c r="AT7" s="12">
        <v>1265819.6299999999</v>
      </c>
      <c r="AU7" s="12" t="str" cm="1">
        <f t="array" ref="AU7">IFERROR(_xlfn.IFS(AT7=$AW$6,AT7,AT7=$AW$7,AT7,AT7=$AW$8,AT7,AT7=$AW$9,AT7,AT7=$AW$10,AT7), " ")</f>
        <v xml:space="preserve"> </v>
      </c>
      <c r="AV7" t="str">
        <v>Household</v>
      </c>
      <c r="AW7" s="12">
        <v>7412605.71</v>
      </c>
      <c r="AX7" s="13">
        <f>SUM(AU7:AU18)/SUM(AT7:AT18)</f>
        <v>0.83811922516631332</v>
      </c>
    </row>
    <row r="8" spans="1:50" x14ac:dyDescent="0.3">
      <c r="B8" s="8" t="s">
        <v>32</v>
      </c>
      <c r="C8" s="9">
        <v>2</v>
      </c>
      <c r="L8" s="10" t="s">
        <v>9</v>
      </c>
      <c r="M8" s="12">
        <v>20330448.66</v>
      </c>
      <c r="N8" s="12">
        <v>6715420.04</v>
      </c>
      <c r="O8" s="12">
        <v>64663</v>
      </c>
      <c r="U8" s="17" t="s">
        <v>53</v>
      </c>
      <c r="V8" s="12">
        <v>8730134.6099999994</v>
      </c>
      <c r="Y8" s="10" t="str">
        <f t="shared" si="0"/>
        <v>Tue</v>
      </c>
      <c r="Z8" s="12">
        <f t="shared" si="0"/>
        <v>8730134.6099999994</v>
      </c>
      <c r="AA8" s="12" cm="1">
        <f t="array" ref="AA8">IFERROR(_xlfn.IFS(Z8=$AD$6,Z8,Z8=$AD$7,Z8,Z8=$AD$8,Z8)," ")</f>
        <v>8730134.6099999994</v>
      </c>
      <c r="AB8" s="12"/>
      <c r="AC8" t="str">
        <v>Wed</v>
      </c>
      <c r="AD8" s="12">
        <v>8225124.1900000004</v>
      </c>
      <c r="AP8" s="10" t="s">
        <v>78</v>
      </c>
      <c r="AQ8" s="12">
        <v>751944.18</v>
      </c>
      <c r="AS8" t="str">
        <v>Snacks</v>
      </c>
      <c r="AT8" s="12">
        <v>751944.18</v>
      </c>
      <c r="AU8" s="12" t="str" cm="1">
        <f t="array" ref="AU8">IFERROR(_xlfn.IFS(AT8=$AW$6,AT8,AT8=$AW$7,AT8,AT8=$AW$8,AT8,AT8=$AW$9,AT8,AT8=$AW$10,AT8), " ")</f>
        <v xml:space="preserve"> </v>
      </c>
      <c r="AV8" t="str">
        <v>Office Supplies</v>
      </c>
      <c r="AW8" s="12">
        <v>5929583.75</v>
      </c>
    </row>
    <row r="9" spans="1:50" x14ac:dyDescent="0.3">
      <c r="L9" s="10" t="s">
        <v>10</v>
      </c>
      <c r="M9" s="12">
        <v>16630214.43</v>
      </c>
      <c r="N9" s="12">
        <v>5879461.6799999997</v>
      </c>
      <c r="O9" s="12">
        <v>92040</v>
      </c>
      <c r="U9" s="17" t="s">
        <v>54</v>
      </c>
      <c r="V9" s="12">
        <v>8225124.1900000004</v>
      </c>
      <c r="Y9" s="10" t="str">
        <f t="shared" si="0"/>
        <v>Wed</v>
      </c>
      <c r="Z9" s="12">
        <f t="shared" si="0"/>
        <v>8225124.1900000004</v>
      </c>
      <c r="AA9" s="12" cm="1">
        <f t="array" ref="AA9">IFERROR(_xlfn.IFS(Z9=$AD$6,Z9,Z9=$AD$7,Z9,Z9=$AD$8,Z9)," ")</f>
        <v>8225124.1900000004</v>
      </c>
      <c r="AB9" s="12"/>
      <c r="AD9" s="13">
        <f>SUM(AD6:AD8)/SUM(Z7:Z13)</f>
        <v>0.59424516260097215</v>
      </c>
      <c r="AG9" t="s">
        <v>65</v>
      </c>
      <c r="AP9" s="10" t="s">
        <v>75</v>
      </c>
      <c r="AQ9" s="12">
        <v>1220622.48</v>
      </c>
      <c r="AS9" t="str">
        <v>Personal Care</v>
      </c>
      <c r="AT9" s="12">
        <v>1220622.48</v>
      </c>
      <c r="AU9" s="12" t="str" cm="1">
        <f t="array" ref="AU9">IFERROR(_xlfn.IFS(AT9=$AW$6,AT9,AT9=$AW$7,AT9,AT9=$AW$8,AT9,AT9=$AW$9,AT9,AT9=$AW$10,AT9), " ")</f>
        <v xml:space="preserve"> </v>
      </c>
      <c r="AV9" t="str">
        <v>Clothes</v>
      </c>
      <c r="AW9" s="12">
        <v>5233334.4000000004</v>
      </c>
    </row>
    <row r="10" spans="1:50" x14ac:dyDescent="0.3">
      <c r="A10" s="5" t="s">
        <v>31</v>
      </c>
      <c r="B10" s="12" t="s">
        <v>25</v>
      </c>
      <c r="C10" s="10" t="s">
        <v>30</v>
      </c>
      <c r="D10" s="10" t="s">
        <v>29</v>
      </c>
      <c r="L10" s="10" t="s">
        <v>11</v>
      </c>
      <c r="M10" s="12">
        <v>12427982.859999999</v>
      </c>
      <c r="N10" s="12">
        <v>3996539.44</v>
      </c>
      <c r="O10" s="12">
        <v>49480</v>
      </c>
      <c r="U10" s="17" t="s">
        <v>55</v>
      </c>
      <c r="V10" s="12">
        <v>2182578.91</v>
      </c>
      <c r="Y10" s="10" t="str">
        <f t="shared" si="0"/>
        <v>Thu</v>
      </c>
      <c r="Z10" s="12">
        <f t="shared" si="0"/>
        <v>2182578.91</v>
      </c>
      <c r="AA10" s="12" t="str" cm="1">
        <f t="array" ref="AA10">IFERROR(_xlfn.IFS(Z10=$AD$6,Z10,Z10=$AD$7,Z10,Z10=$AD$8,Z10)," ")</f>
        <v xml:space="preserve"> </v>
      </c>
      <c r="AG10" s="13">
        <f>MAX(AI6:AI7)</f>
        <v>0.56422330031011625</v>
      </c>
      <c r="AP10" s="10" t="s">
        <v>74</v>
      </c>
      <c r="AQ10" s="12">
        <v>5929583.75</v>
      </c>
      <c r="AS10" t="str">
        <v>Office Supplies</v>
      </c>
      <c r="AT10" s="12">
        <v>5929583.75</v>
      </c>
      <c r="AU10" s="12" cm="1">
        <f t="array" ref="AU10">IFERROR(_xlfn.IFS(AT10=$AW$6,AT10,AT10=$AW$7,AT10,AT10=$AW$8,AT10,AT10=$AW$9,AT10,AT10=$AW$10,AT10), " ")</f>
        <v>5929583.75</v>
      </c>
      <c r="AV10" t="str">
        <v>Baby Food</v>
      </c>
      <c r="AW10" s="12">
        <v>3886643.7</v>
      </c>
    </row>
    <row r="11" spans="1:50" x14ac:dyDescent="0.3">
      <c r="A11" s="10" t="s">
        <v>6</v>
      </c>
      <c r="B11" s="12">
        <v>19186024.920000002</v>
      </c>
      <c r="C11" s="12">
        <v>6629567.4299999997</v>
      </c>
      <c r="D11" s="12">
        <v>61571</v>
      </c>
      <c r="L11" s="10" t="s">
        <v>12</v>
      </c>
      <c r="M11" s="12">
        <v>12372867.220000001</v>
      </c>
      <c r="N11" s="12">
        <v>4903838.01</v>
      </c>
      <c r="O11" s="12">
        <v>43156</v>
      </c>
      <c r="U11" s="17" t="s">
        <v>56</v>
      </c>
      <c r="V11" s="12">
        <v>7095427.8300000001</v>
      </c>
      <c r="Y11" s="10" t="str">
        <f t="shared" si="0"/>
        <v>Fri</v>
      </c>
      <c r="Z11" s="12">
        <f t="shared" si="0"/>
        <v>7095427.8300000001</v>
      </c>
      <c r="AA11" s="12" t="str" cm="1">
        <f t="array" ref="AA11">IFERROR(_xlfn.IFS(Z11=$AD$6,Z11,Z11=$AD$7,Z11,Z11=$AD$8,Z11)," ")</f>
        <v xml:space="preserve"> </v>
      </c>
      <c r="AG11" s="8" t="str">
        <f>UPPER(_xlfn.XLOOKUP(AG10,AI6:AI7,AG6:AG7,"NULL"))</f>
        <v>OFFLINE</v>
      </c>
      <c r="AP11" s="10" t="s">
        <v>77</v>
      </c>
      <c r="AQ11" s="12">
        <v>610610</v>
      </c>
      <c r="AS11" t="str">
        <v>Meat</v>
      </c>
      <c r="AT11" s="12">
        <v>610610</v>
      </c>
      <c r="AU11" s="12" t="str" cm="1">
        <f t="array" ref="AU11">IFERROR(_xlfn.IFS(AT11=$AW$6,AT11,AT11=$AW$7,AT11,AT11=$AW$8,AT11,AT11=$AW$9,AT11,AT11=$AW$10,AT11), " ")</f>
        <v xml:space="preserve"> </v>
      </c>
      <c r="AV11" t="str">
        <v>Cereal</v>
      </c>
      <c r="AW11">
        <v>2292443.4300000002</v>
      </c>
    </row>
    <row r="12" spans="1:50" x14ac:dyDescent="0.3">
      <c r="A12" s="10" t="s">
        <v>7</v>
      </c>
      <c r="B12" s="12">
        <v>11129166.07</v>
      </c>
      <c r="C12" s="12">
        <v>2741008.23</v>
      </c>
      <c r="D12" s="12">
        <v>54768</v>
      </c>
      <c r="L12" s="10" t="s">
        <v>13</v>
      </c>
      <c r="M12" s="12">
        <v>13373419.630000001</v>
      </c>
      <c r="N12" s="12">
        <v>4089353.45</v>
      </c>
      <c r="O12" s="12">
        <v>49226</v>
      </c>
      <c r="U12" s="17" t="s">
        <v>57</v>
      </c>
      <c r="V12" s="12">
        <v>9291479.4399999995</v>
      </c>
      <c r="Y12" s="10" t="str">
        <f t="shared" si="0"/>
        <v>Sat</v>
      </c>
      <c r="Z12" s="12">
        <f t="shared" si="0"/>
        <v>9291479.4399999995</v>
      </c>
      <c r="AA12" s="12" cm="1">
        <f t="array" ref="AA12">IFERROR(_xlfn.IFS(Z12=$AD$6,Z12,Z12=$AD$7,Z12,Z12=$AD$8,Z12)," ")</f>
        <v>9291479.4399999995</v>
      </c>
      <c r="AP12" s="10" t="s">
        <v>73</v>
      </c>
      <c r="AQ12" s="12">
        <v>7412605.71</v>
      </c>
      <c r="AS12" t="str">
        <v>Household</v>
      </c>
      <c r="AT12" s="12">
        <v>7412605.71</v>
      </c>
      <c r="AU12" s="12" cm="1">
        <f t="array" ref="AU12">IFERROR(_xlfn.IFS(AT12=$AW$6,AT12,AT12=$AW$7,AT12,AT12=$AW$8,AT12,AT12=$AW$9,AT12,AT12=$AW$10,AT12), " ")</f>
        <v>7412605.71</v>
      </c>
      <c r="AV12" t="str">
        <v>Vegetables</v>
      </c>
      <c r="AW12">
        <v>1265819.6299999999</v>
      </c>
    </row>
    <row r="13" spans="1:50" x14ac:dyDescent="0.3">
      <c r="A13" s="10" t="s">
        <v>8</v>
      </c>
      <c r="B13" s="12">
        <v>31898644.52</v>
      </c>
      <c r="C13" s="12">
        <v>9213010.1199999992</v>
      </c>
      <c r="D13" s="12">
        <v>97967</v>
      </c>
      <c r="M13"/>
      <c r="U13" s="17" t="s">
        <v>58</v>
      </c>
      <c r="V13" s="12">
        <v>4312708.46</v>
      </c>
      <c r="Y13" s="10" t="str">
        <f t="shared" si="0"/>
        <v>Sun</v>
      </c>
      <c r="Z13" s="12">
        <f t="shared" si="0"/>
        <v>4312708.46</v>
      </c>
      <c r="AA13" s="12" t="str" cm="1">
        <f t="array" ref="AA13">IFERROR(_xlfn.IFS(Z13=$AD$6,Z13,Z13=$AD$7,Z13,Z13=$AD$8,Z13)," ")</f>
        <v xml:space="preserve"> </v>
      </c>
      <c r="AP13" s="10" t="s">
        <v>72</v>
      </c>
      <c r="AQ13" s="12">
        <v>120495.18</v>
      </c>
      <c r="AS13" t="str">
        <v>Fruits</v>
      </c>
      <c r="AT13" s="12">
        <v>120495.18</v>
      </c>
      <c r="AU13" s="12" t="str" cm="1">
        <f t="array" ref="AU13">IFERROR(_xlfn.IFS(AT13=$AW$6,AT13,AT13=$AW$7,AT13,AT13=$AW$8,AT13,AT13=$AW$9,AT13,AT13=$AW$10,AT13), " ")</f>
        <v xml:space="preserve"> </v>
      </c>
      <c r="AV13" t="str">
        <v>Personal Care</v>
      </c>
      <c r="AW13">
        <v>1220622.48</v>
      </c>
    </row>
    <row r="14" spans="1:50" x14ac:dyDescent="0.3">
      <c r="A14" s="10" t="s">
        <v>9</v>
      </c>
      <c r="B14" s="12">
        <v>20330448.66</v>
      </c>
      <c r="C14" s="12">
        <v>6715420.04</v>
      </c>
      <c r="D14" s="12">
        <v>64663</v>
      </c>
      <c r="M14"/>
      <c r="Y14" s="10"/>
      <c r="Z14" s="10"/>
      <c r="AA14" s="10" t="str" cm="1">
        <f t="array" ref="AA14">IFERROR(_xlfn.IFS(Z14=$AD$6,Z14,Z14=$AD$7,Z14,Z14=$AD$8,Z14)," ")</f>
        <v xml:space="preserve"> </v>
      </c>
      <c r="AP14" s="10" t="s">
        <v>71</v>
      </c>
      <c r="AQ14" s="12">
        <v>14556048.66</v>
      </c>
      <c r="AS14" t="str">
        <v>Cosmetics</v>
      </c>
      <c r="AT14" s="12">
        <v>14556048.66</v>
      </c>
      <c r="AU14" s="12" cm="1">
        <f t="array" ref="AU14">IFERROR(_xlfn.IFS(AT14=$AW$6,AT14,AT14=$AW$7,AT14,AT14=$AW$8,AT14,AT14=$AW$9,AT14,AT14=$AW$10,AT14), " ")</f>
        <v>14556048.66</v>
      </c>
      <c r="AV14" t="str">
        <v>Beverages</v>
      </c>
      <c r="AW14">
        <v>888047.28</v>
      </c>
    </row>
    <row r="15" spans="1:50" x14ac:dyDescent="0.3">
      <c r="A15" s="10" t="s">
        <v>10</v>
      </c>
      <c r="B15" s="12">
        <v>16630214.43</v>
      </c>
      <c r="C15" s="12">
        <v>5879461.6799999997</v>
      </c>
      <c r="D15" s="12">
        <v>92040</v>
      </c>
      <c r="M15"/>
      <c r="U15">
        <v>1</v>
      </c>
      <c r="V15" s="12">
        <f>LARGE($V$7:$V$13,U15)</f>
        <v>9291479.4399999995</v>
      </c>
      <c r="W15" t="str">
        <f>_xlfn.XLOOKUP(V15,V7:V13,U7:U13,"Null")</f>
        <v>Sat</v>
      </c>
      <c r="Y15" s="10"/>
      <c r="Z15" s="12"/>
      <c r="AA15" s="10"/>
      <c r="AP15" s="10" t="s">
        <v>70</v>
      </c>
      <c r="AQ15" s="12">
        <v>5233334.4000000004</v>
      </c>
      <c r="AS15" t="str">
        <v>Clothes</v>
      </c>
      <c r="AT15" s="12">
        <v>5233334.4000000004</v>
      </c>
      <c r="AU15" s="12" cm="1">
        <f t="array" ref="AU15">IFERROR(_xlfn.IFS(AT15=$AW$6,AT15,AT15=$AW$7,AT15,AT15=$AW$8,AT15,AT15=$AW$9,AT15,AT15=$AW$10,AT15), " ")</f>
        <v>5233334.4000000004</v>
      </c>
      <c r="AV15" t="str">
        <v>Snacks</v>
      </c>
      <c r="AW15">
        <v>751944.18</v>
      </c>
    </row>
    <row r="16" spans="1:50" x14ac:dyDescent="0.3">
      <c r="A16" s="10" t="s">
        <v>11</v>
      </c>
      <c r="B16" s="12">
        <v>12427982.859999999</v>
      </c>
      <c r="C16" s="12">
        <v>3996539.44</v>
      </c>
      <c r="D16" s="12">
        <v>49480</v>
      </c>
      <c r="M16"/>
      <c r="U16">
        <v>2</v>
      </c>
      <c r="V16" s="12">
        <f t="shared" ref="V16:V17" si="1">LARGE($V$7:$V$13,U16)</f>
        <v>8730134.6099999994</v>
      </c>
      <c r="W16" s="10" t="str">
        <f>_xlfn.XLOOKUP(V16,V8:V14,U8:U14,"Null")</f>
        <v>Tue</v>
      </c>
      <c r="Y16" s="10"/>
      <c r="Z16" s="12"/>
      <c r="AA16" s="10"/>
      <c r="AP16" s="10" t="s">
        <v>69</v>
      </c>
      <c r="AQ16" s="12">
        <v>2292443.4300000002</v>
      </c>
      <c r="AS16" t="str">
        <v>Cereal</v>
      </c>
      <c r="AT16" s="12">
        <v>2292443.4300000002</v>
      </c>
      <c r="AU16" s="12" t="str" cm="1">
        <f t="array" ref="AU16">IFERROR(_xlfn.IFS(AT16=$AW$6,AT16,AT16=$AW$7,AT16,AT16=$AW$8,AT16,AT16=$AW$9,AT16,AT16=$AW$10,AT16), " ")</f>
        <v xml:space="preserve"> </v>
      </c>
      <c r="AV16" t="str">
        <v>Meat</v>
      </c>
      <c r="AW16">
        <v>610610</v>
      </c>
    </row>
    <row r="17" spans="1:49" x14ac:dyDescent="0.3">
      <c r="A17" s="10" t="s">
        <v>12</v>
      </c>
      <c r="B17" s="12">
        <v>12372867.220000001</v>
      </c>
      <c r="C17" s="12">
        <v>4903838.01</v>
      </c>
      <c r="D17" s="12">
        <v>43156</v>
      </c>
      <c r="M17"/>
      <c r="U17">
        <v>3</v>
      </c>
      <c r="V17" s="12">
        <f t="shared" si="1"/>
        <v>8225124.1900000004</v>
      </c>
      <c r="W17" s="10" t="str">
        <f>_xlfn.XLOOKUP(V17,V9:V14,U9:U14,"Null")</f>
        <v>Wed</v>
      </c>
      <c r="Y17" s="10"/>
      <c r="Z17" s="12"/>
      <c r="AA17" s="10"/>
      <c r="AP17" s="10" t="s">
        <v>68</v>
      </c>
      <c r="AQ17" s="12">
        <v>888047.28</v>
      </c>
      <c r="AS17" t="str">
        <v>Beverages</v>
      </c>
      <c r="AT17" s="12">
        <v>888047.28</v>
      </c>
      <c r="AU17" s="12" t="str" cm="1">
        <f t="array" ref="AU17">IFERROR(_xlfn.IFS(AT17=$AW$6,AT17,AT17=$AW$7,AT17,AT17=$AW$8,AT17,AT17=$AW$9,AT17,AT17=$AW$10,AT17), " ")</f>
        <v xml:space="preserve"> </v>
      </c>
      <c r="AV17" t="str">
        <v>Fruits</v>
      </c>
      <c r="AW17">
        <v>120495.18</v>
      </c>
    </row>
    <row r="18" spans="1:49" x14ac:dyDescent="0.3">
      <c r="A18" s="10" t="s">
        <v>13</v>
      </c>
      <c r="B18" s="12">
        <v>13373419.630000001</v>
      </c>
      <c r="C18" s="12">
        <v>4089353.45</v>
      </c>
      <c r="D18" s="12">
        <v>49226</v>
      </c>
      <c r="M18"/>
      <c r="AP18" s="10" t="s">
        <v>67</v>
      </c>
      <c r="AQ18" s="12">
        <v>3886643.7</v>
      </c>
      <c r="AS18" t="str">
        <v>Baby Food</v>
      </c>
      <c r="AT18" s="12">
        <v>3886643.7</v>
      </c>
      <c r="AU18" s="12" cm="1">
        <f t="array" ref="AU18">IFERROR(_xlfn.IFS(AT18=$AW$6,AT18,AT18=$AW$7,AT18,AT18=$AW$8,AT18,AT18=$AW$9,AT18,AT18=$AW$10,AT18), " ")</f>
        <v>3886643.7</v>
      </c>
    </row>
    <row r="19" spans="1:49" x14ac:dyDescent="0.3">
      <c r="B19" s="12"/>
      <c r="M19"/>
    </row>
    <row r="20" spans="1:49" x14ac:dyDescent="0.3">
      <c r="L20" s="5" t="s">
        <v>31</v>
      </c>
      <c r="M20"/>
    </row>
    <row r="21" spans="1:49" x14ac:dyDescent="0.3">
      <c r="L21" s="10" t="s">
        <v>8</v>
      </c>
      <c r="M21"/>
    </row>
    <row r="22" spans="1:49" x14ac:dyDescent="0.3">
      <c r="M22"/>
    </row>
    <row r="23" spans="1:49" x14ac:dyDescent="0.3">
      <c r="A23" t="str">
        <f>A10</f>
        <v xml:space="preserve"> Year</v>
      </c>
      <c r="B23" s="11" t="str" cm="1">
        <f t="array" ref="B23">_xlfn.IFS($C$8=1,B10,$C$8=2,C10,$C$8=3,D10)</f>
        <v xml:space="preserve"> Total Profit</v>
      </c>
      <c r="C23" t="s">
        <v>33</v>
      </c>
      <c r="D23" t="s">
        <v>34</v>
      </c>
      <c r="M23"/>
    </row>
    <row r="24" spans="1:49" x14ac:dyDescent="0.3">
      <c r="A24" t="str">
        <f t="shared" ref="A24:A30" si="2">A11</f>
        <v>2010</v>
      </c>
      <c r="B24" s="11" cm="1">
        <f t="array" ref="B24">_xlfn.IFS($C$8=1,B11,$C$8=2,C11,$C$8=3,D11)</f>
        <v>6629567.4299999997</v>
      </c>
      <c r="C24" s="11">
        <f>AVERAGE($B$24:$B$31)</f>
        <v>5521024.7999999998</v>
      </c>
      <c r="D24" s="11">
        <f>IF(B24&gt;C24,B24," ")</f>
        <v>6629567.4299999997</v>
      </c>
      <c r="L24" s="2"/>
      <c r="M24" s="16"/>
      <c r="N24" s="2"/>
    </row>
    <row r="25" spans="1:49" x14ac:dyDescent="0.3">
      <c r="A25" t="str">
        <f t="shared" si="2"/>
        <v>2011</v>
      </c>
      <c r="B25" s="11" cm="1">
        <f t="array" ref="B25">_xlfn.IFS($C$8=1,B12,$C$8=2,C12,$C$8=3,D12)</f>
        <v>2741008.23</v>
      </c>
      <c r="C25" s="11">
        <f t="shared" ref="C25:C31" si="3">AVERAGE($B$24:$B$31)</f>
        <v>5521024.7999999998</v>
      </c>
      <c r="D25" s="11" t="str">
        <f t="shared" ref="D25:D31" si="4">IF(B25&gt;C25,B25," ")</f>
        <v xml:space="preserve"> </v>
      </c>
      <c r="L25" s="10"/>
      <c r="M25" s="12"/>
      <c r="N25" s="12"/>
    </row>
    <row r="26" spans="1:49" x14ac:dyDescent="0.3">
      <c r="A26" t="str">
        <f t="shared" si="2"/>
        <v>2012</v>
      </c>
      <c r="B26" s="11" cm="1">
        <f t="array" ref="B26">_xlfn.IFS($C$8=1,B13,$C$8=2,C13,$C$8=3,D13)</f>
        <v>9213010.1199999992</v>
      </c>
      <c r="C26" s="11">
        <f t="shared" si="3"/>
        <v>5521024.7999999998</v>
      </c>
      <c r="D26" s="11">
        <f t="shared" si="4"/>
        <v>9213010.1199999992</v>
      </c>
      <c r="L26" s="10"/>
      <c r="M26" s="12"/>
      <c r="N26" s="12"/>
    </row>
    <row r="27" spans="1:49" x14ac:dyDescent="0.3">
      <c r="A27" t="str">
        <f t="shared" si="2"/>
        <v>2013</v>
      </c>
      <c r="B27" s="11" cm="1">
        <f t="array" ref="B27">_xlfn.IFS($C$8=1,B14,$C$8=2,C14,$C$8=3,D14)</f>
        <v>6715420.04</v>
      </c>
      <c r="C27" s="11">
        <f t="shared" si="3"/>
        <v>5521024.7999999998</v>
      </c>
      <c r="D27" s="11">
        <f t="shared" si="4"/>
        <v>6715420.04</v>
      </c>
      <c r="L27" s="10"/>
      <c r="M27" s="12"/>
      <c r="N27" s="12"/>
    </row>
    <row r="28" spans="1:49" x14ac:dyDescent="0.3">
      <c r="A28" t="str">
        <f t="shared" si="2"/>
        <v>2014</v>
      </c>
      <c r="B28" s="11" cm="1">
        <f t="array" ref="B28">_xlfn.IFS($C$8=1,B15,$C$8=2,C15,$C$8=3,D15)</f>
        <v>5879461.6799999997</v>
      </c>
      <c r="C28" s="11">
        <f t="shared" si="3"/>
        <v>5521024.7999999998</v>
      </c>
      <c r="D28" s="11">
        <f t="shared" si="4"/>
        <v>5879461.6799999997</v>
      </c>
      <c r="L28" s="10"/>
      <c r="M28" s="12"/>
      <c r="N28" s="12"/>
    </row>
    <row r="29" spans="1:49" x14ac:dyDescent="0.3">
      <c r="A29" t="str">
        <f t="shared" si="2"/>
        <v>2015</v>
      </c>
      <c r="B29" s="11" cm="1">
        <f t="array" ref="B29">_xlfn.IFS($C$8=1,B16,$C$8=2,C16,$C$8=3,D16)</f>
        <v>3996539.44</v>
      </c>
      <c r="C29" s="11">
        <f t="shared" si="3"/>
        <v>5521024.7999999998</v>
      </c>
      <c r="D29" s="11" t="str">
        <f t="shared" si="4"/>
        <v xml:space="preserve"> </v>
      </c>
      <c r="L29" s="10"/>
      <c r="M29" s="12"/>
      <c r="N29" s="12"/>
    </row>
    <row r="30" spans="1:49" x14ac:dyDescent="0.3">
      <c r="A30" t="str">
        <f t="shared" si="2"/>
        <v>2016</v>
      </c>
      <c r="B30" s="11" cm="1">
        <f t="array" ref="B30">_xlfn.IFS($C$8=1,B17,$C$8=2,C17,$C$8=3,D17)</f>
        <v>4903838.01</v>
      </c>
      <c r="C30" s="11">
        <f t="shared" si="3"/>
        <v>5521024.7999999998</v>
      </c>
      <c r="D30" s="11" t="str">
        <f t="shared" si="4"/>
        <v xml:space="preserve"> </v>
      </c>
      <c r="L30" s="5" t="s">
        <v>3</v>
      </c>
      <c r="M30" t="s">
        <v>1</v>
      </c>
    </row>
    <row r="31" spans="1:49" x14ac:dyDescent="0.3">
      <c r="A31" t="str">
        <f>A18</f>
        <v>2017</v>
      </c>
      <c r="B31" s="11" cm="1">
        <f t="array" ref="B31">_xlfn.IFS($C$8=1,B18,$C$8=2,C18,$C$8=3,D18)</f>
        <v>4089353.45</v>
      </c>
      <c r="C31" s="11">
        <f t="shared" si="3"/>
        <v>5521024.7999999998</v>
      </c>
      <c r="D31" s="11" t="str">
        <f t="shared" si="4"/>
        <v xml:space="preserve"> </v>
      </c>
      <c r="L31" s="6" t="s">
        <v>45</v>
      </c>
      <c r="M31" s="14">
        <v>21347091.02</v>
      </c>
    </row>
    <row r="32" spans="1:49" x14ac:dyDescent="0.3">
      <c r="L32" s="6" t="s">
        <v>46</v>
      </c>
      <c r="M32" s="14">
        <v>14094265.130000001</v>
      </c>
    </row>
    <row r="33" spans="1:13" x14ac:dyDescent="0.3">
      <c r="L33" s="6" t="s">
        <v>47</v>
      </c>
      <c r="M33" s="14">
        <v>9170385.4900000002</v>
      </c>
    </row>
    <row r="34" spans="1:13" x14ac:dyDescent="0.3">
      <c r="L34" s="6" t="s">
        <v>48</v>
      </c>
      <c r="M34" s="14">
        <v>33368932.109999999</v>
      </c>
    </row>
    <row r="35" spans="1:13" x14ac:dyDescent="0.3">
      <c r="A35" t="s">
        <v>34</v>
      </c>
      <c r="L35" s="6" t="s">
        <v>49</v>
      </c>
      <c r="M35" s="14">
        <v>14052706.58</v>
      </c>
    </row>
    <row r="36" spans="1:13" x14ac:dyDescent="0.3">
      <c r="A36">
        <f>SUM(D24:D31)</f>
        <v>28437459.27</v>
      </c>
      <c r="L36" s="6" t="s">
        <v>50</v>
      </c>
      <c r="M36" s="14">
        <v>5643356.5499999998</v>
      </c>
    </row>
    <row r="37" spans="1:13" x14ac:dyDescent="0.3">
      <c r="L37" s="6" t="s">
        <v>51</v>
      </c>
      <c r="M37" s="14">
        <v>39672031.43</v>
      </c>
    </row>
    <row r="38" spans="1:13" x14ac:dyDescent="0.3">
      <c r="A38" s="5" t="s">
        <v>35</v>
      </c>
      <c r="B38" s="12" t="s">
        <v>0</v>
      </c>
      <c r="L38" s="6" t="s">
        <v>4</v>
      </c>
      <c r="M38" s="14">
        <v>137348768.31</v>
      </c>
    </row>
    <row r="39" spans="1:13" x14ac:dyDescent="0.3">
      <c r="A39" s="10" t="s">
        <v>20</v>
      </c>
      <c r="B39" s="14">
        <v>846885</v>
      </c>
      <c r="C39">
        <v>1</v>
      </c>
      <c r="D39" s="12">
        <f>LARGE($B$39:$B$50,1)</f>
        <v>2084889.03</v>
      </c>
      <c r="E39" t="str">
        <f>_xlfn.XLOOKUP(D39,B39:B50,A39:A50,"Null")</f>
        <v>Sep</v>
      </c>
    </row>
    <row r="40" spans="1:13" x14ac:dyDescent="0.3">
      <c r="A40" s="10" t="s">
        <v>14</v>
      </c>
      <c r="B40" s="14">
        <v>664294.06999999995</v>
      </c>
      <c r="C40">
        <v>2</v>
      </c>
      <c r="D40" s="12">
        <f>LARGE($B$39:$B$50,2)</f>
        <v>1637412.4</v>
      </c>
      <c r="E40" s="10" t="str">
        <f t="shared" ref="E40:E41" si="5">_xlfn.XLOOKUP(D40,B40:B51,A40:A51,"Null")</f>
        <v>Oct</v>
      </c>
    </row>
    <row r="41" spans="1:13" x14ac:dyDescent="0.3">
      <c r="A41" s="10" t="s">
        <v>24</v>
      </c>
      <c r="B41" s="14">
        <v>407630.41</v>
      </c>
      <c r="C41">
        <v>3</v>
      </c>
      <c r="D41" s="12">
        <f>LARGE($B$39:$B$50,3)</f>
        <v>1265254</v>
      </c>
      <c r="E41" s="10" t="str">
        <f t="shared" si="5"/>
        <v>May</v>
      </c>
    </row>
    <row r="42" spans="1:13" x14ac:dyDescent="0.3">
      <c r="A42" s="10" t="s">
        <v>21</v>
      </c>
      <c r="B42" s="14">
        <v>124123.14</v>
      </c>
    </row>
    <row r="43" spans="1:13" x14ac:dyDescent="0.3">
      <c r="A43" s="10" t="s">
        <v>15</v>
      </c>
      <c r="B43" s="14">
        <v>1265254</v>
      </c>
      <c r="D43" s="13">
        <f>SUM(D38:D41)/SUM(B39:B50)</f>
        <v>0.54136002946233608</v>
      </c>
      <c r="F43" t="str">
        <f>" In "&amp;A13&amp;" "</f>
        <v xml:space="preserve"> In 2012 </v>
      </c>
    </row>
    <row r="44" spans="1:13" x14ac:dyDescent="0.3">
      <c r="A44" s="10" t="s">
        <v>16</v>
      </c>
      <c r="B44" s="14">
        <v>265946.48</v>
      </c>
    </row>
    <row r="45" spans="1:13" x14ac:dyDescent="0.3">
      <c r="A45" s="10" t="s">
        <v>17</v>
      </c>
      <c r="B45" s="14">
        <v>1035699.29</v>
      </c>
    </row>
    <row r="46" spans="1:13" x14ac:dyDescent="0.3">
      <c r="A46" s="10" t="s">
        <v>22</v>
      </c>
      <c r="B46" s="14">
        <v>721043.8</v>
      </c>
    </row>
    <row r="47" spans="1:13" x14ac:dyDescent="0.3">
      <c r="A47" s="10" t="s">
        <v>23</v>
      </c>
      <c r="B47" s="14">
        <v>2084889.03</v>
      </c>
    </row>
    <row r="48" spans="1:13" x14ac:dyDescent="0.3">
      <c r="A48" s="10" t="s">
        <v>18</v>
      </c>
      <c r="B48" s="14">
        <v>1637412.4</v>
      </c>
    </row>
    <row r="49" spans="1:4" x14ac:dyDescent="0.3">
      <c r="A49" s="10" t="s">
        <v>19</v>
      </c>
      <c r="B49" s="14">
        <v>159832.5</v>
      </c>
    </row>
    <row r="51" spans="1:4" x14ac:dyDescent="0.3">
      <c r="B51" s="14">
        <f>SUM(B39:B50)</f>
        <v>9213010.1199999992</v>
      </c>
    </row>
    <row r="53" spans="1:4" x14ac:dyDescent="0.3">
      <c r="B53" t="s">
        <v>38</v>
      </c>
      <c r="C53">
        <v>2</v>
      </c>
    </row>
    <row r="54" spans="1:4" x14ac:dyDescent="0.3">
      <c r="A54" s="5" t="s">
        <v>37</v>
      </c>
      <c r="B54" s="10" t="s">
        <v>43</v>
      </c>
      <c r="C54" s="10" t="s">
        <v>44</v>
      </c>
      <c r="D54" s="10" t="s">
        <v>36</v>
      </c>
    </row>
    <row r="55" spans="1:4" x14ac:dyDescent="0.3">
      <c r="A55" s="10" t="s">
        <v>6</v>
      </c>
      <c r="B55" s="3">
        <v>19186024.920000002</v>
      </c>
      <c r="C55" s="4">
        <v>6629567.4299999997</v>
      </c>
      <c r="D55" s="3">
        <v>61571</v>
      </c>
    </row>
    <row r="56" spans="1:4" x14ac:dyDescent="0.3">
      <c r="A56" s="10" t="s">
        <v>7</v>
      </c>
      <c r="B56" s="3">
        <v>11129166.07</v>
      </c>
      <c r="C56" s="4">
        <v>2741008.23</v>
      </c>
      <c r="D56" s="3">
        <v>54768</v>
      </c>
    </row>
    <row r="57" spans="1:4" x14ac:dyDescent="0.3">
      <c r="A57" s="10" t="s">
        <v>8</v>
      </c>
      <c r="B57" s="3">
        <v>31898644.52</v>
      </c>
      <c r="C57" s="4">
        <v>9213010.1199999992</v>
      </c>
      <c r="D57" s="3">
        <v>97967</v>
      </c>
    </row>
    <row r="58" spans="1:4" x14ac:dyDescent="0.3">
      <c r="A58" s="10" t="s">
        <v>9</v>
      </c>
      <c r="B58" s="3">
        <v>20330448.66</v>
      </c>
      <c r="C58" s="4">
        <v>6715420.04</v>
      </c>
      <c r="D58" s="3">
        <v>64663</v>
      </c>
    </row>
    <row r="59" spans="1:4" x14ac:dyDescent="0.3">
      <c r="A59" s="10" t="s">
        <v>10</v>
      </c>
      <c r="B59" s="3">
        <v>16630214.43</v>
      </c>
      <c r="C59" s="4">
        <v>5879461.6799999997</v>
      </c>
      <c r="D59" s="3">
        <v>92040</v>
      </c>
    </row>
    <row r="60" spans="1:4" x14ac:dyDescent="0.3">
      <c r="A60" s="10" t="s">
        <v>11</v>
      </c>
      <c r="B60" s="3">
        <v>12427982.859999999</v>
      </c>
      <c r="C60" s="4">
        <v>3996539.44</v>
      </c>
      <c r="D60" s="3">
        <v>49480</v>
      </c>
    </row>
    <row r="61" spans="1:4" x14ac:dyDescent="0.3">
      <c r="A61" s="10" t="s">
        <v>12</v>
      </c>
      <c r="B61" s="3">
        <v>12372867.220000001</v>
      </c>
      <c r="C61" s="4">
        <v>4903838.01</v>
      </c>
      <c r="D61" s="3">
        <v>43156</v>
      </c>
    </row>
    <row r="62" spans="1:4" x14ac:dyDescent="0.3">
      <c r="A62" s="10" t="s">
        <v>13</v>
      </c>
      <c r="B62" s="3">
        <v>13373419.630000001</v>
      </c>
      <c r="C62" s="4">
        <v>4089353.45</v>
      </c>
      <c r="D62" s="3">
        <v>49226</v>
      </c>
    </row>
    <row r="64" spans="1:4" x14ac:dyDescent="0.3">
      <c r="A64" t="str">
        <f>A54</f>
        <v>Year</v>
      </c>
      <c r="B64" s="11" t="str" cm="1">
        <f t="array" ref="B64">_xlfn.IFS($C$53=1,B54,$C$53=2,C54,$C$53=3,D54)</f>
        <v>Profit</v>
      </c>
      <c r="C64" t="s">
        <v>39</v>
      </c>
      <c r="D64" t="s">
        <v>34</v>
      </c>
    </row>
    <row r="65" spans="1:6" x14ac:dyDescent="0.3">
      <c r="A65" s="10" t="str">
        <f t="shared" ref="A65:A75" si="6">A55</f>
        <v>2010</v>
      </c>
      <c r="B65" s="11" cm="1">
        <f t="array" ref="B65">_xlfn.IFS($C$53=1,B55,$C$53=2,C55,$C$53=3,D55)</f>
        <v>6629567.4299999997</v>
      </c>
      <c r="C65" s="11">
        <f>AVERAGE($B$65:$B$72)</f>
        <v>5521024.7999999998</v>
      </c>
      <c r="D65" s="11">
        <f>IF(B65&gt;C65,B65," ")</f>
        <v>6629567.4299999997</v>
      </c>
    </row>
    <row r="66" spans="1:6" x14ac:dyDescent="0.3">
      <c r="A66" s="10" t="str">
        <f t="shared" si="6"/>
        <v>2011</v>
      </c>
      <c r="B66" s="11" cm="1">
        <f t="array" ref="B66">_xlfn.IFS($C$53=1,B56,$C$53=2,C56,$C$53=3,D56)</f>
        <v>2741008.23</v>
      </c>
      <c r="C66" s="11">
        <f>AVERAGE($B$65:$B$72)</f>
        <v>5521024.7999999998</v>
      </c>
      <c r="D66" s="11" t="str">
        <f>IF(B66&gt;C66,B66," ")</f>
        <v xml:space="preserve"> </v>
      </c>
    </row>
    <row r="67" spans="1:6" x14ac:dyDescent="0.3">
      <c r="A67" s="10" t="str">
        <f t="shared" si="6"/>
        <v>2012</v>
      </c>
      <c r="B67" s="11" cm="1">
        <f t="array" ref="B67">_xlfn.IFS($C$53=1,B57,$C$53=2,C57,$C$53=3,D57)</f>
        <v>9213010.1199999992</v>
      </c>
      <c r="C67" s="11">
        <f>AVERAGE($B$65:$B$72)</f>
        <v>5521024.7999999998</v>
      </c>
      <c r="D67" s="11">
        <f>IF(B67&gt;C67,B67," ")</f>
        <v>9213010.1199999992</v>
      </c>
    </row>
    <row r="68" spans="1:6" x14ac:dyDescent="0.3">
      <c r="A68" s="10" t="str">
        <f t="shared" si="6"/>
        <v>2013</v>
      </c>
      <c r="B68" s="11" cm="1">
        <f t="array" ref="B68">_xlfn.IFS($C$53=1,B58,$C$53=2,C58,$C$53=3,D58)</f>
        <v>6715420.04</v>
      </c>
      <c r="C68" s="11">
        <f>AVERAGE($B$65:$B$72)</f>
        <v>5521024.7999999998</v>
      </c>
      <c r="D68" s="11">
        <f>IF(B68&gt;C68,B68," ")</f>
        <v>6715420.04</v>
      </c>
    </row>
    <row r="69" spans="1:6" x14ac:dyDescent="0.3">
      <c r="A69" s="10" t="str">
        <f t="shared" si="6"/>
        <v>2014</v>
      </c>
      <c r="B69" s="11" cm="1">
        <f t="array" ref="B69">_xlfn.IFS($C$53=1,B59,$C$53=2,C59,$C$53=3,D59)</f>
        <v>5879461.6799999997</v>
      </c>
      <c r="C69" s="11">
        <f>AVERAGE($B$65:$B$72)</f>
        <v>5521024.7999999998</v>
      </c>
      <c r="D69" s="11">
        <f>IF(B69&gt;C69,B69," ")</f>
        <v>5879461.6799999997</v>
      </c>
    </row>
    <row r="70" spans="1:6" x14ac:dyDescent="0.3">
      <c r="A70" s="10" t="str">
        <f t="shared" si="6"/>
        <v>2015</v>
      </c>
      <c r="B70" s="11" cm="1">
        <f t="array" ref="B70">_xlfn.IFS($C$53=1,B60,$C$53=2,C60,$C$53=3,D60)</f>
        <v>3996539.44</v>
      </c>
      <c r="C70" s="11">
        <f>AVERAGE($B$65:$B$72)</f>
        <v>5521024.7999999998</v>
      </c>
      <c r="D70" s="11" t="str">
        <f>IF(B70&gt;C70,B70," ")</f>
        <v xml:space="preserve"> </v>
      </c>
    </row>
    <row r="71" spans="1:6" x14ac:dyDescent="0.3">
      <c r="A71" s="10" t="str">
        <f t="shared" si="6"/>
        <v>2016</v>
      </c>
      <c r="B71" s="11" cm="1">
        <f t="array" ref="B71">_xlfn.IFS($C$53=1,B61,$C$53=2,C61,$C$53=3,D61)</f>
        <v>4903838.01</v>
      </c>
      <c r="C71" s="11">
        <f>AVERAGE($B$65:$B$72)</f>
        <v>5521024.7999999998</v>
      </c>
      <c r="D71" s="11" t="str">
        <f>IF(B71&gt;C71,B71," ")</f>
        <v xml:space="preserve"> </v>
      </c>
    </row>
    <row r="72" spans="1:6" x14ac:dyDescent="0.3">
      <c r="A72" s="10" t="str">
        <f t="shared" si="6"/>
        <v>2017</v>
      </c>
      <c r="B72" s="11" cm="1">
        <f t="array" ref="B72">_xlfn.IFS($C$53=1,B62,$C$53=2,C62,$C$53=3,D62)</f>
        <v>4089353.45</v>
      </c>
      <c r="C72" s="11">
        <f>AVERAGE($B$65:$B$72)</f>
        <v>5521024.7999999998</v>
      </c>
      <c r="D72" s="11" t="str">
        <f>IF(B72&gt;C72,B72," ")</f>
        <v xml:space="preserve"> </v>
      </c>
    </row>
    <row r="73" spans="1:6" x14ac:dyDescent="0.3">
      <c r="A73" s="10"/>
    </row>
    <row r="74" spans="1:6" x14ac:dyDescent="0.3">
      <c r="A74" s="10"/>
    </row>
    <row r="75" spans="1:6" x14ac:dyDescent="0.3">
      <c r="A75" s="10"/>
    </row>
    <row r="76" spans="1:6" x14ac:dyDescent="0.3">
      <c r="D76" t="s">
        <v>34</v>
      </c>
      <c r="F76" t="s">
        <v>42</v>
      </c>
    </row>
    <row r="77" spans="1:6" x14ac:dyDescent="0.3">
      <c r="C77" t="s">
        <v>40</v>
      </c>
      <c r="D77" s="11">
        <f>SUM(D65:D68)</f>
        <v>22557997.59</v>
      </c>
      <c r="F77" t="str">
        <f>" of "  &amp;B64  &amp;" came from the highlighted years"</f>
        <v xml:space="preserve"> of Profit came from the highlighted years</v>
      </c>
    </row>
    <row r="78" spans="1:6" x14ac:dyDescent="0.3">
      <c r="C78" t="s">
        <v>41</v>
      </c>
      <c r="D78" s="13">
        <f>D77/SUM(B65:B72)</f>
        <v>0.51072940276413903</v>
      </c>
    </row>
  </sheetData>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1DF53-3A8A-4064-A2E9-FE7EE28F0FDF}">
  <sheetPr codeName="Sheet1"/>
  <dimension ref="I18"/>
  <sheetViews>
    <sheetView showGridLines="0" tabSelected="1" zoomScale="24" zoomScaleNormal="24" workbookViewId="0">
      <selection activeCell="B4" sqref="B4:Z74"/>
    </sheetView>
  </sheetViews>
  <sheetFormatPr defaultRowHeight="14.4" x14ac:dyDescent="0.3"/>
  <sheetData>
    <row r="18" spans="9:9" x14ac:dyDescent="0.3">
      <c r="I18" s="10"/>
    </row>
  </sheetData>
  <pageMargins left="0.7" right="0.7" top="0.75" bottom="0.75" header="0.3" footer="0.3"/>
  <pageSetup paperSize="9" scale="9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3" r:id="rId4" name="Option Button 5">
              <controlPr defaultSize="0" autoFill="0" autoLine="0" autoPict="0">
                <anchor moveWithCells="1">
                  <from>
                    <xdr:col>13</xdr:col>
                    <xdr:colOff>259080</xdr:colOff>
                    <xdr:row>25</xdr:row>
                    <xdr:rowOff>137160</xdr:rowOff>
                  </from>
                  <to>
                    <xdr:col>16</xdr:col>
                    <xdr:colOff>289560</xdr:colOff>
                    <xdr:row>28</xdr:row>
                    <xdr:rowOff>38100</xdr:rowOff>
                  </to>
                </anchor>
              </controlPr>
            </control>
          </mc:Choice>
        </mc:AlternateContent>
        <mc:AlternateContent xmlns:mc="http://schemas.openxmlformats.org/markup-compatibility/2006">
          <mc:Choice Requires="x14">
            <control shapeId="2054" r:id="rId5" name="Option Button 6">
              <controlPr defaultSize="0" autoFill="0" autoLine="0" autoPict="0">
                <anchor moveWithCells="1">
                  <from>
                    <xdr:col>16</xdr:col>
                    <xdr:colOff>129540</xdr:colOff>
                    <xdr:row>25</xdr:row>
                    <xdr:rowOff>129540</xdr:rowOff>
                  </from>
                  <to>
                    <xdr:col>19</xdr:col>
                    <xdr:colOff>167640</xdr:colOff>
                    <xdr:row>28</xdr:row>
                    <xdr:rowOff>30480</xdr:rowOff>
                  </to>
                </anchor>
              </controlPr>
            </control>
          </mc:Choice>
        </mc:AlternateContent>
        <mc:AlternateContent xmlns:mc="http://schemas.openxmlformats.org/markup-compatibility/2006">
          <mc:Choice Requires="x14">
            <control shapeId="2055" r:id="rId6" name="Option Button 7">
              <controlPr defaultSize="0" autoFill="0" autoLine="0" autoPict="0">
                <anchor moveWithCells="1">
                  <from>
                    <xdr:col>18</xdr:col>
                    <xdr:colOff>518160</xdr:colOff>
                    <xdr:row>25</xdr:row>
                    <xdr:rowOff>144780</xdr:rowOff>
                  </from>
                  <to>
                    <xdr:col>21</xdr:col>
                    <xdr:colOff>548640</xdr:colOff>
                    <xdr:row>28</xdr:row>
                    <xdr:rowOff>45720</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94726DB5-D940-4B91-B9C9-DADB4807A4F3}">
  <ds:schemaRefs/>
</ds:datastoreItem>
</file>

<file path=customXml/itemProps2.xml><?xml version="1.0" encoding="utf-8"?>
<ds:datastoreItem xmlns:ds="http://schemas.openxmlformats.org/officeDocument/2006/customXml" ds:itemID="{95DD413F-5889-4E4E-B3EC-D185A55C935B}">
  <ds:schemaRefs/>
</ds:datastoreItem>
</file>

<file path=customXml/itemProps3.xml><?xml version="1.0" encoding="utf-8"?>
<ds:datastoreItem xmlns:ds="http://schemas.openxmlformats.org/officeDocument/2006/customXml" ds:itemID="{B22EFA42-57BB-435B-8E8A-FEB4FF4708F1}">
  <ds:schemaRefs/>
</ds:datastoreItem>
</file>

<file path=customXml/itemProps4.xml><?xml version="1.0" encoding="utf-8"?>
<ds:datastoreItem xmlns:ds="http://schemas.openxmlformats.org/officeDocument/2006/customXml" ds:itemID="{CE569144-7603-4C88-B8A3-C29FF38C7030}">
  <ds:schemaRefs/>
</ds:datastoreItem>
</file>

<file path=customXml/itemProps5.xml><?xml version="1.0" encoding="utf-8"?>
<ds:datastoreItem xmlns:ds="http://schemas.openxmlformats.org/officeDocument/2006/customXml" ds:itemID="{1400D488-45A6-45CD-BBA8-FD29D4936E81}">
  <ds:schemaRefs/>
</ds:datastoreItem>
</file>

<file path=customXml/itemProps6.xml><?xml version="1.0" encoding="utf-8"?>
<ds:datastoreItem xmlns:ds="http://schemas.openxmlformats.org/officeDocument/2006/customXml" ds:itemID="{DE983120-0186-4F1C-8C87-F9C65A4B3B04}">
  <ds:schemaRefs/>
</ds:datastoreItem>
</file>

<file path=customXml/itemProps7.xml><?xml version="1.0" encoding="utf-8"?>
<ds:datastoreItem xmlns:ds="http://schemas.openxmlformats.org/officeDocument/2006/customXml" ds:itemID="{3205FF98-9164-4C03-B2DD-4A7D3DB60FAF}">
  <ds:schemaRefs/>
</ds:datastoreItem>
</file>

<file path=customXml/itemProps8.xml><?xml version="1.0" encoding="utf-8"?>
<ds:datastoreItem xmlns:ds="http://schemas.openxmlformats.org/officeDocument/2006/customXml" ds:itemID="{5334182F-E94A-49DE-B721-23779100822F}">
  <ds:schemaRefs/>
</ds:datastoreItem>
</file>

<file path=customXml/itemProps9.xml><?xml version="1.0" encoding="utf-8"?>
<ds:datastoreItem xmlns:ds="http://schemas.openxmlformats.org/officeDocument/2006/customXml" ds:itemID="{1E8CB1C1-177B-4639-B08D-2EEC2983FCA5}">
  <ds:schemaRefs/>
</ds:datastoreItem>
</file>

<file path=customXml/itemProps10.xml><?xml version="1.0" encoding="utf-8"?>
<ds:datastoreItem xmlns:ds="http://schemas.openxmlformats.org/officeDocument/2006/customXml" ds:itemID="{0A76B3F2-2514-4B62-8944-12A0FAAE2679}">
  <ds:schemaRefs/>
</ds:datastoreItem>
</file>

<file path=customXml/itemProps11.xml><?xml version="1.0" encoding="utf-8"?>
<ds:datastoreItem xmlns:ds="http://schemas.openxmlformats.org/officeDocument/2006/customXml" ds:itemID="{BA399C2E-23F1-483E-B6E9-C48C74A7E7C5}">
  <ds:schemaRefs/>
</ds:datastoreItem>
</file>

<file path=customXml/itemProps12.xml><?xml version="1.0" encoding="utf-8"?>
<ds:datastoreItem xmlns:ds="http://schemas.openxmlformats.org/officeDocument/2006/customXml" ds:itemID="{FD061914-558C-43F2-A963-4AE0F07989ED}">
  <ds:schemaRefs>
    <ds:schemaRef ds:uri="http://schemas.microsoft.com/DataMashup"/>
  </ds:schemaRefs>
</ds:datastoreItem>
</file>

<file path=customXml/itemProps13.xml><?xml version="1.0" encoding="utf-8"?>
<ds:datastoreItem xmlns:ds="http://schemas.openxmlformats.org/officeDocument/2006/customXml" ds:itemID="{2A8E0F8F-DFD3-437B-87F5-0B1BE90BF8BA}">
  <ds:schemaRefs/>
</ds:datastoreItem>
</file>

<file path=customXml/itemProps14.xml><?xml version="1.0" encoding="utf-8"?>
<ds:datastoreItem xmlns:ds="http://schemas.openxmlformats.org/officeDocument/2006/customXml" ds:itemID="{BB8B5727-D994-4ED9-B3EB-A502967FEE84}">
  <ds:schemaRefs/>
</ds:datastoreItem>
</file>

<file path=customXml/itemProps15.xml><?xml version="1.0" encoding="utf-8"?>
<ds:datastoreItem xmlns:ds="http://schemas.openxmlformats.org/officeDocument/2006/customXml" ds:itemID="{0B2B0A3D-0A2A-47F4-98F6-6B775F9D7BE5}">
  <ds:schemaRefs/>
</ds:datastoreItem>
</file>

<file path=customXml/itemProps16.xml><?xml version="1.0" encoding="utf-8"?>
<ds:datastoreItem xmlns:ds="http://schemas.openxmlformats.org/officeDocument/2006/customXml" ds:itemID="{C83C8CE7-7906-4FAD-B25A-CD9465F26F88}">
  <ds:schemaRefs/>
</ds:datastoreItem>
</file>

<file path=customXml/itemProps17.xml><?xml version="1.0" encoding="utf-8"?>
<ds:datastoreItem xmlns:ds="http://schemas.openxmlformats.org/officeDocument/2006/customXml" ds:itemID="{C53553B1-706B-4B05-8F63-ED0678E12161}">
  <ds:schemaRefs/>
</ds:datastoreItem>
</file>

<file path=customXml/itemProps18.xml><?xml version="1.0" encoding="utf-8"?>
<ds:datastoreItem xmlns:ds="http://schemas.openxmlformats.org/officeDocument/2006/customXml" ds:itemID="{88395F12-9D94-484E-830B-E7623F32AE15}">
  <ds:schemaRefs/>
</ds:datastoreItem>
</file>

<file path=customXml/itemProps19.xml><?xml version="1.0" encoding="utf-8"?>
<ds:datastoreItem xmlns:ds="http://schemas.openxmlformats.org/officeDocument/2006/customXml" ds:itemID="{C6C3199C-42B9-46F9-95F1-46DE4E51691C}">
  <ds:schemaRefs/>
</ds:datastoreItem>
</file>

<file path=customXml/itemProps20.xml><?xml version="1.0" encoding="utf-8"?>
<ds:datastoreItem xmlns:ds="http://schemas.openxmlformats.org/officeDocument/2006/customXml" ds:itemID="{E68824C3-64EE-4E9E-8636-837BA0D80C49}">
  <ds:schemaRefs/>
</ds:datastoreItem>
</file>

<file path=customXml/itemProps21.xml><?xml version="1.0" encoding="utf-8"?>
<ds:datastoreItem xmlns:ds="http://schemas.openxmlformats.org/officeDocument/2006/customXml" ds:itemID="{311DDF56-3512-4999-8A7E-AC8EB2E2FCBD}">
  <ds:schemaRefs/>
</ds:datastoreItem>
</file>

<file path=customXml/itemProps22.xml><?xml version="1.0" encoding="utf-8"?>
<ds:datastoreItem xmlns:ds="http://schemas.openxmlformats.org/officeDocument/2006/customXml" ds:itemID="{7F5685C3-F7A9-4B26-8EB7-FFA727CBFAD1}">
  <ds:schemaRefs/>
</ds:datastoreItem>
</file>

<file path=customXml/itemProps23.xml><?xml version="1.0" encoding="utf-8"?>
<ds:datastoreItem xmlns:ds="http://schemas.openxmlformats.org/officeDocument/2006/customXml" ds:itemID="{42D52107-8808-4DB0-946F-AC3997A4A15D}">
  <ds:schemaRefs/>
</ds:datastoreItem>
</file>

<file path=customXml/itemProps24.xml><?xml version="1.0" encoding="utf-8"?>
<ds:datastoreItem xmlns:ds="http://schemas.openxmlformats.org/officeDocument/2006/customXml" ds:itemID="{CC08C44A-571D-48FE-8535-20038710DECF}">
  <ds:schemaRefs/>
</ds:datastoreItem>
</file>

<file path=customXml/itemProps25.xml><?xml version="1.0" encoding="utf-8"?>
<ds:datastoreItem xmlns:ds="http://schemas.openxmlformats.org/officeDocument/2006/customXml" ds:itemID="{99F67866-D0F5-4FA2-9D13-F73ED3B131C8}">
  <ds:schemaRefs/>
</ds:datastoreItem>
</file>

<file path=customXml/itemProps26.xml><?xml version="1.0" encoding="utf-8"?>
<ds:datastoreItem xmlns:ds="http://schemas.openxmlformats.org/officeDocument/2006/customXml" ds:itemID="{873E5648-1B22-49BE-B1B8-1128064C5800}">
  <ds:schemaRefs/>
</ds:datastoreItem>
</file>

<file path=customXml/itemProps27.xml><?xml version="1.0" encoding="utf-8"?>
<ds:datastoreItem xmlns:ds="http://schemas.openxmlformats.org/officeDocument/2006/customXml" ds:itemID="{998AF332-18FD-439C-9DEB-AD084C2978E6}">
  <ds:schemaRefs/>
</ds:datastoreItem>
</file>

<file path=customXml/itemProps28.xml><?xml version="1.0" encoding="utf-8"?>
<ds:datastoreItem xmlns:ds="http://schemas.openxmlformats.org/officeDocument/2006/customXml" ds:itemID="{56032752-530D-40C5-946E-9B87A4209B8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Tobi Obawole</dc:creator>
  <cp:lastModifiedBy>Emmanuel Tobi Obawole</cp:lastModifiedBy>
  <cp:lastPrinted>2025-05-06T14:01:56Z</cp:lastPrinted>
  <dcterms:created xsi:type="dcterms:W3CDTF">2025-05-01T14:07:25Z</dcterms:created>
  <dcterms:modified xsi:type="dcterms:W3CDTF">2025-05-06T14:02:08Z</dcterms:modified>
</cp:coreProperties>
</file>