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одные данные+Итоги" sheetId="1" r:id="rId4"/>
    <sheet state="visible" name="Лист расчетов" sheetId="2" r:id="rId5"/>
  </sheets>
  <definedNames/>
  <calcPr/>
</workbook>
</file>

<file path=xl/sharedStrings.xml><?xml version="1.0" encoding="utf-8"?>
<sst xmlns="http://schemas.openxmlformats.org/spreadsheetml/2006/main" count="101" uniqueCount="34">
  <si>
    <t>ВКЛАД 1</t>
  </si>
  <si>
    <t>ВКЛАД 2</t>
  </si>
  <si>
    <t>ВКЛАД 3</t>
  </si>
  <si>
    <t>ИТОГОВАЯ ДОХОДНОСТЬ ЦЕПОЧКИ ВКЛАДОВ</t>
  </si>
  <si>
    <t>нет</t>
  </si>
  <si>
    <t>Начальная сумма, руб.</t>
  </si>
  <si>
    <t>Конечный вклад</t>
  </si>
  <si>
    <t>Процентная ставка, %</t>
  </si>
  <si>
    <t>Капитализация</t>
  </si>
  <si>
    <t>да</t>
  </si>
  <si>
    <t>Цепочка вкладов</t>
  </si>
  <si>
    <t>➡️</t>
  </si>
  <si>
    <t>Вклад с пополнением</t>
  </si>
  <si>
    <t>Сумма ежемесячного пополнения, руб</t>
  </si>
  <si>
    <t>Начальная сумма на вкладах, руб</t>
  </si>
  <si>
    <t>Пополнение процентами с других вкладов</t>
  </si>
  <si>
    <t>Сумма пополнения, руб</t>
  </si>
  <si>
    <t>Итоговая сумма, руб</t>
  </si>
  <si>
    <t>Срок открытия, мес</t>
  </si>
  <si>
    <t>Процентов, %</t>
  </si>
  <si>
    <t>Дата открытия</t>
  </si>
  <si>
    <t>Вклад</t>
  </si>
  <si>
    <t>№</t>
  </si>
  <si>
    <t>Период</t>
  </si>
  <si>
    <t>сумма, руб.</t>
  </si>
  <si>
    <t>пополнение, руб.</t>
  </si>
  <si>
    <t>сумма ежемесячной выплаты, руб.</t>
  </si>
  <si>
    <t>пополнение между датами</t>
  </si>
  <si>
    <t>Дата окончания вклада</t>
  </si>
  <si>
    <t>Сумма на вкладе</t>
  </si>
  <si>
    <t>из них</t>
  </si>
  <si>
    <t>начальная сумма</t>
  </si>
  <si>
    <t>ежемесячное пополнение</t>
  </si>
  <si>
    <t>доступно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</si>
</sst>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yyyy-mm-dd"/>
    <numFmt numFmtId="166" formatCode="d&quot; &quot;mmmm&quot; &quot;yyyy&quot; г.&quot;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sz val="11.0"/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b/>
      <color rgb="FF0B5394"/>
      <name val="Arial"/>
      <scheme val="minor"/>
    </font>
    <font>
      <b/>
      <i/>
      <color theme="1"/>
      <name val="Arial"/>
      <scheme val="minor"/>
    </font>
    <font>
      <i/>
      <sz val="9.0"/>
      <color theme="1"/>
      <name val="Arial"/>
      <scheme val="minor"/>
    </font>
    <font>
      <i/>
      <color theme="1"/>
      <name val="Arial"/>
      <scheme val="minor"/>
    </font>
    <font>
      <color rgb="FFFF0000"/>
      <name val="Arial"/>
      <scheme val="minor"/>
    </font>
    <font>
      <b/>
      <sz val="8.0"/>
      <color theme="1"/>
      <name val="Arial"/>
    </font>
    <font>
      <b/>
      <sz val="8.0"/>
      <color theme="1"/>
      <name val="Arial"/>
      <scheme val="minor"/>
    </font>
    <font>
      <color theme="1"/>
      <name val="Arial"/>
    </font>
    <font>
      <i/>
      <sz val="8.0"/>
      <color theme="1"/>
      <name val="Arial"/>
      <scheme val="minor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32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medium">
        <color rgb="FF000000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medium">
        <color rgb="FF000000"/>
      </right>
      <top style="thin">
        <color rgb="FFCCCCCC"/>
      </top>
    </border>
    <border>
      <left style="medium">
        <color rgb="FF000000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bottom style="thin">
        <color rgb="FFCCCCCC"/>
      </bottom>
    </border>
    <border>
      <right style="medium">
        <color rgb="FF000000"/>
      </right>
      <bottom style="thin">
        <color rgb="FFCCCCCC"/>
      </bottom>
    </border>
    <border>
      <left style="medium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medium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medium">
        <color rgb="FF000000"/>
      </left>
      <right style="thin">
        <color rgb="FFCCCCCC"/>
      </right>
      <top style="thin">
        <color rgb="FFCCCCCC"/>
      </top>
      <bottom style="medium">
        <color rgb="FF000000"/>
      </bottom>
    </border>
    <border>
      <left style="thin">
        <color rgb="FFCCCCCC"/>
      </left>
      <top style="thin">
        <color rgb="FFCCCCCC"/>
      </top>
      <bottom style="medium">
        <color rgb="FF000000"/>
      </bottom>
    </border>
    <border>
      <top style="thin">
        <color rgb="FFCCCCCC"/>
      </top>
      <bottom style="medium">
        <color rgb="FF000000"/>
      </bottom>
    </border>
    <border>
      <right style="medium">
        <color rgb="FF000000"/>
      </right>
      <top style="thin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2" fontId="5" numFmtId="0" xfId="0" applyAlignment="1" applyBorder="1" applyFill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0" fillId="3" fontId="1" numFmtId="0" xfId="0" applyAlignment="1" applyFill="1" applyFont="1">
      <alignment readingOrder="0"/>
    </xf>
    <xf borderId="8" fillId="0" fontId="1" numFmtId="0" xfId="0" applyBorder="1" applyFont="1"/>
    <xf borderId="0" fillId="3" fontId="1" numFmtId="0" xfId="0" applyFont="1"/>
    <xf borderId="9" fillId="0" fontId="6" numFmtId="0" xfId="0" applyAlignment="1" applyBorder="1" applyFont="1">
      <alignment readingOrder="0" shrinkToFit="0" wrapText="1"/>
    </xf>
    <xf borderId="1" fillId="0" fontId="2" numFmtId="4" xfId="0" applyAlignment="1" applyBorder="1" applyFont="1" applyNumberFormat="1">
      <alignment readingOrder="0"/>
    </xf>
    <xf borderId="0" fillId="0" fontId="2" numFmtId="0" xfId="0" applyFont="1"/>
    <xf borderId="10" fillId="0" fontId="6" numFmtId="0" xfId="0" applyAlignment="1" applyBorder="1" applyFont="1">
      <alignment readingOrder="0" vertical="center"/>
    </xf>
    <xf borderId="11" fillId="0" fontId="6" numFmtId="0" xfId="0" applyAlignment="1" applyBorder="1" applyFon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1" fillId="0" fontId="2" numFmtId="9" xfId="0" applyAlignment="1" applyBorder="1" applyFont="1" applyNumberFormat="1">
      <alignment readingOrder="0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8" fillId="0" fontId="7" numFmtId="0" xfId="0" applyBorder="1" applyFont="1"/>
    <xf borderId="9" fillId="0" fontId="8" numFmtId="0" xfId="0" applyAlignment="1" applyBorder="1" applyFont="1">
      <alignment horizontal="right" readingOrder="0" shrinkToFit="0" vertical="center" wrapText="1"/>
    </xf>
    <xf borderId="1" fillId="0" fontId="2" numFmtId="4" xfId="0" applyAlignment="1" applyBorder="1" applyFont="1" applyNumberFormat="1">
      <alignment readingOrder="0" vertical="center"/>
    </xf>
    <xf borderId="0" fillId="0" fontId="2" numFmtId="0" xfId="0" applyAlignment="1" applyFont="1">
      <alignment vertical="center"/>
    </xf>
    <xf borderId="18" fillId="0" fontId="6" numFmtId="0" xfId="0" applyAlignment="1" applyBorder="1" applyFont="1">
      <alignment readingOrder="0" shrinkToFit="0" wrapText="1"/>
    </xf>
    <xf borderId="1" fillId="0" fontId="2" numFmtId="4" xfId="0" applyAlignment="1" applyBorder="1" applyFont="1" applyNumberFormat="1">
      <alignment vertical="center"/>
    </xf>
    <xf borderId="19" fillId="0" fontId="3" numFmtId="0" xfId="0" applyBorder="1" applyFont="1"/>
    <xf borderId="1" fillId="3" fontId="6" numFmtId="0" xfId="0" applyAlignment="1" applyBorder="1" applyFont="1">
      <alignment horizontal="right" readingOrder="0"/>
    </xf>
    <xf borderId="0" fillId="3" fontId="6" numFmtId="0" xfId="0" applyFont="1"/>
    <xf borderId="18" fillId="0" fontId="6" numFmtId="0" xfId="0" applyAlignment="1" applyBorder="1" applyFont="1">
      <alignment shrinkToFit="0" wrapText="1"/>
    </xf>
    <xf borderId="9" fillId="0" fontId="6" numFmtId="0" xfId="0" applyBorder="1" applyFont="1"/>
    <xf borderId="20" fillId="0" fontId="6" numFmtId="0" xfId="0" applyBorder="1" applyFont="1"/>
    <xf borderId="1" fillId="3" fontId="6" numFmtId="0" xfId="0" applyAlignment="1" applyBorder="1" applyFont="1">
      <alignment horizontal="right"/>
    </xf>
    <xf borderId="21" fillId="0" fontId="8" numFmtId="0" xfId="0" applyAlignment="1" applyBorder="1" applyFont="1">
      <alignment horizontal="righ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10" fillId="0" fontId="6" numFmtId="0" xfId="0" applyAlignment="1" applyBorder="1" applyFont="1">
      <alignment readingOrder="0" shrinkToFit="0" wrapText="1"/>
    </xf>
    <xf borderId="11" fillId="0" fontId="2" numFmtId="4" xfId="0" applyAlignment="1" applyBorder="1" applyFont="1" applyNumberFormat="1">
      <alignment vertical="center"/>
    </xf>
    <xf borderId="24" fillId="0" fontId="3" numFmtId="0" xfId="0" applyBorder="1" applyFont="1"/>
    <xf borderId="15" fillId="0" fontId="6" numFmtId="0" xfId="0" applyAlignment="1" applyBorder="1" applyFont="1">
      <alignment horizontal="center"/>
    </xf>
    <xf borderId="25" fillId="0" fontId="3" numFmtId="0" xfId="0" applyBorder="1" applyFont="1"/>
    <xf borderId="1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26" fillId="0" fontId="6" numFmtId="0" xfId="0" applyAlignment="1" applyBorder="1" applyFont="1">
      <alignment readingOrder="0" shrinkToFit="0" wrapText="1"/>
    </xf>
    <xf borderId="27" fillId="0" fontId="2" numFmtId="10" xfId="0" applyAlignment="1" applyBorder="1" applyFont="1" applyNumberFormat="1">
      <alignment horizontal="right"/>
    </xf>
    <xf borderId="28" fillId="0" fontId="3" numFmtId="0" xfId="0" applyBorder="1" applyFont="1"/>
    <xf borderId="29" fillId="0" fontId="3" numFmtId="0" xfId="0" applyBorder="1" applyFont="1"/>
    <xf borderId="1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1"/>
    </xf>
    <xf borderId="0" fillId="0" fontId="6" numFmtId="165" xfId="0" applyAlignment="1" applyFont="1" applyNumberFormat="1">
      <alignment shrinkToFit="0" vertical="center" wrapText="1"/>
    </xf>
    <xf borderId="0" fillId="0" fontId="6" numFmtId="4" xfId="0" applyAlignment="1" applyFont="1" applyNumberFormat="1">
      <alignment vertical="center"/>
    </xf>
    <xf borderId="0" fillId="0" fontId="6" numFmtId="4" xfId="0" applyAlignment="1" applyFont="1" applyNumberForma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" numFmtId="4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1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right"/>
    </xf>
    <xf borderId="0" fillId="0" fontId="6" numFmtId="0" xfId="0" applyFont="1"/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horizontal="right"/>
    </xf>
    <xf borderId="0" fillId="0" fontId="6" numFmtId="0" xfId="0" applyAlignment="1" applyFont="1">
      <alignment horizontal="right" readingOrder="0"/>
    </xf>
    <xf borderId="0" fillId="0" fontId="6" numFmtId="9" xfId="0" applyAlignment="1" applyFont="1" applyNumberFormat="1">
      <alignment horizontal="right" readingOrder="0"/>
    </xf>
    <xf borderId="0" fillId="0" fontId="6" numFmtId="9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0" numFmtId="0" xfId="0" applyFont="1"/>
    <xf borderId="0" fillId="0" fontId="8" numFmtId="0" xfId="0" applyAlignment="1" applyFont="1">
      <alignment horizontal="right" readingOrder="0" shrinkToFit="0" wrapText="0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6" xfId="0" applyAlignment="1" applyFont="1" applyNumberFormat="1">
      <alignment readingOrder="0"/>
    </xf>
    <xf borderId="0" fillId="0" fontId="6" numFmtId="165" xfId="0" applyAlignment="1" applyFont="1" applyNumberFormat="1">
      <alignment horizontal="right"/>
    </xf>
    <xf borderId="30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30" fillId="0" fontId="13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30" fillId="0" fontId="14" numFmtId="0" xfId="0" applyAlignment="1" applyBorder="1" applyFont="1">
      <alignment horizontal="right" readingOrder="0" vertical="bottom"/>
    </xf>
    <xf borderId="31" fillId="0" fontId="1" numFmtId="165" xfId="0" applyAlignment="1" applyBorder="1" applyFont="1" applyNumberFormat="1">
      <alignment horizontal="right"/>
    </xf>
    <xf borderId="30" fillId="0" fontId="1" numFmtId="4" xfId="0" applyBorder="1" applyFont="1" applyNumberFormat="1"/>
    <xf borderId="30" fillId="0" fontId="1" numFmtId="4" xfId="0" applyAlignment="1" applyBorder="1" applyFont="1" applyNumberFormat="1">
      <alignment readingOrder="0"/>
    </xf>
    <xf borderId="0" fillId="0" fontId="1" numFmtId="4" xfId="0" applyFont="1" applyNumberFormat="1"/>
    <xf borderId="31" fillId="0" fontId="15" numFmtId="0" xfId="0" applyAlignment="1" applyBorder="1" applyFont="1">
      <alignment horizontal="left" readingOrder="0"/>
    </xf>
    <xf borderId="30" fillId="0" fontId="1" numFmtId="165" xfId="0" applyAlignment="1" applyBorder="1" applyFont="1" applyNumberFormat="1">
      <alignment horizontal="right"/>
    </xf>
    <xf borderId="0" fillId="0" fontId="6" numFmtId="165" xfId="0" applyAlignment="1" applyFont="1" applyNumberFormat="1">
      <alignment readingOrder="0"/>
    </xf>
    <xf borderId="0" fillId="0" fontId="6" numFmtId="4" xfId="0" applyFont="1" applyNumberFormat="1"/>
    <xf borderId="0" fillId="0" fontId="16" numFmtId="0" xfId="0" applyAlignment="1" applyFont="1">
      <alignment readingOrder="0"/>
    </xf>
    <xf borderId="0" fillId="0" fontId="16" numFmtId="0" xfId="0" applyAlignment="1" applyFont="1">
      <alignment horizontal="right" readingOrder="0"/>
    </xf>
    <xf borderId="0" fillId="0" fontId="1" numFmtId="0" xfId="0" applyFont="1"/>
    <xf borderId="0" fillId="0" fontId="16" numFmtId="0" xfId="0" applyAlignment="1" applyFont="1">
      <alignment horizontal="right" shrinkToFit="0" wrapText="1"/>
    </xf>
    <xf borderId="0" fillId="0" fontId="6" numFmtId="10" xfId="0" applyFont="1" applyNumberFormat="1"/>
  </cellXfs>
  <cellStyles count="1">
    <cellStyle xfId="0" name="Normal" builtinId="0"/>
  </cellStyles>
  <dxfs count="5">
    <dxf>
      <font>
        <strike/>
        <color rgb="FF000000"/>
      </font>
      <fill>
        <patternFill patternType="solid">
          <fgColor rgb="FFEFEFEF"/>
          <bgColor rgb="FFEFEFEF"/>
        </patternFill>
      </fill>
      <border/>
    </dxf>
    <dxf>
      <font>
        <color theme="7"/>
      </font>
      <fill>
        <patternFill patternType="none"/>
      </fill>
      <border/>
    </dxf>
    <dxf>
      <font>
        <color theme="5"/>
      </font>
      <fill>
        <patternFill patternType="none"/>
      </fill>
      <border/>
    </dxf>
    <dxf>
      <font>
        <color rgb="FFEA4335"/>
      </font>
      <fill>
        <patternFill patternType="none"/>
      </fill>
      <border/>
    </dxf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0.13"/>
    <col customWidth="1" min="2" max="2" width="3.88"/>
    <col customWidth="1" min="3" max="3" width="20.75"/>
    <col customWidth="1" min="5" max="5" width="2.88"/>
    <col customWidth="1" min="6" max="6" width="4.0"/>
    <col customWidth="1" min="7" max="7" width="21.0"/>
    <col customWidth="1" min="9" max="9" width="2.63"/>
    <col customWidth="1" min="10" max="10" width="4.75"/>
    <col customWidth="1" min="11" max="11" width="19.25"/>
    <col customWidth="1" min="13" max="13" width="4.0"/>
    <col customWidth="1" min="14" max="14" width="15.75"/>
    <col customWidth="1" min="15" max="15" width="11.0"/>
    <col customWidth="1" min="16" max="16" width="3.5"/>
    <col customWidth="1" min="17" max="17" width="10.13"/>
  </cols>
  <sheetData>
    <row r="1">
      <c r="A1" s="1"/>
      <c r="J1" s="1"/>
    </row>
    <row r="2">
      <c r="A2" s="1"/>
      <c r="B2" s="2" t="s">
        <v>0</v>
      </c>
      <c r="C2" s="3"/>
      <c r="D2" s="4"/>
      <c r="F2" s="2" t="s">
        <v>1</v>
      </c>
      <c r="G2" s="3"/>
      <c r="H2" s="4"/>
      <c r="I2" s="5"/>
      <c r="J2" s="2" t="s">
        <v>2</v>
      </c>
      <c r="K2" s="3"/>
      <c r="L2" s="4"/>
      <c r="N2" s="6" t="s">
        <v>3</v>
      </c>
      <c r="O2" s="7"/>
      <c r="P2" s="7"/>
      <c r="Q2" s="8"/>
    </row>
    <row r="3" hidden="1">
      <c r="A3" s="1"/>
      <c r="J3" s="1"/>
      <c r="N3" s="9"/>
      <c r="O3" s="10" t="s">
        <v>4</v>
      </c>
      <c r="Q3" s="11"/>
    </row>
    <row r="4" hidden="1">
      <c r="A4" s="1"/>
      <c r="J4" s="1"/>
      <c r="N4" s="9"/>
      <c r="O4" s="12" t="str">
        <f>IF(OR(B15&lt;&gt;"нет",B16&lt;&gt;"нет"),B2,"")</f>
        <v/>
      </c>
      <c r="Q4" s="11"/>
    </row>
    <row r="5" hidden="1">
      <c r="A5" s="1"/>
      <c r="J5" s="1"/>
      <c r="N5" s="9"/>
      <c r="O5" s="12" t="str">
        <f>IF(OR(F15&lt;&gt;"нет",F16&lt;&gt;"нет"),F2,"")</f>
        <v/>
      </c>
      <c r="Q5" s="11"/>
    </row>
    <row r="6" hidden="1">
      <c r="A6" s="1"/>
      <c r="J6" s="1"/>
      <c r="N6" s="9"/>
      <c r="O6" s="12" t="str">
        <f>IF(OR(J15&lt;&gt;"нет",J16&lt;&gt;"нет"),J2,"")</f>
        <v>ВКЛАД 3</v>
      </c>
      <c r="Q6" s="11"/>
    </row>
    <row r="7">
      <c r="A7" s="13" t="s">
        <v>5</v>
      </c>
      <c r="B7" s="14">
        <v>2000000.0</v>
      </c>
      <c r="C7" s="3"/>
      <c r="D7" s="4"/>
      <c r="E7" s="15"/>
      <c r="F7" s="14">
        <v>1620000.0</v>
      </c>
      <c r="G7" s="3"/>
      <c r="H7" s="4"/>
      <c r="I7" s="15"/>
      <c r="J7" s="14">
        <v>0.0</v>
      </c>
      <c r="K7" s="3"/>
      <c r="L7" s="4"/>
      <c r="N7" s="16" t="s">
        <v>6</v>
      </c>
      <c r="O7" s="17" t="s">
        <v>2</v>
      </c>
      <c r="P7" s="18"/>
      <c r="Q7" s="19"/>
    </row>
    <row r="8">
      <c r="A8" s="13" t="s">
        <v>7</v>
      </c>
      <c r="B8" s="20">
        <v>0.2</v>
      </c>
      <c r="C8" s="3"/>
      <c r="D8" s="4"/>
      <c r="E8" s="15"/>
      <c r="F8" s="20">
        <v>0.2</v>
      </c>
      <c r="G8" s="3"/>
      <c r="H8" s="4"/>
      <c r="I8" s="15"/>
      <c r="J8" s="20">
        <v>0.15</v>
      </c>
      <c r="K8" s="3"/>
      <c r="L8" s="4"/>
      <c r="N8" s="21"/>
      <c r="O8" s="22"/>
      <c r="P8" s="23"/>
      <c r="Q8" s="24"/>
    </row>
    <row r="9">
      <c r="A9" s="13" t="s">
        <v>8</v>
      </c>
      <c r="B9" s="25" t="s">
        <v>4</v>
      </c>
      <c r="C9" s="3"/>
      <c r="D9" s="4"/>
      <c r="E9" s="26"/>
      <c r="F9" s="25" t="s">
        <v>4</v>
      </c>
      <c r="G9" s="3"/>
      <c r="H9" s="4"/>
      <c r="I9" s="26"/>
      <c r="J9" s="25" t="s">
        <v>9</v>
      </c>
      <c r="K9" s="3"/>
      <c r="L9" s="4"/>
      <c r="M9" s="27"/>
      <c r="N9" s="16" t="s">
        <v>10</v>
      </c>
      <c r="O9" s="28" t="str">
        <f>IF(B2=O7,IF(B15&lt;&gt;"нет",B15,"----"),IF(O7=F2,IF(F15&lt;&gt;"нет",F15,"----"),IF(J2=O7,IF(J15&lt;&gt;"нет",J15,"----"),"-------")))</f>
        <v>ВКЛАД 1</v>
      </c>
      <c r="P9" s="29" t="s">
        <v>11</v>
      </c>
      <c r="Q9" s="30" t="str">
        <f>O7</f>
        <v>ВКЛАД 3</v>
      </c>
    </row>
    <row r="10">
      <c r="A10" s="13" t="s">
        <v>12</v>
      </c>
      <c r="B10" s="25" t="s">
        <v>4</v>
      </c>
      <c r="C10" s="3"/>
      <c r="D10" s="4"/>
      <c r="E10" s="26"/>
      <c r="F10" s="25" t="s">
        <v>9</v>
      </c>
      <c r="G10" s="3"/>
      <c r="H10" s="4"/>
      <c r="I10" s="26"/>
      <c r="J10" s="25" t="s">
        <v>9</v>
      </c>
      <c r="K10" s="3"/>
      <c r="L10" s="4"/>
      <c r="M10" s="27"/>
      <c r="N10" s="21"/>
      <c r="O10" s="28" t="str">
        <f>IF(B2=O7,IF(B16&lt;&gt;"нет",B16,"----"),IF(O7=F2,IF(F16&lt;&gt;"нет",F16,"----"),IF(J2=O7,IF(J16&lt;&gt;"нет",J16,"----"),"-------")))</f>
        <v>ВКЛАД 2</v>
      </c>
      <c r="P10" s="29" t="s">
        <v>11</v>
      </c>
      <c r="Q10" s="30" t="str">
        <f>O7</f>
        <v>ВКЛАД 3</v>
      </c>
    </row>
    <row r="11">
      <c r="A11" s="31" t="s">
        <v>13</v>
      </c>
      <c r="B11" s="32">
        <v>0.0</v>
      </c>
      <c r="C11" s="3"/>
      <c r="D11" s="4"/>
      <c r="E11" s="33"/>
      <c r="F11" s="32">
        <v>50000.0</v>
      </c>
      <c r="G11" s="3"/>
      <c r="H11" s="4"/>
      <c r="I11" s="33"/>
      <c r="J11" s="32">
        <v>0.0</v>
      </c>
      <c r="K11" s="3"/>
      <c r="L11" s="4"/>
      <c r="N11" s="34" t="s">
        <v>14</v>
      </c>
      <c r="O11" s="35">
        <f>if(B2=O7,B7+IF(OR(B15=F2,B16=F2),F7,0)+IF(OR(B15=J2,B16=J2),J7,0),0)
+if(F2=O7,F7+IF(OR(F15=B2,B16=B2),B7,0)+IF(OR(F15=J2,F16=J2),J7,0),0)
+if(J2=O7,J7+IF(OR(J15=B2,J16=B2),B7,0)+IF(OR(J15=F2,J16=F2),F7,0),0)</f>
        <v>3620000</v>
      </c>
      <c r="P11" s="3"/>
      <c r="Q11" s="36"/>
    </row>
    <row r="12" hidden="1">
      <c r="A12" s="1"/>
      <c r="B12" s="37" t="s">
        <v>4</v>
      </c>
      <c r="C12" s="3"/>
      <c r="D12" s="4"/>
      <c r="E12" s="38"/>
      <c r="F12" s="37" t="s">
        <v>4</v>
      </c>
      <c r="G12" s="3"/>
      <c r="H12" s="4"/>
      <c r="I12" s="38"/>
      <c r="J12" s="37" t="s">
        <v>4</v>
      </c>
      <c r="K12" s="3"/>
      <c r="L12" s="4"/>
      <c r="N12" s="39"/>
      <c r="O12" s="40"/>
      <c r="P12" s="40"/>
      <c r="Q12" s="41"/>
    </row>
    <row r="13" hidden="1">
      <c r="A13" s="1"/>
      <c r="B13" s="42" t="str">
        <f>IF(OR(F9="да",B10="нет",J15=F2,J16=F2,F15=B2,F16=B2),"нет",F2)</f>
        <v>нет</v>
      </c>
      <c r="C13" s="3"/>
      <c r="D13" s="4"/>
      <c r="E13" s="38"/>
      <c r="F13" s="42" t="str">
        <f>IF(OR(B9="да",F10="нет",B15=F2,B16=F2,J15=B2,J16=B2),"нет", B2)</f>
        <v>нет</v>
      </c>
      <c r="G13" s="3"/>
      <c r="H13" s="4"/>
      <c r="I13" s="38"/>
      <c r="J13" s="42" t="str">
        <f>IF(OR(F9="да",J10="нет",F15=J2,F16=J2,B15=F2,B16=F2),"нет", F2)</f>
        <v>ВКЛАД 2</v>
      </c>
      <c r="K13" s="3"/>
      <c r="L13" s="4"/>
      <c r="N13" s="39"/>
      <c r="O13" s="40"/>
      <c r="P13" s="40"/>
      <c r="Q13" s="41"/>
    </row>
    <row r="14" hidden="1">
      <c r="A14" s="1"/>
      <c r="B14" s="42" t="str">
        <f>IF(OR(J9="да",B10="нет",F15=J2,F16=J2,J15=B2,J16=B2),"нет", J2)</f>
        <v>нет</v>
      </c>
      <c r="C14" s="3"/>
      <c r="D14" s="4"/>
      <c r="E14" s="38"/>
      <c r="F14" s="42" t="str">
        <f>IF(OR(J9="да",F10="нет",J15=F2,J16=F2,B15=J2,B16=J2),"нет", J2)</f>
        <v>нет</v>
      </c>
      <c r="G14" s="3"/>
      <c r="H14" s="4"/>
      <c r="I14" s="38"/>
      <c r="J14" s="42" t="str">
        <f>IF(OR(B9="да",J10="нет",B15=J2,B16=J2,F15=B2,F16=B2),"нет", B2)</f>
        <v>ВКЛАД 1</v>
      </c>
      <c r="K14" s="3"/>
      <c r="L14" s="4"/>
      <c r="N14" s="39"/>
      <c r="O14" s="40"/>
      <c r="P14" s="40"/>
      <c r="Q14" s="41"/>
    </row>
    <row r="15" ht="28.5" customHeight="1">
      <c r="A15" s="43" t="s">
        <v>15</v>
      </c>
      <c r="B15" s="44" t="s">
        <v>4</v>
      </c>
      <c r="C15" s="3"/>
      <c r="D15" s="4"/>
      <c r="E15" s="45" t="str">
        <f t="shared" ref="E15:E16" si="1">IF($B$10="да","",IF(OR(B15&lt;&gt;$B$12,B15&lt;&gt;$B$13,B15&lt;&gt;$B$14),"⛔",""))</f>
        <v/>
      </c>
      <c r="F15" s="44" t="s">
        <v>4</v>
      </c>
      <c r="G15" s="3"/>
      <c r="H15" s="4"/>
      <c r="I15" s="45" t="str">
        <f t="shared" ref="I15:I16" si="2">IF($F$10="да","",IF(OR(F15&lt;&gt;$F$12,F15&lt;&gt;$F$13,F15&lt;&gt;$F$14),"⛔",""))</f>
        <v/>
      </c>
      <c r="J15" s="44" t="s">
        <v>0</v>
      </c>
      <c r="K15" s="3"/>
      <c r="L15" s="4"/>
      <c r="M15" s="27" t="str">
        <f t="shared" ref="M15:M16" si="3">IF($J$10="да","",IF(OR(J15&lt;&gt;$J$12,J15&lt;&gt;$J$13,J15&lt;&gt;$J$14),"⛔",""))</f>
        <v/>
      </c>
      <c r="N15" s="34" t="s">
        <v>16</v>
      </c>
      <c r="O15" s="35">
        <f>IF(AND($J$2=$O$7,J10="да"), J11*J18, 0) + IF(AND($J$2=$O$7,J10="да",OR(J15=B2,J16=B2)), D26, 0) + IF(AND($J$2=$O$7,J10="да",OR(J15=F2,J16=F2)), H26, 0) +
IF(AND($F$2=$O$7,F10="да"),F11*F18,0) + IF(AND($F$2=$O$7,F10="да",OR(F15=B2,F16=B2)), D26, 0) + IF(AND($F$2=$O$7,F10="да",OR(F15=J2,J16=J2)), L26, 0) +
IF(AND($B$2=$O$7,B10="да"),B11*B18,0) + IF(AND($B$2=$O$7,B10="да",OR(B15=F2,B16=F2)), H26, 0) + IF(AND($B$2=$O$7,B10="да",OR(B15=J2,B16=J2)), L26, 0)</f>
        <v>300000</v>
      </c>
      <c r="P15" s="3"/>
      <c r="Q15" s="36"/>
    </row>
    <row r="16" ht="20.25" customHeight="1">
      <c r="A16" s="46"/>
      <c r="B16" s="17" t="s">
        <v>4</v>
      </c>
      <c r="C16" s="18"/>
      <c r="D16" s="47"/>
      <c r="E16" s="45" t="str">
        <f t="shared" si="1"/>
        <v/>
      </c>
      <c r="F16" s="17" t="s">
        <v>4</v>
      </c>
      <c r="G16" s="18"/>
      <c r="H16" s="47"/>
      <c r="I16" s="45" t="str">
        <f t="shared" si="2"/>
        <v/>
      </c>
      <c r="J16" s="17" t="s">
        <v>1</v>
      </c>
      <c r="K16" s="18"/>
      <c r="L16" s="47"/>
      <c r="M16" s="27" t="str">
        <f t="shared" si="3"/>
        <v/>
      </c>
      <c r="N16" s="48" t="s">
        <v>17</v>
      </c>
      <c r="O16" s="49">
        <f>if(B2=O7,IF(B9="да",D23,D23+D30),0) + if(B2=O7,IF(or(B15=F2,B16=F2),H25+H26+H30,0),0) + if(B2=O7, IF(or(B15=J2,B16=J2),L25+L26+L30, 0),0)+
if(F2=O7,IF(F9="да",H23,H23+H30),0) + if(F2=O7,IF(or(F15=B2,F16=B2),D25+D26+D30,0),0) + if(F2=O7, IF(or(F15=J2,F16=J2),L25+L26+L30, 0),0)+
if(J2=O7,IF(J9="да",L23,L23+L30),0) + if(J2=O7,IF(or(J15=B2,J16=B2),D25+D26+D30,0),0) + if(J2=O7, IF(or(J15=F2,J16=F2),H25+H26+H30, 0),0)
</f>
        <v>4306213.114</v>
      </c>
      <c r="P16" s="18"/>
      <c r="Q16" s="19"/>
    </row>
    <row r="17">
      <c r="A17" s="50"/>
      <c r="B17" s="51" t="str">
        <f>IF(AND(B15="нет",B16="нет"),"",IF(B16=B15,"⛔ Выбраны одинаковые вклады",""))</f>
        <v/>
      </c>
      <c r="C17" s="23"/>
      <c r="D17" s="52"/>
      <c r="E17" s="26"/>
      <c r="F17" s="51" t="str">
        <f>IF(AND(F15="нет",F16="нет"),"",IF(F16=F15,"⛔ Выбраны одинаковые вклады",""))</f>
        <v/>
      </c>
      <c r="G17" s="23"/>
      <c r="H17" s="52"/>
      <c r="I17" s="26"/>
      <c r="J17" s="51" t="str">
        <f>IF(AND(J15="нет",J16="нет"),"",IF(J16=J15,"⛔ Выбраны одинаковые вклады",""))</f>
        <v/>
      </c>
      <c r="K17" s="23"/>
      <c r="L17" s="52"/>
      <c r="N17" s="21"/>
      <c r="O17" s="22"/>
      <c r="P17" s="23"/>
      <c r="Q17" s="24"/>
    </row>
    <row r="18">
      <c r="A18" s="13" t="s">
        <v>18</v>
      </c>
      <c r="B18" s="53">
        <v>6.0</v>
      </c>
      <c r="C18" s="3"/>
      <c r="D18" s="4"/>
      <c r="E18" s="5"/>
      <c r="F18" s="54">
        <v>6.0</v>
      </c>
      <c r="G18" s="23"/>
      <c r="H18" s="52"/>
      <c r="I18" s="5"/>
      <c r="J18" s="53">
        <v>6.0</v>
      </c>
      <c r="K18" s="3"/>
      <c r="L18" s="4"/>
      <c r="N18" s="55" t="s">
        <v>19</v>
      </c>
      <c r="O18" s="56">
        <f>IFERROR(O16/O11-1,"нет данных")</f>
        <v>0.1895616338</v>
      </c>
      <c r="P18" s="57"/>
      <c r="Q18" s="58"/>
    </row>
    <row r="19">
      <c r="A19" s="13" t="s">
        <v>20</v>
      </c>
      <c r="B19" s="59">
        <v>45796.0</v>
      </c>
      <c r="C19" s="3"/>
      <c r="D19" s="4"/>
      <c r="E19" s="5"/>
      <c r="F19" s="59">
        <v>45796.0</v>
      </c>
      <c r="G19" s="3"/>
      <c r="H19" s="4"/>
      <c r="I19" s="5"/>
      <c r="J19" s="59">
        <v>45796.0</v>
      </c>
      <c r="K19" s="3"/>
      <c r="L19" s="4"/>
    </row>
    <row r="20">
      <c r="A20" s="60"/>
    </row>
    <row r="21">
      <c r="J21" s="1"/>
    </row>
    <row r="22">
      <c r="B22" s="61" t="str">
        <f>'Лист расчетов'!B40</f>
        <v>Дата окончания вклада</v>
      </c>
      <c r="C22" s="61"/>
      <c r="D22" s="62">
        <f>'Лист расчетов'!D40</f>
        <v>45980</v>
      </c>
      <c r="E22" s="61"/>
      <c r="F22" s="61" t="str">
        <f>'Лист расчетов'!H40</f>
        <v>Дата окончания вклада</v>
      </c>
      <c r="G22" s="61"/>
      <c r="H22" s="62">
        <f>'Лист расчетов'!J40</f>
        <v>45980</v>
      </c>
      <c r="I22" s="61"/>
      <c r="J22" s="63" t="str">
        <f>'Лист расчетов'!N40</f>
        <v>Дата окончания вклада</v>
      </c>
      <c r="K22" s="64"/>
      <c r="L22" s="65">
        <f>'Лист расчетов'!P40</f>
        <v>45980</v>
      </c>
    </row>
    <row r="23">
      <c r="B23" s="61" t="str">
        <f>'Лист расчетов'!B41</f>
        <v>Сумма на вкладе</v>
      </c>
      <c r="C23" s="61"/>
      <c r="D23" s="66">
        <f>'Лист расчетов'!D41</f>
        <v>2000000</v>
      </c>
      <c r="E23" s="61"/>
      <c r="F23" s="61" t="str">
        <f>'Лист расчетов'!H41</f>
        <v>Сумма на вкладе</v>
      </c>
      <c r="G23" s="61"/>
      <c r="H23" s="66">
        <f>'Лист расчетов'!J41</f>
        <v>1920000</v>
      </c>
      <c r="I23" s="61"/>
      <c r="J23" s="63" t="str">
        <f>'Лист расчетов'!N41</f>
        <v>Сумма на вкладе</v>
      </c>
      <c r="K23" s="63"/>
      <c r="L23" s="67">
        <f>'Лист расчетов'!P41</f>
        <v>321713.1143</v>
      </c>
    </row>
    <row r="24">
      <c r="A24" s="1"/>
      <c r="C24" s="68" t="str">
        <f>'Лист расчетов'!C42</f>
        <v>из них</v>
      </c>
      <c r="D24" s="61" t="str">
        <f>'Лист расчетов'!D42</f>
        <v/>
      </c>
      <c r="G24" s="68" t="str">
        <f>'Лист расчетов'!I42</f>
        <v>из них</v>
      </c>
      <c r="H24" s="61" t="str">
        <f>'Лист расчетов'!J42</f>
        <v/>
      </c>
      <c r="I24" s="68"/>
      <c r="J24" s="61"/>
      <c r="K24" s="68" t="str">
        <f>'Лист расчетов'!O42</f>
        <v>из них</v>
      </c>
      <c r="L24" s="61" t="str">
        <f>'Лист расчетов'!P42</f>
        <v/>
      </c>
      <c r="O24" s="69"/>
    </row>
    <row r="25">
      <c r="A25" s="1"/>
      <c r="C25" s="68" t="str">
        <f>'Лист расчетов'!C43</f>
        <v>начальная сумма</v>
      </c>
      <c r="D25" s="70">
        <f>'Лист расчетов'!D43</f>
        <v>2000000</v>
      </c>
      <c r="G25" s="68" t="str">
        <f>'Лист расчетов'!I43</f>
        <v>начальная сумма</v>
      </c>
      <c r="H25" s="70">
        <f>'Лист расчетов'!J43</f>
        <v>1620000</v>
      </c>
      <c r="I25" s="68"/>
      <c r="J25" s="70"/>
      <c r="K25" s="68" t="str">
        <f>'Лист расчетов'!O43</f>
        <v>начальная сумма</v>
      </c>
      <c r="L25" s="70">
        <f>'Лист расчетов'!P43</f>
        <v>0</v>
      </c>
    </row>
    <row r="26">
      <c r="A26" s="1"/>
      <c r="C26" s="68" t="str">
        <f>'Лист расчетов'!C44</f>
        <v>ежемесячное пополнение</v>
      </c>
      <c r="D26" s="69">
        <f>'Лист расчетов'!D44</f>
        <v>0</v>
      </c>
      <c r="G26" s="68" t="str">
        <f>'Лист расчетов'!I44</f>
        <v>ежемесячное пополнение</v>
      </c>
      <c r="H26" s="69">
        <f>'Лист расчетов'!J44</f>
        <v>300000</v>
      </c>
      <c r="I26" s="68"/>
      <c r="J26" s="69"/>
      <c r="K26" s="68" t="str">
        <f>'Лист расчетов'!O44</f>
        <v>ежемесячное пополнение</v>
      </c>
      <c r="L26" s="69">
        <f>'Лист расчетов'!P44</f>
        <v>0</v>
      </c>
    </row>
    <row r="27">
      <c r="B27" s="61" t="str">
        <f>'Лист расчетов'!B45</f>
        <v>Всего начислено процентов</v>
      </c>
      <c r="C27" s="61"/>
      <c r="D27" s="66">
        <f>'Лист расчетов'!D45</f>
        <v>200000</v>
      </c>
      <c r="E27" s="61"/>
      <c r="F27" s="61" t="str">
        <f>'Лист расчетов'!H45</f>
        <v>Всего начислено процентов</v>
      </c>
      <c r="G27" s="61"/>
      <c r="H27" s="66">
        <f>'Лист расчетов'!J45</f>
        <v>174500</v>
      </c>
      <c r="I27" s="61"/>
      <c r="J27" s="63" t="str">
        <f>'Лист расчетов'!N45</f>
        <v>включая проценты</v>
      </c>
      <c r="K27" s="63"/>
      <c r="L27" s="67">
        <f>'Лист расчетов'!P45</f>
        <v>11713.11435</v>
      </c>
    </row>
    <row r="28">
      <c r="B28" s="69"/>
      <c r="C28" s="71" t="str">
        <f>'Лист расчетов'!C46</f>
        <v>из них</v>
      </c>
      <c r="D28" s="69" t="str">
        <f>'Лист расчетов'!D46</f>
        <v/>
      </c>
      <c r="E28" s="69"/>
      <c r="F28" s="69"/>
      <c r="G28" s="71" t="str">
        <f>'Лист расчетов'!I46</f>
        <v>из них</v>
      </c>
      <c r="H28" s="69" t="str">
        <f>'Лист расчетов'!J46</f>
        <v/>
      </c>
      <c r="I28" s="69"/>
      <c r="J28" s="72"/>
      <c r="K28" s="73" t="str">
        <f>'Лист расчетов'!O46</f>
        <v>из них</v>
      </c>
      <c r="L28" s="72"/>
    </row>
    <row r="29">
      <c r="A29" s="1"/>
      <c r="B29" s="72"/>
      <c r="C29" s="73" t="str">
        <f>'Лист расчетов'!C47</f>
        <v>перечислено на ВКЛАД 3</v>
      </c>
      <c r="D29" s="74">
        <f>'Лист расчетов'!D47</f>
        <v>166666.6667</v>
      </c>
      <c r="E29" s="72"/>
      <c r="F29" s="72"/>
      <c r="G29" s="73" t="str">
        <f>'Лист расчетов'!I47</f>
        <v>перечислено на ВКЛАД 3</v>
      </c>
      <c r="H29" s="74">
        <f>'Лист расчетов'!J47</f>
        <v>143333.3333</v>
      </c>
      <c r="I29" s="72"/>
      <c r="J29" s="72"/>
      <c r="K29" s="73" t="str">
        <f>'Лист расчетов'!O47</f>
        <v>перечисление на другие вклады недоступно</v>
      </c>
      <c r="L29" s="72">
        <f>'Лист расчетов'!P47</f>
        <v>0</v>
      </c>
      <c r="M29" s="1"/>
      <c r="N29" s="1"/>
      <c r="O29" s="1"/>
      <c r="P29" s="1"/>
      <c r="Q29" s="1"/>
      <c r="R29" s="1"/>
    </row>
    <row r="30">
      <c r="B30" s="69"/>
      <c r="C30" s="71" t="str">
        <f>'Лист расчетов'!C48</f>
        <v>доступно</v>
      </c>
      <c r="D30" s="70">
        <f>'Лист расчетов'!D48</f>
        <v>33333.33333</v>
      </c>
      <c r="E30" s="69"/>
      <c r="F30" s="69"/>
      <c r="G30" s="71" t="str">
        <f>'Лист расчетов'!I48</f>
        <v>доступно</v>
      </c>
      <c r="H30" s="70">
        <f>'Лист расчетов'!J48</f>
        <v>31166.66667</v>
      </c>
      <c r="I30" s="69"/>
      <c r="J30" s="72"/>
      <c r="K30" s="73" t="str">
        <f>'Лист расчетов'!O48</f>
        <v>доступно</v>
      </c>
      <c r="L30" s="74">
        <f>'Лист расчетов'!P48</f>
        <v>0</v>
      </c>
    </row>
    <row r="31">
      <c r="A31" s="1"/>
      <c r="B31" s="69"/>
      <c r="C31" s="69"/>
      <c r="D31" s="69"/>
      <c r="E31" s="69"/>
      <c r="F31" s="69"/>
      <c r="G31" s="69"/>
      <c r="H31" s="69"/>
      <c r="I31" s="69"/>
      <c r="J31" s="72"/>
      <c r="K31" s="69"/>
      <c r="L31" s="69"/>
    </row>
    <row r="32">
      <c r="A32" s="1"/>
      <c r="F32" s="75"/>
      <c r="J32" s="1"/>
    </row>
    <row r="33">
      <c r="A33" s="1"/>
      <c r="J33" s="1"/>
    </row>
    <row r="34">
      <c r="A34" s="1"/>
      <c r="F34" s="76"/>
      <c r="J34" s="77"/>
    </row>
    <row r="35">
      <c r="A35" s="1"/>
      <c r="J35" s="77"/>
    </row>
    <row r="36">
      <c r="A36" s="1"/>
      <c r="J36" s="1"/>
    </row>
    <row r="37">
      <c r="A37" s="1"/>
      <c r="J37" s="1"/>
    </row>
    <row r="38">
      <c r="A38" s="1"/>
      <c r="J38" s="1"/>
    </row>
    <row r="39">
      <c r="A39" s="1"/>
      <c r="J39" s="1"/>
    </row>
    <row r="40">
      <c r="A40" s="1"/>
      <c r="J40" s="1"/>
    </row>
    <row r="41">
      <c r="A41" s="1"/>
      <c r="J41" s="1"/>
    </row>
    <row r="42">
      <c r="A42" s="1"/>
      <c r="J42" s="1"/>
    </row>
    <row r="43">
      <c r="A43" s="1"/>
      <c r="J43" s="1"/>
    </row>
    <row r="44">
      <c r="A44" s="1"/>
      <c r="J44" s="1"/>
    </row>
    <row r="45">
      <c r="A45" s="1"/>
      <c r="J45" s="1"/>
    </row>
    <row r="46">
      <c r="A46" s="1"/>
      <c r="J46" s="1"/>
    </row>
    <row r="47">
      <c r="A47" s="1"/>
      <c r="J47" s="1"/>
    </row>
    <row r="48">
      <c r="A48" s="1"/>
      <c r="J48" s="1"/>
    </row>
    <row r="49">
      <c r="A49" s="1"/>
      <c r="J49" s="1"/>
    </row>
    <row r="50">
      <c r="A50" s="1"/>
      <c r="J50" s="1"/>
    </row>
    <row r="51">
      <c r="A51" s="1"/>
      <c r="J51" s="1"/>
    </row>
    <row r="52">
      <c r="A52" s="1"/>
      <c r="J52" s="1"/>
    </row>
    <row r="53">
      <c r="A53" s="1"/>
      <c r="J53" s="1"/>
    </row>
    <row r="54">
      <c r="A54" s="1"/>
      <c r="J54" s="1"/>
    </row>
    <row r="55">
      <c r="A55" s="1"/>
      <c r="J55" s="1"/>
    </row>
    <row r="56">
      <c r="A56" s="1"/>
      <c r="J56" s="1"/>
    </row>
    <row r="57">
      <c r="A57" s="1"/>
      <c r="J57" s="1"/>
    </row>
    <row r="58">
      <c r="A58" s="1"/>
      <c r="J58" s="1"/>
    </row>
    <row r="59">
      <c r="A59" s="1"/>
      <c r="J59" s="1"/>
    </row>
    <row r="60">
      <c r="A60" s="1"/>
      <c r="J60" s="1"/>
    </row>
    <row r="61">
      <c r="A61" s="1"/>
      <c r="J61" s="1"/>
    </row>
    <row r="62">
      <c r="A62" s="1"/>
      <c r="J62" s="1"/>
    </row>
    <row r="63">
      <c r="A63" s="1"/>
      <c r="J63" s="1"/>
    </row>
    <row r="64">
      <c r="A64" s="1"/>
      <c r="J64" s="1"/>
    </row>
    <row r="65">
      <c r="A65" s="1"/>
      <c r="J65" s="1"/>
    </row>
    <row r="66">
      <c r="A66" s="1"/>
      <c r="J66" s="1"/>
    </row>
    <row r="67">
      <c r="A67" s="1"/>
      <c r="J67" s="1"/>
    </row>
    <row r="68">
      <c r="A68" s="1"/>
      <c r="J68" s="1"/>
    </row>
    <row r="69">
      <c r="A69" s="1"/>
      <c r="J69" s="1"/>
    </row>
    <row r="70">
      <c r="A70" s="1"/>
      <c r="J70" s="1"/>
    </row>
    <row r="71">
      <c r="A71" s="1"/>
      <c r="J71" s="1"/>
    </row>
    <row r="72">
      <c r="A72" s="1"/>
      <c r="J72" s="1"/>
    </row>
    <row r="73">
      <c r="A73" s="1"/>
      <c r="J73" s="1"/>
    </row>
    <row r="74">
      <c r="A74" s="1"/>
      <c r="J74" s="1"/>
    </row>
    <row r="75">
      <c r="A75" s="1"/>
      <c r="J75" s="1"/>
    </row>
    <row r="76">
      <c r="A76" s="1"/>
      <c r="J76" s="1"/>
    </row>
    <row r="77">
      <c r="A77" s="1"/>
      <c r="J77" s="1"/>
    </row>
    <row r="78">
      <c r="A78" s="1"/>
      <c r="J78" s="1"/>
    </row>
    <row r="79">
      <c r="A79" s="1"/>
      <c r="J79" s="1"/>
    </row>
    <row r="80">
      <c r="A80" s="1"/>
      <c r="J80" s="1"/>
    </row>
    <row r="81">
      <c r="A81" s="1"/>
      <c r="J81" s="1"/>
    </row>
    <row r="82">
      <c r="A82" s="1"/>
      <c r="J82" s="1"/>
    </row>
    <row r="83">
      <c r="A83" s="1"/>
      <c r="J83" s="1"/>
    </row>
    <row r="84">
      <c r="A84" s="1"/>
      <c r="J84" s="1"/>
    </row>
    <row r="85">
      <c r="A85" s="1"/>
      <c r="J85" s="1"/>
    </row>
    <row r="86">
      <c r="A86" s="1"/>
      <c r="J86" s="1"/>
    </row>
    <row r="87">
      <c r="A87" s="1"/>
      <c r="J87" s="1"/>
    </row>
    <row r="88">
      <c r="A88" s="1"/>
      <c r="J88" s="1"/>
    </row>
    <row r="89">
      <c r="A89" s="1"/>
      <c r="J89" s="1"/>
    </row>
    <row r="90">
      <c r="A90" s="1"/>
      <c r="J90" s="1"/>
    </row>
    <row r="91">
      <c r="A91" s="1"/>
      <c r="J91" s="1"/>
    </row>
    <row r="92">
      <c r="A92" s="1"/>
      <c r="J92" s="1"/>
    </row>
    <row r="93">
      <c r="A93" s="1"/>
      <c r="J93" s="1"/>
    </row>
    <row r="94">
      <c r="A94" s="1"/>
      <c r="J94" s="1"/>
    </row>
    <row r="95">
      <c r="A95" s="1"/>
      <c r="J95" s="1"/>
    </row>
    <row r="96">
      <c r="A96" s="1"/>
      <c r="J96" s="1"/>
    </row>
    <row r="97">
      <c r="A97" s="1"/>
      <c r="J97" s="1"/>
    </row>
    <row r="98">
      <c r="A98" s="1"/>
      <c r="J98" s="1"/>
    </row>
    <row r="99">
      <c r="A99" s="1"/>
      <c r="J99" s="1"/>
    </row>
    <row r="100">
      <c r="A100" s="1"/>
      <c r="J100" s="1"/>
    </row>
    <row r="101">
      <c r="A101" s="1"/>
      <c r="J101" s="1"/>
    </row>
    <row r="102">
      <c r="A102" s="1"/>
      <c r="J102" s="1"/>
    </row>
    <row r="103">
      <c r="A103" s="1"/>
      <c r="J103" s="1"/>
    </row>
    <row r="104">
      <c r="A104" s="1"/>
      <c r="J104" s="1"/>
    </row>
    <row r="105">
      <c r="A105" s="1"/>
      <c r="J105" s="1"/>
    </row>
    <row r="106">
      <c r="A106" s="1"/>
      <c r="J106" s="1"/>
    </row>
    <row r="107">
      <c r="A107" s="1"/>
      <c r="J107" s="1"/>
    </row>
    <row r="108">
      <c r="A108" s="1"/>
      <c r="J108" s="1"/>
    </row>
    <row r="109">
      <c r="A109" s="1"/>
      <c r="J109" s="1"/>
    </row>
    <row r="110">
      <c r="A110" s="1"/>
      <c r="J110" s="1"/>
    </row>
    <row r="111">
      <c r="A111" s="1"/>
      <c r="J111" s="1"/>
    </row>
    <row r="112">
      <c r="A112" s="1"/>
      <c r="J112" s="1"/>
    </row>
    <row r="113">
      <c r="A113" s="1"/>
      <c r="J113" s="1"/>
    </row>
    <row r="114">
      <c r="A114" s="1"/>
      <c r="J114" s="1"/>
    </row>
    <row r="115">
      <c r="A115" s="1"/>
      <c r="J115" s="1"/>
    </row>
    <row r="116">
      <c r="A116" s="1"/>
      <c r="J116" s="1"/>
    </row>
    <row r="117">
      <c r="A117" s="1"/>
      <c r="J117" s="1"/>
    </row>
    <row r="118">
      <c r="A118" s="1"/>
      <c r="J118" s="1"/>
    </row>
    <row r="119">
      <c r="A119" s="1"/>
      <c r="J119" s="1"/>
    </row>
    <row r="120">
      <c r="A120" s="1"/>
      <c r="J120" s="1"/>
    </row>
    <row r="121">
      <c r="A121" s="1"/>
      <c r="J121" s="1"/>
    </row>
    <row r="122">
      <c r="A122" s="1"/>
      <c r="J122" s="1"/>
    </row>
    <row r="123">
      <c r="A123" s="1"/>
      <c r="J123" s="1"/>
    </row>
    <row r="124">
      <c r="A124" s="1"/>
      <c r="J124" s="1"/>
    </row>
    <row r="125">
      <c r="A125" s="1"/>
      <c r="J125" s="1"/>
    </row>
    <row r="126">
      <c r="A126" s="1"/>
      <c r="J126" s="1"/>
    </row>
    <row r="127">
      <c r="A127" s="1"/>
      <c r="J127" s="1"/>
    </row>
    <row r="128">
      <c r="A128" s="1"/>
      <c r="J128" s="1"/>
    </row>
    <row r="129">
      <c r="A129" s="1"/>
      <c r="J129" s="1"/>
    </row>
    <row r="130">
      <c r="A130" s="1"/>
      <c r="J130" s="1"/>
    </row>
    <row r="131">
      <c r="A131" s="1"/>
      <c r="J131" s="1"/>
    </row>
    <row r="132">
      <c r="A132" s="1"/>
      <c r="J132" s="1"/>
    </row>
    <row r="133">
      <c r="A133" s="1"/>
      <c r="J133" s="1"/>
    </row>
    <row r="134">
      <c r="A134" s="1"/>
      <c r="J134" s="1"/>
    </row>
    <row r="135">
      <c r="A135" s="1"/>
      <c r="J135" s="1"/>
    </row>
    <row r="136">
      <c r="A136" s="1"/>
      <c r="J136" s="1"/>
    </row>
    <row r="137">
      <c r="A137" s="1"/>
      <c r="J137" s="1"/>
    </row>
    <row r="138">
      <c r="A138" s="1"/>
      <c r="J138" s="1"/>
    </row>
    <row r="139">
      <c r="A139" s="1"/>
      <c r="J139" s="1"/>
    </row>
    <row r="140">
      <c r="A140" s="1"/>
      <c r="J140" s="1"/>
    </row>
    <row r="141">
      <c r="A141" s="1"/>
      <c r="J141" s="1"/>
    </row>
    <row r="142">
      <c r="A142" s="1"/>
      <c r="J142" s="1"/>
    </row>
    <row r="143">
      <c r="A143" s="1"/>
      <c r="J143" s="1"/>
    </row>
    <row r="144">
      <c r="A144" s="1"/>
      <c r="J144" s="1"/>
    </row>
    <row r="145">
      <c r="A145" s="1"/>
      <c r="J145" s="1"/>
    </row>
    <row r="146">
      <c r="A146" s="1"/>
      <c r="J146" s="1"/>
    </row>
    <row r="147">
      <c r="A147" s="1"/>
      <c r="J147" s="1"/>
    </row>
    <row r="148">
      <c r="A148" s="1"/>
      <c r="J148" s="1"/>
    </row>
    <row r="149">
      <c r="A149" s="1"/>
      <c r="J149" s="1"/>
    </row>
    <row r="150">
      <c r="A150" s="1"/>
      <c r="J150" s="1"/>
    </row>
    <row r="151">
      <c r="A151" s="1"/>
      <c r="J151" s="1"/>
    </row>
    <row r="152">
      <c r="A152" s="1"/>
      <c r="J152" s="1"/>
    </row>
    <row r="153">
      <c r="A153" s="1"/>
      <c r="J153" s="1"/>
    </row>
    <row r="154">
      <c r="A154" s="1"/>
      <c r="J154" s="1"/>
    </row>
    <row r="155">
      <c r="A155" s="1"/>
      <c r="J155" s="1"/>
    </row>
    <row r="156">
      <c r="A156" s="1"/>
      <c r="J156" s="1"/>
    </row>
    <row r="157">
      <c r="A157" s="1"/>
      <c r="J157" s="1"/>
    </row>
    <row r="158">
      <c r="A158" s="1"/>
      <c r="J158" s="1"/>
    </row>
    <row r="159">
      <c r="A159" s="1"/>
      <c r="J159" s="1"/>
    </row>
    <row r="160">
      <c r="A160" s="1"/>
      <c r="J160" s="1"/>
    </row>
    <row r="161">
      <c r="A161" s="1"/>
      <c r="J161" s="1"/>
    </row>
    <row r="162">
      <c r="A162" s="1"/>
      <c r="J162" s="1"/>
    </row>
    <row r="163">
      <c r="A163" s="1"/>
      <c r="J163" s="1"/>
    </row>
    <row r="164">
      <c r="A164" s="1"/>
      <c r="J164" s="1"/>
    </row>
    <row r="165">
      <c r="A165" s="1"/>
      <c r="J165" s="1"/>
    </row>
    <row r="166">
      <c r="A166" s="1"/>
      <c r="J166" s="1"/>
    </row>
    <row r="167">
      <c r="A167" s="1"/>
      <c r="J167" s="1"/>
    </row>
    <row r="168">
      <c r="A168" s="1"/>
      <c r="J168" s="1"/>
    </row>
    <row r="169">
      <c r="A169" s="1"/>
      <c r="J169" s="1"/>
    </row>
    <row r="170">
      <c r="A170" s="1"/>
      <c r="J170" s="1"/>
    </row>
    <row r="171">
      <c r="A171" s="1"/>
      <c r="J171" s="1"/>
    </row>
    <row r="172">
      <c r="A172" s="1"/>
      <c r="J172" s="1"/>
    </row>
    <row r="173">
      <c r="A173" s="1"/>
      <c r="J173" s="1"/>
    </row>
    <row r="174">
      <c r="A174" s="1"/>
      <c r="J174" s="1"/>
    </row>
    <row r="175">
      <c r="A175" s="1"/>
      <c r="J175" s="1"/>
    </row>
    <row r="176">
      <c r="A176" s="1"/>
      <c r="J176" s="1"/>
    </row>
    <row r="177">
      <c r="A177" s="1"/>
      <c r="J177" s="1"/>
    </row>
    <row r="178">
      <c r="A178" s="1"/>
      <c r="J178" s="1"/>
    </row>
    <row r="179">
      <c r="A179" s="1"/>
      <c r="J179" s="1"/>
    </row>
    <row r="180">
      <c r="A180" s="1"/>
      <c r="J180" s="1"/>
    </row>
    <row r="181">
      <c r="A181" s="1"/>
      <c r="J181" s="1"/>
    </row>
    <row r="182">
      <c r="A182" s="1"/>
      <c r="J182" s="1"/>
    </row>
    <row r="183">
      <c r="A183" s="1"/>
      <c r="J183" s="1"/>
    </row>
    <row r="184">
      <c r="A184" s="1"/>
      <c r="J184" s="1"/>
    </row>
    <row r="185">
      <c r="A185" s="1"/>
      <c r="J185" s="1"/>
    </row>
    <row r="186">
      <c r="A186" s="1"/>
      <c r="J186" s="1"/>
    </row>
    <row r="187">
      <c r="A187" s="1"/>
      <c r="J187" s="1"/>
    </row>
    <row r="188">
      <c r="A188" s="1"/>
      <c r="J188" s="1"/>
    </row>
    <row r="189">
      <c r="A189" s="1"/>
      <c r="J189" s="1"/>
    </row>
    <row r="190">
      <c r="A190" s="1"/>
      <c r="J190" s="1"/>
    </row>
    <row r="191">
      <c r="A191" s="1"/>
      <c r="J191" s="1"/>
    </row>
    <row r="192">
      <c r="A192" s="1"/>
      <c r="J192" s="1"/>
    </row>
    <row r="193">
      <c r="A193" s="1"/>
      <c r="J193" s="1"/>
    </row>
    <row r="194">
      <c r="A194" s="1"/>
      <c r="J194" s="1"/>
    </row>
    <row r="195">
      <c r="A195" s="1"/>
      <c r="J195" s="1"/>
    </row>
    <row r="196">
      <c r="A196" s="1"/>
      <c r="J196" s="1"/>
    </row>
    <row r="197">
      <c r="A197" s="1"/>
      <c r="J197" s="1"/>
    </row>
    <row r="198">
      <c r="A198" s="1"/>
      <c r="J198" s="1"/>
    </row>
    <row r="199">
      <c r="A199" s="1"/>
      <c r="J199" s="1"/>
    </row>
    <row r="200">
      <c r="A200" s="1"/>
      <c r="J200" s="1"/>
    </row>
    <row r="201">
      <c r="A201" s="1"/>
      <c r="J201" s="1"/>
    </row>
    <row r="202">
      <c r="A202" s="1"/>
      <c r="J202" s="1"/>
    </row>
    <row r="203">
      <c r="A203" s="1"/>
      <c r="J203" s="1"/>
    </row>
    <row r="204">
      <c r="A204" s="1"/>
      <c r="J204" s="1"/>
    </row>
    <row r="205">
      <c r="A205" s="1"/>
      <c r="J205" s="1"/>
    </row>
    <row r="206">
      <c r="A206" s="1"/>
      <c r="J206" s="1"/>
    </row>
    <row r="207">
      <c r="A207" s="1"/>
      <c r="J207" s="1"/>
    </row>
    <row r="208">
      <c r="A208" s="1"/>
      <c r="J208" s="1"/>
    </row>
    <row r="209">
      <c r="A209" s="1"/>
      <c r="J209" s="1"/>
    </row>
    <row r="210">
      <c r="A210" s="1"/>
      <c r="J210" s="1"/>
    </row>
    <row r="211">
      <c r="A211" s="1"/>
      <c r="J211" s="1"/>
    </row>
    <row r="212">
      <c r="A212" s="1"/>
      <c r="J212" s="1"/>
    </row>
    <row r="213">
      <c r="A213" s="1"/>
      <c r="J213" s="1"/>
    </row>
    <row r="214">
      <c r="A214" s="1"/>
      <c r="J214" s="1"/>
    </row>
    <row r="215">
      <c r="A215" s="1"/>
      <c r="J215" s="1"/>
    </row>
    <row r="216">
      <c r="A216" s="1"/>
      <c r="J216" s="1"/>
    </row>
    <row r="217">
      <c r="A217" s="1"/>
      <c r="J217" s="1"/>
    </row>
    <row r="218">
      <c r="A218" s="1"/>
      <c r="J218" s="1"/>
    </row>
    <row r="219">
      <c r="A219" s="1"/>
      <c r="J219" s="1"/>
    </row>
    <row r="220">
      <c r="A220" s="1"/>
      <c r="J220" s="1"/>
    </row>
    <row r="221">
      <c r="A221" s="1"/>
      <c r="J221" s="1"/>
    </row>
    <row r="222">
      <c r="A222" s="1"/>
      <c r="J222" s="1"/>
    </row>
    <row r="223">
      <c r="A223" s="1"/>
      <c r="J223" s="1"/>
    </row>
    <row r="224">
      <c r="A224" s="1"/>
      <c r="J224" s="1"/>
    </row>
    <row r="225">
      <c r="A225" s="1"/>
      <c r="J225" s="1"/>
    </row>
    <row r="226">
      <c r="A226" s="1"/>
      <c r="J226" s="1"/>
    </row>
    <row r="227">
      <c r="A227" s="1"/>
      <c r="J227" s="1"/>
    </row>
    <row r="228">
      <c r="A228" s="1"/>
      <c r="J228" s="1"/>
    </row>
    <row r="229">
      <c r="A229" s="1"/>
      <c r="J229" s="1"/>
    </row>
    <row r="230">
      <c r="A230" s="1"/>
      <c r="J230" s="1"/>
    </row>
    <row r="231">
      <c r="A231" s="1"/>
      <c r="J231" s="1"/>
    </row>
    <row r="232">
      <c r="A232" s="1"/>
      <c r="J232" s="1"/>
    </row>
    <row r="233">
      <c r="A233" s="1"/>
      <c r="J233" s="1"/>
    </row>
    <row r="234">
      <c r="A234" s="1"/>
      <c r="J234" s="1"/>
    </row>
    <row r="235">
      <c r="A235" s="1"/>
      <c r="J235" s="1"/>
    </row>
    <row r="236">
      <c r="A236" s="1"/>
      <c r="J236" s="1"/>
    </row>
    <row r="237">
      <c r="A237" s="1"/>
      <c r="J237" s="1"/>
    </row>
    <row r="238">
      <c r="A238" s="1"/>
      <c r="J238" s="1"/>
    </row>
    <row r="239">
      <c r="A239" s="1"/>
      <c r="J239" s="1"/>
    </row>
    <row r="240">
      <c r="A240" s="1"/>
      <c r="J240" s="1"/>
    </row>
    <row r="241">
      <c r="A241" s="1"/>
      <c r="J241" s="1"/>
    </row>
    <row r="242">
      <c r="A242" s="1"/>
      <c r="J242" s="1"/>
    </row>
    <row r="243">
      <c r="A243" s="1"/>
      <c r="J243" s="1"/>
    </row>
    <row r="244">
      <c r="A244" s="1"/>
      <c r="J244" s="1"/>
    </row>
    <row r="245">
      <c r="A245" s="1"/>
      <c r="J245" s="1"/>
    </row>
    <row r="246">
      <c r="A246" s="1"/>
      <c r="J246" s="1"/>
    </row>
    <row r="247">
      <c r="A247" s="1"/>
      <c r="J247" s="1"/>
    </row>
    <row r="248">
      <c r="A248" s="1"/>
      <c r="J248" s="1"/>
    </row>
    <row r="249">
      <c r="A249" s="1"/>
      <c r="J249" s="1"/>
    </row>
    <row r="250">
      <c r="A250" s="1"/>
      <c r="J250" s="1"/>
    </row>
    <row r="251">
      <c r="A251" s="1"/>
      <c r="J251" s="1"/>
    </row>
    <row r="252">
      <c r="A252" s="1"/>
      <c r="J252" s="1"/>
    </row>
    <row r="253">
      <c r="A253" s="1"/>
      <c r="J253" s="1"/>
    </row>
    <row r="254">
      <c r="A254" s="1"/>
      <c r="J254" s="1"/>
    </row>
    <row r="255">
      <c r="A255" s="1"/>
      <c r="J255" s="1"/>
    </row>
    <row r="256">
      <c r="A256" s="1"/>
      <c r="J256" s="1"/>
    </row>
    <row r="257">
      <c r="A257" s="1"/>
      <c r="J257" s="1"/>
    </row>
    <row r="258">
      <c r="A258" s="1"/>
      <c r="J258" s="1"/>
    </row>
    <row r="259">
      <c r="A259" s="1"/>
      <c r="J259" s="1"/>
    </row>
    <row r="260">
      <c r="A260" s="1"/>
      <c r="J260" s="1"/>
    </row>
    <row r="261">
      <c r="A261" s="1"/>
      <c r="J261" s="1"/>
    </row>
    <row r="262">
      <c r="A262" s="1"/>
      <c r="J262" s="1"/>
    </row>
    <row r="263">
      <c r="A263" s="1"/>
      <c r="J263" s="1"/>
    </row>
    <row r="264">
      <c r="A264" s="1"/>
      <c r="J264" s="1"/>
    </row>
    <row r="265">
      <c r="A265" s="1"/>
      <c r="J265" s="1"/>
    </row>
    <row r="266">
      <c r="A266" s="1"/>
      <c r="J266" s="1"/>
    </row>
    <row r="267">
      <c r="A267" s="1"/>
      <c r="J267" s="1"/>
    </row>
    <row r="268">
      <c r="A268" s="1"/>
      <c r="J268" s="1"/>
    </row>
    <row r="269">
      <c r="A269" s="1"/>
      <c r="J269" s="1"/>
    </row>
    <row r="270">
      <c r="A270" s="1"/>
      <c r="J270" s="1"/>
    </row>
    <row r="271">
      <c r="A271" s="1"/>
      <c r="J271" s="1"/>
    </row>
    <row r="272">
      <c r="A272" s="1"/>
      <c r="J272" s="1"/>
    </row>
    <row r="273">
      <c r="A273" s="1"/>
      <c r="J273" s="1"/>
    </row>
    <row r="274">
      <c r="A274" s="1"/>
      <c r="J274" s="1"/>
    </row>
    <row r="275">
      <c r="A275" s="1"/>
      <c r="J275" s="1"/>
    </row>
    <row r="276">
      <c r="A276" s="1"/>
      <c r="J276" s="1"/>
    </row>
    <row r="277">
      <c r="A277" s="1"/>
      <c r="J277" s="1"/>
    </row>
    <row r="278">
      <c r="A278" s="1"/>
      <c r="J278" s="1"/>
    </row>
    <row r="279">
      <c r="A279" s="1"/>
      <c r="J279" s="1"/>
    </row>
    <row r="280">
      <c r="A280" s="1"/>
      <c r="J280" s="1"/>
    </row>
    <row r="281">
      <c r="A281" s="1"/>
      <c r="J281" s="1"/>
    </row>
    <row r="282">
      <c r="A282" s="1"/>
      <c r="J282" s="1"/>
    </row>
    <row r="283">
      <c r="A283" s="1"/>
      <c r="J283" s="1"/>
    </row>
    <row r="284">
      <c r="A284" s="1"/>
      <c r="J284" s="1"/>
    </row>
    <row r="285">
      <c r="A285" s="1"/>
      <c r="J285" s="1"/>
    </row>
    <row r="286">
      <c r="A286" s="1"/>
      <c r="J286" s="1"/>
    </row>
    <row r="287">
      <c r="A287" s="1"/>
      <c r="J287" s="1"/>
    </row>
    <row r="288">
      <c r="A288" s="1"/>
      <c r="J288" s="1"/>
    </row>
    <row r="289">
      <c r="A289" s="1"/>
      <c r="J289" s="1"/>
    </row>
    <row r="290">
      <c r="A290" s="1"/>
      <c r="J290" s="1"/>
    </row>
    <row r="291">
      <c r="A291" s="1"/>
      <c r="J291" s="1"/>
    </row>
    <row r="292">
      <c r="A292" s="1"/>
      <c r="J292" s="1"/>
    </row>
    <row r="293">
      <c r="A293" s="1"/>
      <c r="J293" s="1"/>
    </row>
    <row r="294">
      <c r="A294" s="1"/>
      <c r="J294" s="1"/>
    </row>
    <row r="295">
      <c r="A295" s="1"/>
      <c r="J295" s="1"/>
    </row>
    <row r="296">
      <c r="A296" s="1"/>
      <c r="J296" s="1"/>
    </row>
    <row r="297">
      <c r="A297" s="1"/>
      <c r="J297" s="1"/>
    </row>
    <row r="298">
      <c r="A298" s="1"/>
      <c r="J298" s="1"/>
    </row>
    <row r="299">
      <c r="A299" s="1"/>
      <c r="J299" s="1"/>
    </row>
    <row r="300">
      <c r="A300" s="1"/>
      <c r="J300" s="1"/>
    </row>
    <row r="301">
      <c r="A301" s="1"/>
      <c r="J301" s="1"/>
    </row>
    <row r="302">
      <c r="A302" s="1"/>
      <c r="J302" s="1"/>
    </row>
    <row r="303">
      <c r="A303" s="1"/>
      <c r="J303" s="1"/>
    </row>
    <row r="304">
      <c r="A304" s="1"/>
      <c r="J304" s="1"/>
    </row>
    <row r="305">
      <c r="A305" s="1"/>
      <c r="J305" s="1"/>
    </row>
    <row r="306">
      <c r="A306" s="1"/>
      <c r="J306" s="1"/>
    </row>
    <row r="307">
      <c r="A307" s="1"/>
      <c r="J307" s="1"/>
    </row>
    <row r="308">
      <c r="A308" s="1"/>
      <c r="J308" s="1"/>
    </row>
    <row r="309">
      <c r="A309" s="1"/>
      <c r="J309" s="1"/>
    </row>
    <row r="310">
      <c r="A310" s="1"/>
      <c r="J310" s="1"/>
    </row>
    <row r="311">
      <c r="A311" s="1"/>
      <c r="J311" s="1"/>
    </row>
    <row r="312">
      <c r="A312" s="1"/>
      <c r="J312" s="1"/>
    </row>
    <row r="313">
      <c r="A313" s="1"/>
      <c r="J313" s="1"/>
    </row>
    <row r="314">
      <c r="A314" s="1"/>
      <c r="J314" s="1"/>
    </row>
    <row r="315">
      <c r="A315" s="1"/>
      <c r="J315" s="1"/>
    </row>
    <row r="316">
      <c r="A316" s="1"/>
      <c r="J316" s="1"/>
    </row>
    <row r="317">
      <c r="A317" s="1"/>
      <c r="J317" s="1"/>
    </row>
    <row r="318">
      <c r="A318" s="1"/>
      <c r="J318" s="1"/>
    </row>
    <row r="319">
      <c r="A319" s="1"/>
      <c r="J319" s="1"/>
    </row>
    <row r="320">
      <c r="A320" s="1"/>
      <c r="J320" s="1"/>
    </row>
    <row r="321">
      <c r="A321" s="1"/>
      <c r="J321" s="1"/>
    </row>
    <row r="322">
      <c r="A322" s="1"/>
      <c r="J322" s="1"/>
    </row>
    <row r="323">
      <c r="A323" s="1"/>
      <c r="J323" s="1"/>
    </row>
    <row r="324">
      <c r="A324" s="1"/>
      <c r="J324" s="1"/>
    </row>
    <row r="325">
      <c r="A325" s="1"/>
      <c r="J325" s="1"/>
    </row>
    <row r="326">
      <c r="A326" s="1"/>
      <c r="J326" s="1"/>
    </row>
    <row r="327">
      <c r="A327" s="1"/>
      <c r="J327" s="1"/>
    </row>
    <row r="328">
      <c r="A328" s="1"/>
      <c r="J328" s="1"/>
    </row>
    <row r="329">
      <c r="A329" s="1"/>
      <c r="J329" s="1"/>
    </row>
    <row r="330">
      <c r="A330" s="1"/>
      <c r="J330" s="1"/>
    </row>
    <row r="331">
      <c r="A331" s="1"/>
      <c r="J331" s="1"/>
    </row>
    <row r="332">
      <c r="A332" s="1"/>
      <c r="J332" s="1"/>
    </row>
    <row r="333">
      <c r="A333" s="1"/>
      <c r="J333" s="1"/>
    </row>
    <row r="334">
      <c r="A334" s="1"/>
      <c r="J334" s="1"/>
    </row>
    <row r="335">
      <c r="A335" s="1"/>
      <c r="J335" s="1"/>
    </row>
    <row r="336">
      <c r="A336" s="1"/>
      <c r="J336" s="1"/>
    </row>
    <row r="337">
      <c r="A337" s="1"/>
      <c r="J337" s="1"/>
    </row>
    <row r="338">
      <c r="A338" s="1"/>
      <c r="J338" s="1"/>
    </row>
    <row r="339">
      <c r="A339" s="1"/>
      <c r="J339" s="1"/>
    </row>
    <row r="340">
      <c r="A340" s="1"/>
      <c r="J340" s="1"/>
    </row>
    <row r="341">
      <c r="A341" s="1"/>
      <c r="J341" s="1"/>
    </row>
    <row r="342">
      <c r="A342" s="1"/>
      <c r="J342" s="1"/>
    </row>
    <row r="343">
      <c r="A343" s="1"/>
      <c r="J343" s="1"/>
    </row>
    <row r="344">
      <c r="A344" s="1"/>
      <c r="J344" s="1"/>
    </row>
    <row r="345">
      <c r="A345" s="1"/>
      <c r="J345" s="1"/>
    </row>
    <row r="346">
      <c r="A346" s="1"/>
      <c r="J346" s="1"/>
    </row>
    <row r="347">
      <c r="A347" s="1"/>
      <c r="J347" s="1"/>
    </row>
    <row r="348">
      <c r="A348" s="1"/>
      <c r="J348" s="1"/>
    </row>
    <row r="349">
      <c r="A349" s="1"/>
      <c r="J349" s="1"/>
    </row>
    <row r="350">
      <c r="A350" s="1"/>
      <c r="J350" s="1"/>
    </row>
    <row r="351">
      <c r="A351" s="1"/>
      <c r="J351" s="1"/>
    </row>
    <row r="352">
      <c r="A352" s="1"/>
      <c r="J352" s="1"/>
    </row>
    <row r="353">
      <c r="A353" s="1"/>
      <c r="J353" s="1"/>
    </row>
    <row r="354">
      <c r="A354" s="1"/>
      <c r="J354" s="1"/>
    </row>
    <row r="355">
      <c r="A355" s="1"/>
      <c r="J355" s="1"/>
    </row>
    <row r="356">
      <c r="A356" s="1"/>
      <c r="J356" s="1"/>
    </row>
    <row r="357">
      <c r="A357" s="1"/>
      <c r="J357" s="1"/>
    </row>
    <row r="358">
      <c r="A358" s="1"/>
      <c r="J358" s="1"/>
    </row>
    <row r="359">
      <c r="A359" s="1"/>
      <c r="J359" s="1"/>
    </row>
    <row r="360">
      <c r="A360" s="1"/>
      <c r="J360" s="1"/>
    </row>
    <row r="361">
      <c r="A361" s="1"/>
      <c r="J361" s="1"/>
    </row>
    <row r="362">
      <c r="A362" s="1"/>
      <c r="J362" s="1"/>
    </row>
    <row r="363">
      <c r="A363" s="1"/>
      <c r="J363" s="1"/>
    </row>
    <row r="364">
      <c r="A364" s="1"/>
      <c r="J364" s="1"/>
    </row>
    <row r="365">
      <c r="A365" s="1"/>
      <c r="J365" s="1"/>
    </row>
    <row r="366">
      <c r="A366" s="1"/>
      <c r="J366" s="1"/>
    </row>
    <row r="367">
      <c r="A367" s="1"/>
      <c r="J367" s="1"/>
    </row>
    <row r="368">
      <c r="A368" s="1"/>
      <c r="J368" s="1"/>
    </row>
    <row r="369">
      <c r="A369" s="1"/>
      <c r="J369" s="1"/>
    </row>
    <row r="370">
      <c r="A370" s="1"/>
      <c r="J370" s="1"/>
    </row>
    <row r="371">
      <c r="A371" s="1"/>
      <c r="J371" s="1"/>
    </row>
    <row r="372">
      <c r="A372" s="1"/>
      <c r="J372" s="1"/>
    </row>
    <row r="373">
      <c r="A373" s="1"/>
      <c r="J373" s="1"/>
    </row>
    <row r="374">
      <c r="A374" s="1"/>
      <c r="J374" s="1"/>
    </row>
    <row r="375">
      <c r="A375" s="1"/>
      <c r="J375" s="1"/>
    </row>
    <row r="376">
      <c r="A376" s="1"/>
      <c r="J376" s="1"/>
    </row>
    <row r="377">
      <c r="A377" s="1"/>
      <c r="J377" s="1"/>
    </row>
    <row r="378">
      <c r="A378" s="1"/>
      <c r="J378" s="1"/>
    </row>
    <row r="379">
      <c r="A379" s="1"/>
      <c r="J379" s="1"/>
    </row>
    <row r="380">
      <c r="A380" s="1"/>
      <c r="J380" s="1"/>
    </row>
    <row r="381">
      <c r="A381" s="1"/>
      <c r="J381" s="1"/>
    </row>
    <row r="382">
      <c r="A382" s="1"/>
      <c r="J382" s="1"/>
    </row>
    <row r="383">
      <c r="A383" s="1"/>
      <c r="J383" s="1"/>
    </row>
    <row r="384">
      <c r="A384" s="1"/>
      <c r="J384" s="1"/>
    </row>
    <row r="385">
      <c r="A385" s="1"/>
      <c r="J385" s="1"/>
    </row>
    <row r="386">
      <c r="A386" s="1"/>
      <c r="J386" s="1"/>
    </row>
    <row r="387">
      <c r="A387" s="1"/>
      <c r="J387" s="1"/>
    </row>
    <row r="388">
      <c r="A388" s="1"/>
      <c r="J388" s="1"/>
    </row>
    <row r="389">
      <c r="A389" s="1"/>
      <c r="J389" s="1"/>
    </row>
    <row r="390">
      <c r="A390" s="1"/>
      <c r="J390" s="1"/>
    </row>
    <row r="391">
      <c r="A391" s="1"/>
      <c r="J391" s="1"/>
    </row>
    <row r="392">
      <c r="A392" s="1"/>
      <c r="J392" s="1"/>
    </row>
    <row r="393">
      <c r="A393" s="1"/>
      <c r="J393" s="1"/>
    </row>
    <row r="394">
      <c r="A394" s="1"/>
      <c r="J394" s="1"/>
    </row>
    <row r="395">
      <c r="A395" s="1"/>
      <c r="J395" s="1"/>
    </row>
    <row r="396">
      <c r="A396" s="1"/>
      <c r="J396" s="1"/>
    </row>
    <row r="397">
      <c r="A397" s="1"/>
      <c r="J397" s="1"/>
    </row>
    <row r="398">
      <c r="A398" s="1"/>
      <c r="J398" s="1"/>
    </row>
    <row r="399">
      <c r="A399" s="1"/>
      <c r="J399" s="1"/>
    </row>
    <row r="400">
      <c r="A400" s="1"/>
      <c r="J400" s="1"/>
    </row>
    <row r="401">
      <c r="A401" s="1"/>
      <c r="J401" s="1"/>
    </row>
    <row r="402">
      <c r="A402" s="1"/>
      <c r="J402" s="1"/>
    </row>
    <row r="403">
      <c r="A403" s="1"/>
      <c r="J403" s="1"/>
    </row>
    <row r="404">
      <c r="A404" s="1"/>
      <c r="J404" s="1"/>
    </row>
    <row r="405">
      <c r="A405" s="1"/>
      <c r="J405" s="1"/>
    </row>
    <row r="406">
      <c r="A406" s="1"/>
      <c r="J406" s="1"/>
    </row>
    <row r="407">
      <c r="A407" s="1"/>
      <c r="J407" s="1"/>
    </row>
    <row r="408">
      <c r="A408" s="1"/>
      <c r="J408" s="1"/>
    </row>
    <row r="409">
      <c r="A409" s="1"/>
      <c r="J409" s="1"/>
    </row>
    <row r="410">
      <c r="A410" s="1"/>
      <c r="J410" s="1"/>
    </row>
    <row r="411">
      <c r="A411" s="1"/>
      <c r="J411" s="1"/>
    </row>
    <row r="412">
      <c r="A412" s="1"/>
      <c r="J412" s="1"/>
    </row>
    <row r="413">
      <c r="A413" s="1"/>
      <c r="J413" s="1"/>
    </row>
    <row r="414">
      <c r="A414" s="1"/>
      <c r="J414" s="1"/>
    </row>
    <row r="415">
      <c r="A415" s="1"/>
      <c r="J415" s="1"/>
    </row>
    <row r="416">
      <c r="A416" s="1"/>
      <c r="J416" s="1"/>
    </row>
    <row r="417">
      <c r="A417" s="1"/>
      <c r="J417" s="1"/>
    </row>
    <row r="418">
      <c r="A418" s="1"/>
      <c r="J418" s="1"/>
    </row>
    <row r="419">
      <c r="A419" s="1"/>
      <c r="J419" s="1"/>
    </row>
    <row r="420">
      <c r="A420" s="1"/>
      <c r="J420" s="1"/>
    </row>
    <row r="421">
      <c r="A421" s="1"/>
      <c r="J421" s="1"/>
    </row>
    <row r="422">
      <c r="A422" s="1"/>
      <c r="J422" s="1"/>
    </row>
    <row r="423">
      <c r="A423" s="1"/>
      <c r="J423" s="1"/>
    </row>
    <row r="424">
      <c r="A424" s="1"/>
      <c r="J424" s="1"/>
    </row>
    <row r="425">
      <c r="A425" s="1"/>
      <c r="J425" s="1"/>
    </row>
    <row r="426">
      <c r="A426" s="1"/>
      <c r="J426" s="1"/>
    </row>
    <row r="427">
      <c r="A427" s="1"/>
      <c r="J427" s="1"/>
    </row>
    <row r="428">
      <c r="A428" s="1"/>
      <c r="J428" s="1"/>
    </row>
    <row r="429">
      <c r="A429" s="1"/>
      <c r="J429" s="1"/>
    </row>
    <row r="430">
      <c r="A430" s="1"/>
      <c r="J430" s="1"/>
    </row>
    <row r="431">
      <c r="A431" s="1"/>
      <c r="J431" s="1"/>
    </row>
    <row r="432">
      <c r="A432" s="1"/>
      <c r="J432" s="1"/>
    </row>
    <row r="433">
      <c r="A433" s="1"/>
      <c r="J433" s="1"/>
    </row>
    <row r="434">
      <c r="A434" s="1"/>
      <c r="J434" s="1"/>
    </row>
    <row r="435">
      <c r="A435" s="1"/>
      <c r="J435" s="1"/>
    </row>
    <row r="436">
      <c r="A436" s="1"/>
      <c r="J436" s="1"/>
    </row>
    <row r="437">
      <c r="A437" s="1"/>
      <c r="J437" s="1"/>
    </row>
    <row r="438">
      <c r="A438" s="1"/>
      <c r="J438" s="1"/>
    </row>
    <row r="439">
      <c r="A439" s="1"/>
      <c r="J439" s="1"/>
    </row>
    <row r="440">
      <c r="A440" s="1"/>
      <c r="J440" s="1"/>
    </row>
    <row r="441">
      <c r="A441" s="1"/>
      <c r="J441" s="1"/>
    </row>
    <row r="442">
      <c r="A442" s="1"/>
      <c r="J442" s="1"/>
    </row>
    <row r="443">
      <c r="A443" s="1"/>
      <c r="J443" s="1"/>
    </row>
    <row r="444">
      <c r="A444" s="1"/>
      <c r="J444" s="1"/>
    </row>
    <row r="445">
      <c r="A445" s="1"/>
      <c r="J445" s="1"/>
    </row>
    <row r="446">
      <c r="A446" s="1"/>
      <c r="J446" s="1"/>
    </row>
    <row r="447">
      <c r="A447" s="1"/>
      <c r="J447" s="1"/>
    </row>
    <row r="448">
      <c r="A448" s="1"/>
      <c r="J448" s="1"/>
    </row>
    <row r="449">
      <c r="A449" s="1"/>
      <c r="J449" s="1"/>
    </row>
    <row r="450">
      <c r="A450" s="1"/>
      <c r="J450" s="1"/>
    </row>
    <row r="451">
      <c r="A451" s="1"/>
      <c r="J451" s="1"/>
    </row>
    <row r="452">
      <c r="A452" s="1"/>
      <c r="J452" s="1"/>
    </row>
    <row r="453">
      <c r="A453" s="1"/>
      <c r="J453" s="1"/>
    </row>
    <row r="454">
      <c r="A454" s="1"/>
      <c r="J454" s="1"/>
    </row>
    <row r="455">
      <c r="A455" s="1"/>
      <c r="J455" s="1"/>
    </row>
    <row r="456">
      <c r="A456" s="1"/>
      <c r="J456" s="1"/>
    </row>
    <row r="457">
      <c r="A457" s="1"/>
      <c r="J457" s="1"/>
    </row>
    <row r="458">
      <c r="A458" s="1"/>
      <c r="J458" s="1"/>
    </row>
    <row r="459">
      <c r="A459" s="1"/>
      <c r="J459" s="1"/>
    </row>
    <row r="460">
      <c r="A460" s="1"/>
      <c r="J460" s="1"/>
    </row>
    <row r="461">
      <c r="A461" s="1"/>
      <c r="J461" s="1"/>
    </row>
    <row r="462">
      <c r="A462" s="1"/>
      <c r="J462" s="1"/>
    </row>
    <row r="463">
      <c r="A463" s="1"/>
      <c r="J463" s="1"/>
    </row>
    <row r="464">
      <c r="A464" s="1"/>
      <c r="J464" s="1"/>
    </row>
    <row r="465">
      <c r="A465" s="1"/>
      <c r="J465" s="1"/>
    </row>
    <row r="466">
      <c r="A466" s="1"/>
      <c r="J466" s="1"/>
    </row>
    <row r="467">
      <c r="A467" s="1"/>
      <c r="J467" s="1"/>
    </row>
    <row r="468">
      <c r="A468" s="1"/>
      <c r="J468" s="1"/>
    </row>
    <row r="469">
      <c r="A469" s="1"/>
      <c r="J469" s="1"/>
    </row>
    <row r="470">
      <c r="A470" s="1"/>
      <c r="J470" s="1"/>
    </row>
    <row r="471">
      <c r="A471" s="1"/>
      <c r="J471" s="1"/>
    </row>
    <row r="472">
      <c r="A472" s="1"/>
      <c r="J472" s="1"/>
    </row>
    <row r="473">
      <c r="A473" s="1"/>
      <c r="J473" s="1"/>
    </row>
    <row r="474">
      <c r="A474" s="1"/>
      <c r="J474" s="1"/>
    </row>
    <row r="475">
      <c r="A475" s="1"/>
      <c r="J475" s="1"/>
    </row>
    <row r="476">
      <c r="A476" s="1"/>
      <c r="J476" s="1"/>
    </row>
    <row r="477">
      <c r="A477" s="1"/>
      <c r="J477" s="1"/>
    </row>
    <row r="478">
      <c r="A478" s="1"/>
      <c r="J478" s="1"/>
    </row>
    <row r="479">
      <c r="A479" s="1"/>
      <c r="J479" s="1"/>
    </row>
    <row r="480">
      <c r="A480" s="1"/>
      <c r="J480" s="1"/>
    </row>
    <row r="481">
      <c r="A481" s="1"/>
      <c r="J481" s="1"/>
    </row>
    <row r="482">
      <c r="A482" s="1"/>
      <c r="J482" s="1"/>
    </row>
    <row r="483">
      <c r="A483" s="1"/>
      <c r="J483" s="1"/>
    </row>
    <row r="484">
      <c r="A484" s="1"/>
      <c r="J484" s="1"/>
    </row>
    <row r="485">
      <c r="A485" s="1"/>
      <c r="J485" s="1"/>
    </row>
    <row r="486">
      <c r="A486" s="1"/>
      <c r="J486" s="1"/>
    </row>
    <row r="487">
      <c r="A487" s="1"/>
      <c r="J487" s="1"/>
    </row>
    <row r="488">
      <c r="A488" s="1"/>
      <c r="J488" s="1"/>
    </row>
    <row r="489">
      <c r="A489" s="1"/>
      <c r="J489" s="1"/>
    </row>
    <row r="490">
      <c r="A490" s="1"/>
      <c r="J490" s="1"/>
    </row>
    <row r="491">
      <c r="A491" s="1"/>
      <c r="J491" s="1"/>
    </row>
    <row r="492">
      <c r="A492" s="1"/>
      <c r="J492" s="1"/>
    </row>
    <row r="493">
      <c r="A493" s="1"/>
      <c r="J493" s="1"/>
    </row>
    <row r="494">
      <c r="A494" s="1"/>
      <c r="J494" s="1"/>
    </row>
    <row r="495">
      <c r="A495" s="1"/>
      <c r="J495" s="1"/>
    </row>
    <row r="496">
      <c r="A496" s="1"/>
      <c r="J496" s="1"/>
    </row>
    <row r="497">
      <c r="A497" s="1"/>
      <c r="J497" s="1"/>
    </row>
    <row r="498">
      <c r="A498" s="1"/>
      <c r="J498" s="1"/>
    </row>
    <row r="499">
      <c r="A499" s="1"/>
      <c r="J499" s="1"/>
    </row>
    <row r="500">
      <c r="A500" s="1"/>
      <c r="J500" s="1"/>
    </row>
    <row r="501">
      <c r="A501" s="1"/>
      <c r="J501" s="1"/>
    </row>
    <row r="502">
      <c r="A502" s="1"/>
      <c r="J502" s="1"/>
    </row>
    <row r="503">
      <c r="A503" s="1"/>
      <c r="J503" s="1"/>
    </row>
    <row r="504">
      <c r="A504" s="1"/>
      <c r="J504" s="1"/>
    </row>
    <row r="505">
      <c r="A505" s="1"/>
      <c r="J505" s="1"/>
    </row>
    <row r="506">
      <c r="A506" s="1"/>
      <c r="J506" s="1"/>
    </row>
    <row r="507">
      <c r="A507" s="1"/>
      <c r="J507" s="1"/>
    </row>
    <row r="508">
      <c r="A508" s="1"/>
      <c r="J508" s="1"/>
    </row>
    <row r="509">
      <c r="A509" s="1"/>
      <c r="J509" s="1"/>
    </row>
    <row r="510">
      <c r="A510" s="1"/>
      <c r="J510" s="1"/>
    </row>
    <row r="511">
      <c r="A511" s="1"/>
      <c r="J511" s="1"/>
    </row>
    <row r="512">
      <c r="A512" s="1"/>
      <c r="J512" s="1"/>
    </row>
    <row r="513">
      <c r="A513" s="1"/>
      <c r="J513" s="1"/>
    </row>
    <row r="514">
      <c r="A514" s="1"/>
      <c r="J514" s="1"/>
    </row>
    <row r="515">
      <c r="A515" s="1"/>
      <c r="J515" s="1"/>
    </row>
    <row r="516">
      <c r="A516" s="1"/>
      <c r="J516" s="1"/>
    </row>
    <row r="517">
      <c r="A517" s="1"/>
      <c r="J517" s="1"/>
    </row>
    <row r="518">
      <c r="A518" s="1"/>
      <c r="J518" s="1"/>
    </row>
    <row r="519">
      <c r="A519" s="1"/>
      <c r="J519" s="1"/>
    </row>
    <row r="520">
      <c r="A520" s="1"/>
      <c r="J520" s="1"/>
    </row>
    <row r="521">
      <c r="A521" s="1"/>
      <c r="J521" s="1"/>
    </row>
    <row r="522">
      <c r="A522" s="1"/>
      <c r="J522" s="1"/>
    </row>
    <row r="523">
      <c r="A523" s="1"/>
      <c r="J523" s="1"/>
    </row>
    <row r="524">
      <c r="A524" s="1"/>
      <c r="J524" s="1"/>
    </row>
    <row r="525">
      <c r="A525" s="1"/>
      <c r="J525" s="1"/>
    </row>
    <row r="526">
      <c r="A526" s="1"/>
      <c r="J526" s="1"/>
    </row>
    <row r="527">
      <c r="A527" s="1"/>
      <c r="J527" s="1"/>
    </row>
    <row r="528">
      <c r="A528" s="1"/>
      <c r="J528" s="1"/>
    </row>
    <row r="529">
      <c r="A529" s="1"/>
      <c r="J529" s="1"/>
    </row>
    <row r="530">
      <c r="A530" s="1"/>
      <c r="J530" s="1"/>
    </row>
    <row r="531">
      <c r="A531" s="1"/>
      <c r="J531" s="1"/>
    </row>
    <row r="532">
      <c r="A532" s="1"/>
      <c r="J532" s="1"/>
    </row>
    <row r="533">
      <c r="A533" s="1"/>
      <c r="J533" s="1"/>
    </row>
    <row r="534">
      <c r="A534" s="1"/>
      <c r="J534" s="1"/>
    </row>
    <row r="535">
      <c r="A535" s="1"/>
      <c r="J535" s="1"/>
    </row>
    <row r="536">
      <c r="A536" s="1"/>
      <c r="J536" s="1"/>
    </row>
    <row r="537">
      <c r="A537" s="1"/>
      <c r="J537" s="1"/>
    </row>
    <row r="538">
      <c r="A538" s="1"/>
      <c r="J538" s="1"/>
    </row>
    <row r="539">
      <c r="A539" s="1"/>
      <c r="J539" s="1"/>
    </row>
    <row r="540">
      <c r="A540" s="1"/>
      <c r="J540" s="1"/>
    </row>
    <row r="541">
      <c r="A541" s="1"/>
      <c r="J541" s="1"/>
    </row>
    <row r="542">
      <c r="A542" s="1"/>
      <c r="J542" s="1"/>
    </row>
    <row r="543">
      <c r="A543" s="1"/>
      <c r="J543" s="1"/>
    </row>
    <row r="544">
      <c r="A544" s="1"/>
      <c r="J544" s="1"/>
    </row>
    <row r="545">
      <c r="A545" s="1"/>
      <c r="J545" s="1"/>
    </row>
    <row r="546">
      <c r="A546" s="1"/>
      <c r="J546" s="1"/>
    </row>
    <row r="547">
      <c r="A547" s="1"/>
      <c r="J547" s="1"/>
    </row>
    <row r="548">
      <c r="A548" s="1"/>
      <c r="J548" s="1"/>
    </row>
    <row r="549">
      <c r="A549" s="1"/>
      <c r="J549" s="1"/>
    </row>
    <row r="550">
      <c r="A550" s="1"/>
      <c r="J550" s="1"/>
    </row>
    <row r="551">
      <c r="A551" s="1"/>
      <c r="J551" s="1"/>
    </row>
    <row r="552">
      <c r="A552" s="1"/>
      <c r="J552" s="1"/>
    </row>
    <row r="553">
      <c r="A553" s="1"/>
      <c r="J553" s="1"/>
    </row>
    <row r="554">
      <c r="A554" s="1"/>
      <c r="J554" s="1"/>
    </row>
    <row r="555">
      <c r="A555" s="1"/>
      <c r="J555" s="1"/>
    </row>
    <row r="556">
      <c r="A556" s="1"/>
      <c r="J556" s="1"/>
    </row>
    <row r="557">
      <c r="A557" s="1"/>
      <c r="J557" s="1"/>
    </row>
    <row r="558">
      <c r="A558" s="1"/>
      <c r="J558" s="1"/>
    </row>
    <row r="559">
      <c r="A559" s="1"/>
      <c r="J559" s="1"/>
    </row>
    <row r="560">
      <c r="A560" s="1"/>
      <c r="J560" s="1"/>
    </row>
    <row r="561">
      <c r="A561" s="1"/>
      <c r="J561" s="1"/>
    </row>
    <row r="562">
      <c r="A562" s="1"/>
      <c r="J562" s="1"/>
    </row>
    <row r="563">
      <c r="A563" s="1"/>
      <c r="J563" s="1"/>
    </row>
    <row r="564">
      <c r="A564" s="1"/>
      <c r="J564" s="1"/>
    </row>
    <row r="565">
      <c r="A565" s="1"/>
      <c r="J565" s="1"/>
    </row>
    <row r="566">
      <c r="A566" s="1"/>
      <c r="J566" s="1"/>
    </row>
    <row r="567">
      <c r="A567" s="1"/>
      <c r="J567" s="1"/>
    </row>
    <row r="568">
      <c r="A568" s="1"/>
      <c r="J568" s="1"/>
    </row>
    <row r="569">
      <c r="A569" s="1"/>
      <c r="J569" s="1"/>
    </row>
    <row r="570">
      <c r="A570" s="1"/>
      <c r="J570" s="1"/>
    </row>
    <row r="571">
      <c r="A571" s="1"/>
      <c r="J571" s="1"/>
    </row>
    <row r="572">
      <c r="A572" s="1"/>
      <c r="J572" s="1"/>
    </row>
    <row r="573">
      <c r="A573" s="1"/>
      <c r="J573" s="1"/>
    </row>
    <row r="574">
      <c r="A574" s="1"/>
      <c r="J574" s="1"/>
    </row>
    <row r="575">
      <c r="A575" s="1"/>
      <c r="J575" s="1"/>
    </row>
    <row r="576">
      <c r="A576" s="1"/>
      <c r="J576" s="1"/>
    </row>
    <row r="577">
      <c r="A577" s="1"/>
      <c r="J577" s="1"/>
    </row>
    <row r="578">
      <c r="A578" s="1"/>
      <c r="J578" s="1"/>
    </row>
    <row r="579">
      <c r="A579" s="1"/>
      <c r="J579" s="1"/>
    </row>
    <row r="580">
      <c r="A580" s="1"/>
      <c r="J580" s="1"/>
    </row>
    <row r="581">
      <c r="A581" s="1"/>
      <c r="J581" s="1"/>
    </row>
    <row r="582">
      <c r="A582" s="1"/>
      <c r="J582" s="1"/>
    </row>
    <row r="583">
      <c r="A583" s="1"/>
      <c r="J583" s="1"/>
    </row>
    <row r="584">
      <c r="A584" s="1"/>
      <c r="J584" s="1"/>
    </row>
    <row r="585">
      <c r="A585" s="1"/>
      <c r="J585" s="1"/>
    </row>
    <row r="586">
      <c r="A586" s="1"/>
      <c r="J586" s="1"/>
    </row>
    <row r="587">
      <c r="A587" s="1"/>
      <c r="J587" s="1"/>
    </row>
    <row r="588">
      <c r="A588" s="1"/>
      <c r="J588" s="1"/>
    </row>
    <row r="589">
      <c r="A589" s="1"/>
      <c r="J589" s="1"/>
    </row>
    <row r="590">
      <c r="A590" s="1"/>
      <c r="J590" s="1"/>
    </row>
    <row r="591">
      <c r="A591" s="1"/>
      <c r="J591" s="1"/>
    </row>
    <row r="592">
      <c r="A592" s="1"/>
      <c r="J592" s="1"/>
    </row>
    <row r="593">
      <c r="A593" s="1"/>
      <c r="J593" s="1"/>
    </row>
    <row r="594">
      <c r="A594" s="1"/>
      <c r="J594" s="1"/>
    </row>
    <row r="595">
      <c r="A595" s="1"/>
      <c r="J595" s="1"/>
    </row>
    <row r="596">
      <c r="A596" s="1"/>
      <c r="J596" s="1"/>
    </row>
    <row r="597">
      <c r="A597" s="1"/>
      <c r="J597" s="1"/>
    </row>
    <row r="598">
      <c r="A598" s="1"/>
      <c r="J598" s="1"/>
    </row>
    <row r="599">
      <c r="A599" s="1"/>
      <c r="J599" s="1"/>
    </row>
    <row r="600">
      <c r="A600" s="1"/>
      <c r="J600" s="1"/>
    </row>
    <row r="601">
      <c r="A601" s="1"/>
      <c r="J601" s="1"/>
    </row>
    <row r="602">
      <c r="A602" s="1"/>
      <c r="J602" s="1"/>
    </row>
    <row r="603">
      <c r="A603" s="1"/>
      <c r="J603" s="1"/>
    </row>
    <row r="604">
      <c r="A604" s="1"/>
      <c r="J604" s="1"/>
    </row>
    <row r="605">
      <c r="A605" s="1"/>
      <c r="J605" s="1"/>
    </row>
    <row r="606">
      <c r="A606" s="1"/>
      <c r="J606" s="1"/>
    </row>
    <row r="607">
      <c r="A607" s="1"/>
      <c r="J607" s="1"/>
    </row>
    <row r="608">
      <c r="A608" s="1"/>
      <c r="J608" s="1"/>
    </row>
    <row r="609">
      <c r="A609" s="1"/>
      <c r="J609" s="1"/>
    </row>
    <row r="610">
      <c r="A610" s="1"/>
      <c r="J610" s="1"/>
    </row>
    <row r="611">
      <c r="A611" s="1"/>
      <c r="J611" s="1"/>
    </row>
    <row r="612">
      <c r="A612" s="1"/>
      <c r="J612" s="1"/>
    </row>
    <row r="613">
      <c r="A613" s="1"/>
      <c r="J613" s="1"/>
    </row>
    <row r="614">
      <c r="A614" s="1"/>
      <c r="J614" s="1"/>
    </row>
    <row r="615">
      <c r="A615" s="1"/>
      <c r="J615" s="1"/>
    </row>
    <row r="616">
      <c r="A616" s="1"/>
      <c r="J616" s="1"/>
    </row>
    <row r="617">
      <c r="A617" s="1"/>
      <c r="J617" s="1"/>
    </row>
    <row r="618">
      <c r="A618" s="1"/>
      <c r="J618" s="1"/>
    </row>
    <row r="619">
      <c r="A619" s="1"/>
      <c r="J619" s="1"/>
    </row>
    <row r="620">
      <c r="A620" s="1"/>
      <c r="J620" s="1"/>
    </row>
    <row r="621">
      <c r="A621" s="1"/>
      <c r="J621" s="1"/>
    </row>
    <row r="622">
      <c r="A622" s="1"/>
      <c r="J622" s="1"/>
    </row>
    <row r="623">
      <c r="A623" s="1"/>
      <c r="J623" s="1"/>
    </row>
    <row r="624">
      <c r="A624" s="1"/>
      <c r="J624" s="1"/>
    </row>
    <row r="625">
      <c r="A625" s="1"/>
      <c r="J625" s="1"/>
    </row>
    <row r="626">
      <c r="A626" s="1"/>
      <c r="J626" s="1"/>
    </row>
    <row r="627">
      <c r="A627" s="1"/>
      <c r="J627" s="1"/>
    </row>
    <row r="628">
      <c r="A628" s="1"/>
      <c r="J628" s="1"/>
    </row>
    <row r="629">
      <c r="A629" s="1"/>
      <c r="J629" s="1"/>
    </row>
    <row r="630">
      <c r="A630" s="1"/>
      <c r="J630" s="1"/>
    </row>
    <row r="631">
      <c r="A631" s="1"/>
      <c r="J631" s="1"/>
    </row>
    <row r="632">
      <c r="A632" s="1"/>
      <c r="J632" s="1"/>
    </row>
    <row r="633">
      <c r="A633" s="1"/>
      <c r="J633" s="1"/>
    </row>
    <row r="634">
      <c r="A634" s="1"/>
      <c r="J634" s="1"/>
    </row>
    <row r="635">
      <c r="A635" s="1"/>
      <c r="J635" s="1"/>
    </row>
    <row r="636">
      <c r="A636" s="1"/>
      <c r="J636" s="1"/>
    </row>
    <row r="637">
      <c r="A637" s="1"/>
      <c r="J637" s="1"/>
    </row>
    <row r="638">
      <c r="A638" s="1"/>
      <c r="J638" s="1"/>
    </row>
    <row r="639">
      <c r="A639" s="1"/>
      <c r="J639" s="1"/>
    </row>
    <row r="640">
      <c r="A640" s="1"/>
      <c r="J640" s="1"/>
    </row>
    <row r="641">
      <c r="A641" s="1"/>
      <c r="J641" s="1"/>
    </row>
    <row r="642">
      <c r="A642" s="1"/>
      <c r="J642" s="1"/>
    </row>
    <row r="643">
      <c r="A643" s="1"/>
      <c r="J643" s="1"/>
    </row>
    <row r="644">
      <c r="A644" s="1"/>
      <c r="J644" s="1"/>
    </row>
    <row r="645">
      <c r="A645" s="1"/>
      <c r="J645" s="1"/>
    </row>
    <row r="646">
      <c r="A646" s="1"/>
      <c r="J646" s="1"/>
    </row>
    <row r="647">
      <c r="A647" s="1"/>
      <c r="J647" s="1"/>
    </row>
    <row r="648">
      <c r="A648" s="1"/>
      <c r="J648" s="1"/>
    </row>
    <row r="649">
      <c r="A649" s="1"/>
      <c r="J649" s="1"/>
    </row>
    <row r="650">
      <c r="A650" s="1"/>
      <c r="J650" s="1"/>
    </row>
    <row r="651">
      <c r="A651" s="1"/>
      <c r="J651" s="1"/>
    </row>
    <row r="652">
      <c r="A652" s="1"/>
      <c r="J652" s="1"/>
    </row>
    <row r="653">
      <c r="A653" s="1"/>
      <c r="J653" s="1"/>
    </row>
    <row r="654">
      <c r="A654" s="1"/>
      <c r="J654" s="1"/>
    </row>
    <row r="655">
      <c r="A655" s="1"/>
      <c r="J655" s="1"/>
    </row>
    <row r="656">
      <c r="A656" s="1"/>
      <c r="J656" s="1"/>
    </row>
    <row r="657">
      <c r="A657" s="1"/>
      <c r="J657" s="1"/>
    </row>
    <row r="658">
      <c r="A658" s="1"/>
      <c r="J658" s="1"/>
    </row>
    <row r="659">
      <c r="A659" s="1"/>
      <c r="J659" s="1"/>
    </row>
    <row r="660">
      <c r="A660" s="1"/>
      <c r="J660" s="1"/>
    </row>
    <row r="661">
      <c r="A661" s="1"/>
      <c r="J661" s="1"/>
    </row>
    <row r="662">
      <c r="A662" s="1"/>
      <c r="J662" s="1"/>
    </row>
    <row r="663">
      <c r="A663" s="1"/>
      <c r="J663" s="1"/>
    </row>
    <row r="664">
      <c r="A664" s="1"/>
      <c r="J664" s="1"/>
    </row>
    <row r="665">
      <c r="A665" s="1"/>
      <c r="J665" s="1"/>
    </row>
    <row r="666">
      <c r="A666" s="1"/>
      <c r="J666" s="1"/>
    </row>
    <row r="667">
      <c r="A667" s="1"/>
      <c r="J667" s="1"/>
    </row>
    <row r="668">
      <c r="A668" s="1"/>
      <c r="J668" s="1"/>
    </row>
    <row r="669">
      <c r="A669" s="1"/>
      <c r="J669" s="1"/>
    </row>
    <row r="670">
      <c r="A670" s="1"/>
      <c r="J670" s="1"/>
    </row>
    <row r="671">
      <c r="A671" s="1"/>
      <c r="J671" s="1"/>
    </row>
    <row r="672">
      <c r="A672" s="1"/>
      <c r="J672" s="1"/>
    </row>
    <row r="673">
      <c r="A673" s="1"/>
      <c r="J673" s="1"/>
    </row>
    <row r="674">
      <c r="A674" s="1"/>
      <c r="J674" s="1"/>
    </row>
    <row r="675">
      <c r="A675" s="1"/>
      <c r="J675" s="1"/>
    </row>
    <row r="676">
      <c r="A676" s="1"/>
      <c r="J676" s="1"/>
    </row>
    <row r="677">
      <c r="A677" s="1"/>
      <c r="J677" s="1"/>
    </row>
    <row r="678">
      <c r="A678" s="1"/>
      <c r="J678" s="1"/>
    </row>
    <row r="679">
      <c r="A679" s="1"/>
      <c r="J679" s="1"/>
    </row>
    <row r="680">
      <c r="A680" s="1"/>
      <c r="J680" s="1"/>
    </row>
    <row r="681">
      <c r="A681" s="1"/>
      <c r="J681" s="1"/>
    </row>
    <row r="682">
      <c r="A682" s="1"/>
      <c r="J682" s="1"/>
    </row>
    <row r="683">
      <c r="A683" s="1"/>
      <c r="J683" s="1"/>
    </row>
    <row r="684">
      <c r="A684" s="1"/>
      <c r="J684" s="1"/>
    </row>
    <row r="685">
      <c r="A685" s="1"/>
      <c r="J685" s="1"/>
    </row>
    <row r="686">
      <c r="A686" s="1"/>
      <c r="J686" s="1"/>
    </row>
    <row r="687">
      <c r="A687" s="1"/>
      <c r="J687" s="1"/>
    </row>
    <row r="688">
      <c r="A688" s="1"/>
      <c r="J688" s="1"/>
    </row>
    <row r="689">
      <c r="A689" s="1"/>
      <c r="J689" s="1"/>
    </row>
    <row r="690">
      <c r="A690" s="1"/>
      <c r="J690" s="1"/>
    </row>
    <row r="691">
      <c r="A691" s="1"/>
      <c r="J691" s="1"/>
    </row>
    <row r="692">
      <c r="A692" s="1"/>
      <c r="J692" s="1"/>
    </row>
    <row r="693">
      <c r="A693" s="1"/>
      <c r="J693" s="1"/>
    </row>
    <row r="694">
      <c r="A694" s="1"/>
      <c r="J694" s="1"/>
    </row>
    <row r="695">
      <c r="A695" s="1"/>
      <c r="J695" s="1"/>
    </row>
    <row r="696">
      <c r="A696" s="1"/>
      <c r="J696" s="1"/>
    </row>
    <row r="697">
      <c r="A697" s="1"/>
      <c r="J697" s="1"/>
    </row>
    <row r="698">
      <c r="A698" s="1"/>
      <c r="J698" s="1"/>
    </row>
    <row r="699">
      <c r="A699" s="1"/>
      <c r="J699" s="1"/>
    </row>
    <row r="700">
      <c r="A700" s="1"/>
      <c r="J700" s="1"/>
    </row>
    <row r="701">
      <c r="A701" s="1"/>
      <c r="J701" s="1"/>
    </row>
    <row r="702">
      <c r="A702" s="1"/>
      <c r="J702" s="1"/>
    </row>
    <row r="703">
      <c r="A703" s="1"/>
      <c r="J703" s="1"/>
    </row>
    <row r="704">
      <c r="A704" s="1"/>
      <c r="J704" s="1"/>
    </row>
    <row r="705">
      <c r="A705" s="1"/>
      <c r="J705" s="1"/>
    </row>
    <row r="706">
      <c r="A706" s="1"/>
      <c r="J706" s="1"/>
    </row>
    <row r="707">
      <c r="A707" s="1"/>
      <c r="J707" s="1"/>
    </row>
    <row r="708">
      <c r="A708" s="1"/>
      <c r="J708" s="1"/>
    </row>
    <row r="709">
      <c r="A709" s="1"/>
      <c r="J709" s="1"/>
    </row>
    <row r="710">
      <c r="A710" s="1"/>
      <c r="J710" s="1"/>
    </row>
    <row r="711">
      <c r="A711" s="1"/>
      <c r="J711" s="1"/>
    </row>
    <row r="712">
      <c r="A712" s="1"/>
      <c r="J712" s="1"/>
    </row>
    <row r="713">
      <c r="A713" s="1"/>
      <c r="J713" s="1"/>
    </row>
    <row r="714">
      <c r="A714" s="1"/>
      <c r="J714" s="1"/>
    </row>
    <row r="715">
      <c r="A715" s="1"/>
      <c r="J715" s="1"/>
    </row>
    <row r="716">
      <c r="A716" s="1"/>
      <c r="J716" s="1"/>
    </row>
    <row r="717">
      <c r="A717" s="1"/>
      <c r="J717" s="1"/>
    </row>
    <row r="718">
      <c r="A718" s="1"/>
      <c r="J718" s="1"/>
    </row>
    <row r="719">
      <c r="A719" s="1"/>
      <c r="J719" s="1"/>
    </row>
    <row r="720">
      <c r="A720" s="1"/>
      <c r="J720" s="1"/>
    </row>
    <row r="721">
      <c r="A721" s="1"/>
      <c r="J721" s="1"/>
    </row>
    <row r="722">
      <c r="A722" s="1"/>
      <c r="J722" s="1"/>
    </row>
    <row r="723">
      <c r="A723" s="1"/>
      <c r="J723" s="1"/>
    </row>
    <row r="724">
      <c r="A724" s="1"/>
      <c r="J724" s="1"/>
    </row>
    <row r="725">
      <c r="A725" s="1"/>
      <c r="J725" s="1"/>
    </row>
    <row r="726">
      <c r="A726" s="1"/>
      <c r="J726" s="1"/>
    </row>
    <row r="727">
      <c r="A727" s="1"/>
      <c r="J727" s="1"/>
    </row>
    <row r="728">
      <c r="A728" s="1"/>
      <c r="J728" s="1"/>
    </row>
    <row r="729">
      <c r="A729" s="1"/>
      <c r="J729" s="1"/>
    </row>
    <row r="730">
      <c r="A730" s="1"/>
      <c r="J730" s="1"/>
    </row>
    <row r="731">
      <c r="A731" s="1"/>
      <c r="J731" s="1"/>
    </row>
    <row r="732">
      <c r="A732" s="1"/>
      <c r="J732" s="1"/>
    </row>
    <row r="733">
      <c r="A733" s="1"/>
      <c r="J733" s="1"/>
    </row>
    <row r="734">
      <c r="A734" s="1"/>
      <c r="J734" s="1"/>
    </row>
    <row r="735">
      <c r="A735" s="1"/>
      <c r="J735" s="1"/>
    </row>
    <row r="736">
      <c r="A736" s="1"/>
      <c r="J736" s="1"/>
    </row>
    <row r="737">
      <c r="A737" s="1"/>
      <c r="J737" s="1"/>
    </row>
    <row r="738">
      <c r="A738" s="1"/>
      <c r="J738" s="1"/>
    </row>
    <row r="739">
      <c r="A739" s="1"/>
      <c r="J739" s="1"/>
    </row>
    <row r="740">
      <c r="A740" s="1"/>
      <c r="J740" s="1"/>
    </row>
    <row r="741">
      <c r="A741" s="1"/>
      <c r="J741" s="1"/>
    </row>
    <row r="742">
      <c r="A742" s="1"/>
      <c r="J742" s="1"/>
    </row>
    <row r="743">
      <c r="A743" s="1"/>
      <c r="J743" s="1"/>
    </row>
    <row r="744">
      <c r="A744" s="1"/>
      <c r="J744" s="1"/>
    </row>
    <row r="745">
      <c r="A745" s="1"/>
      <c r="J745" s="1"/>
    </row>
    <row r="746">
      <c r="A746" s="1"/>
      <c r="J746" s="1"/>
    </row>
    <row r="747">
      <c r="A747" s="1"/>
      <c r="J747" s="1"/>
    </row>
    <row r="748">
      <c r="A748" s="1"/>
      <c r="J748" s="1"/>
    </row>
    <row r="749">
      <c r="A749" s="1"/>
      <c r="J749" s="1"/>
    </row>
    <row r="750">
      <c r="A750" s="1"/>
      <c r="J750" s="1"/>
    </row>
    <row r="751">
      <c r="A751" s="1"/>
      <c r="J751" s="1"/>
    </row>
    <row r="752">
      <c r="A752" s="1"/>
      <c r="J752" s="1"/>
    </row>
    <row r="753">
      <c r="A753" s="1"/>
      <c r="J753" s="1"/>
    </row>
    <row r="754">
      <c r="A754" s="1"/>
      <c r="J754" s="1"/>
    </row>
    <row r="755">
      <c r="A755" s="1"/>
      <c r="J755" s="1"/>
    </row>
    <row r="756">
      <c r="A756" s="1"/>
      <c r="J756" s="1"/>
    </row>
    <row r="757">
      <c r="A757" s="1"/>
      <c r="J757" s="1"/>
    </row>
    <row r="758">
      <c r="A758" s="1"/>
      <c r="J758" s="1"/>
    </row>
    <row r="759">
      <c r="A759" s="1"/>
      <c r="J759" s="1"/>
    </row>
    <row r="760">
      <c r="A760" s="1"/>
      <c r="J760" s="1"/>
    </row>
    <row r="761">
      <c r="A761" s="1"/>
      <c r="J761" s="1"/>
    </row>
    <row r="762">
      <c r="A762" s="1"/>
      <c r="J762" s="1"/>
    </row>
    <row r="763">
      <c r="A763" s="1"/>
      <c r="J763" s="1"/>
    </row>
    <row r="764">
      <c r="A764" s="1"/>
      <c r="J764" s="1"/>
    </row>
    <row r="765">
      <c r="A765" s="1"/>
      <c r="J765" s="1"/>
    </row>
    <row r="766">
      <c r="A766" s="1"/>
      <c r="J766" s="1"/>
    </row>
    <row r="767">
      <c r="A767" s="1"/>
      <c r="J767" s="1"/>
    </row>
    <row r="768">
      <c r="A768" s="1"/>
      <c r="J768" s="1"/>
    </row>
    <row r="769">
      <c r="A769" s="1"/>
      <c r="J769" s="1"/>
    </row>
    <row r="770">
      <c r="A770" s="1"/>
      <c r="J770" s="1"/>
    </row>
    <row r="771">
      <c r="A771" s="1"/>
      <c r="J771" s="1"/>
    </row>
    <row r="772">
      <c r="A772" s="1"/>
      <c r="J772" s="1"/>
    </row>
    <row r="773">
      <c r="A773" s="1"/>
      <c r="J773" s="1"/>
    </row>
    <row r="774">
      <c r="A774" s="1"/>
      <c r="J774" s="1"/>
    </row>
    <row r="775">
      <c r="A775" s="1"/>
      <c r="J775" s="1"/>
    </row>
    <row r="776">
      <c r="A776" s="1"/>
      <c r="J776" s="1"/>
    </row>
    <row r="777">
      <c r="A777" s="1"/>
      <c r="J777" s="1"/>
    </row>
    <row r="778">
      <c r="A778" s="1"/>
      <c r="J778" s="1"/>
    </row>
    <row r="779">
      <c r="A779" s="1"/>
      <c r="J779" s="1"/>
    </row>
    <row r="780">
      <c r="A780" s="1"/>
      <c r="J780" s="1"/>
    </row>
    <row r="781">
      <c r="A781" s="1"/>
      <c r="J781" s="1"/>
    </row>
    <row r="782">
      <c r="A782" s="1"/>
      <c r="J782" s="1"/>
    </row>
    <row r="783">
      <c r="A783" s="1"/>
      <c r="J783" s="1"/>
    </row>
    <row r="784">
      <c r="A784" s="1"/>
      <c r="J784" s="1"/>
    </row>
    <row r="785">
      <c r="A785" s="1"/>
      <c r="J785" s="1"/>
    </row>
    <row r="786">
      <c r="A786" s="1"/>
      <c r="J786" s="1"/>
    </row>
    <row r="787">
      <c r="A787" s="1"/>
      <c r="J787" s="1"/>
    </row>
    <row r="788">
      <c r="A788" s="1"/>
      <c r="J788" s="1"/>
    </row>
    <row r="789">
      <c r="A789" s="1"/>
      <c r="J789" s="1"/>
    </row>
    <row r="790">
      <c r="A790" s="1"/>
      <c r="J790" s="1"/>
    </row>
    <row r="791">
      <c r="A791" s="1"/>
      <c r="J791" s="1"/>
    </row>
    <row r="792">
      <c r="A792" s="1"/>
      <c r="J792" s="1"/>
    </row>
    <row r="793">
      <c r="A793" s="1"/>
      <c r="J793" s="1"/>
    </row>
    <row r="794">
      <c r="A794" s="1"/>
      <c r="J794" s="1"/>
    </row>
    <row r="795">
      <c r="A795" s="1"/>
      <c r="J795" s="1"/>
    </row>
    <row r="796">
      <c r="A796" s="1"/>
      <c r="J796" s="1"/>
    </row>
    <row r="797">
      <c r="A797" s="1"/>
      <c r="J797" s="1"/>
    </row>
    <row r="798">
      <c r="A798" s="1"/>
      <c r="J798" s="1"/>
    </row>
    <row r="799">
      <c r="A799" s="1"/>
      <c r="J799" s="1"/>
    </row>
    <row r="800">
      <c r="A800" s="1"/>
      <c r="J800" s="1"/>
    </row>
    <row r="801">
      <c r="A801" s="1"/>
      <c r="J801" s="1"/>
    </row>
    <row r="802">
      <c r="A802" s="1"/>
      <c r="J802" s="1"/>
    </row>
    <row r="803">
      <c r="A803" s="1"/>
      <c r="J803" s="1"/>
    </row>
    <row r="804">
      <c r="A804" s="1"/>
      <c r="J804" s="1"/>
    </row>
    <row r="805">
      <c r="A805" s="1"/>
      <c r="J805" s="1"/>
    </row>
    <row r="806">
      <c r="A806" s="1"/>
      <c r="J806" s="1"/>
    </row>
    <row r="807">
      <c r="A807" s="1"/>
      <c r="J807" s="1"/>
    </row>
    <row r="808">
      <c r="A808" s="1"/>
      <c r="J808" s="1"/>
    </row>
    <row r="809">
      <c r="A809" s="1"/>
      <c r="J809" s="1"/>
    </row>
    <row r="810">
      <c r="A810" s="1"/>
      <c r="J810" s="1"/>
    </row>
    <row r="811">
      <c r="A811" s="1"/>
      <c r="J811" s="1"/>
    </row>
    <row r="812">
      <c r="A812" s="1"/>
      <c r="J812" s="1"/>
    </row>
    <row r="813">
      <c r="A813" s="1"/>
      <c r="J813" s="1"/>
    </row>
    <row r="814">
      <c r="A814" s="1"/>
      <c r="J814" s="1"/>
    </row>
    <row r="815">
      <c r="A815" s="1"/>
      <c r="J815" s="1"/>
    </row>
    <row r="816">
      <c r="A816" s="1"/>
      <c r="J816" s="1"/>
    </row>
    <row r="817">
      <c r="A817" s="1"/>
      <c r="J817" s="1"/>
    </row>
    <row r="818">
      <c r="A818" s="1"/>
      <c r="J818" s="1"/>
    </row>
    <row r="819">
      <c r="A819" s="1"/>
      <c r="J819" s="1"/>
    </row>
    <row r="820">
      <c r="A820" s="1"/>
      <c r="J820" s="1"/>
    </row>
    <row r="821">
      <c r="A821" s="1"/>
      <c r="J821" s="1"/>
    </row>
    <row r="822">
      <c r="A822" s="1"/>
      <c r="J822" s="1"/>
    </row>
    <row r="823">
      <c r="A823" s="1"/>
      <c r="J823" s="1"/>
    </row>
    <row r="824">
      <c r="A824" s="1"/>
      <c r="J824" s="1"/>
    </row>
    <row r="825">
      <c r="A825" s="1"/>
      <c r="J825" s="1"/>
    </row>
    <row r="826">
      <c r="A826" s="1"/>
      <c r="J826" s="1"/>
    </row>
    <row r="827">
      <c r="A827" s="1"/>
      <c r="J827" s="1"/>
    </row>
    <row r="828">
      <c r="A828" s="1"/>
      <c r="J828" s="1"/>
    </row>
    <row r="829">
      <c r="A829" s="1"/>
      <c r="J829" s="1"/>
    </row>
    <row r="830">
      <c r="A830" s="1"/>
      <c r="J830" s="1"/>
    </row>
    <row r="831">
      <c r="A831" s="1"/>
      <c r="J831" s="1"/>
    </row>
    <row r="832">
      <c r="A832" s="1"/>
      <c r="J832" s="1"/>
    </row>
    <row r="833">
      <c r="A833" s="1"/>
      <c r="J833" s="1"/>
    </row>
    <row r="834">
      <c r="A834" s="1"/>
      <c r="J834" s="1"/>
    </row>
    <row r="835">
      <c r="A835" s="1"/>
      <c r="J835" s="1"/>
    </row>
    <row r="836">
      <c r="A836" s="1"/>
      <c r="J836" s="1"/>
    </row>
    <row r="837">
      <c r="A837" s="1"/>
      <c r="J837" s="1"/>
    </row>
    <row r="838">
      <c r="A838" s="1"/>
      <c r="J838" s="1"/>
    </row>
    <row r="839">
      <c r="A839" s="1"/>
      <c r="J839" s="1"/>
    </row>
    <row r="840">
      <c r="A840" s="1"/>
      <c r="J840" s="1"/>
    </row>
    <row r="841">
      <c r="A841" s="1"/>
      <c r="J841" s="1"/>
    </row>
    <row r="842">
      <c r="A842" s="1"/>
      <c r="J842" s="1"/>
    </row>
    <row r="843">
      <c r="A843" s="1"/>
      <c r="J843" s="1"/>
    </row>
    <row r="844">
      <c r="A844" s="1"/>
      <c r="J844" s="1"/>
    </row>
    <row r="845">
      <c r="A845" s="1"/>
      <c r="J845" s="1"/>
    </row>
    <row r="846">
      <c r="A846" s="1"/>
      <c r="J846" s="1"/>
    </row>
    <row r="847">
      <c r="A847" s="1"/>
      <c r="J847" s="1"/>
    </row>
    <row r="848">
      <c r="A848" s="1"/>
      <c r="J848" s="1"/>
    </row>
    <row r="849">
      <c r="A849" s="1"/>
      <c r="J849" s="1"/>
    </row>
    <row r="850">
      <c r="A850" s="1"/>
      <c r="J850" s="1"/>
    </row>
    <row r="851">
      <c r="A851" s="1"/>
      <c r="J851" s="1"/>
    </row>
    <row r="852">
      <c r="A852" s="1"/>
      <c r="J852" s="1"/>
    </row>
    <row r="853">
      <c r="A853" s="1"/>
      <c r="J853" s="1"/>
    </row>
    <row r="854">
      <c r="A854" s="1"/>
      <c r="J854" s="1"/>
    </row>
    <row r="855">
      <c r="A855" s="1"/>
      <c r="J855" s="1"/>
    </row>
    <row r="856">
      <c r="A856" s="1"/>
      <c r="J856" s="1"/>
    </row>
    <row r="857">
      <c r="A857" s="1"/>
      <c r="J857" s="1"/>
    </row>
    <row r="858">
      <c r="A858" s="1"/>
      <c r="J858" s="1"/>
    </row>
    <row r="859">
      <c r="A859" s="1"/>
      <c r="J859" s="1"/>
    </row>
    <row r="860">
      <c r="A860" s="1"/>
      <c r="J860" s="1"/>
    </row>
    <row r="861">
      <c r="A861" s="1"/>
      <c r="J861" s="1"/>
    </row>
    <row r="862">
      <c r="A862" s="1"/>
      <c r="J862" s="1"/>
    </row>
    <row r="863">
      <c r="A863" s="1"/>
      <c r="J863" s="1"/>
    </row>
    <row r="864">
      <c r="A864" s="1"/>
      <c r="J864" s="1"/>
    </row>
    <row r="865">
      <c r="A865" s="1"/>
      <c r="J865" s="1"/>
    </row>
    <row r="866">
      <c r="A866" s="1"/>
      <c r="J866" s="1"/>
    </row>
    <row r="867">
      <c r="A867" s="1"/>
      <c r="J867" s="1"/>
    </row>
    <row r="868">
      <c r="A868" s="1"/>
      <c r="J868" s="1"/>
    </row>
    <row r="869">
      <c r="A869" s="1"/>
      <c r="J869" s="1"/>
    </row>
    <row r="870">
      <c r="A870" s="1"/>
      <c r="J870" s="1"/>
    </row>
    <row r="871">
      <c r="A871" s="1"/>
      <c r="J871" s="1"/>
    </row>
    <row r="872">
      <c r="A872" s="1"/>
      <c r="J872" s="1"/>
    </row>
    <row r="873">
      <c r="A873" s="1"/>
      <c r="J873" s="1"/>
    </row>
    <row r="874">
      <c r="A874" s="1"/>
      <c r="J874" s="1"/>
    </row>
    <row r="875">
      <c r="A875" s="1"/>
      <c r="J875" s="1"/>
    </row>
    <row r="876">
      <c r="A876" s="1"/>
      <c r="J876" s="1"/>
    </row>
    <row r="877">
      <c r="A877" s="1"/>
      <c r="J877" s="1"/>
    </row>
    <row r="878">
      <c r="A878" s="1"/>
      <c r="J878" s="1"/>
    </row>
    <row r="879">
      <c r="A879" s="1"/>
      <c r="J879" s="1"/>
    </row>
    <row r="880">
      <c r="A880" s="1"/>
      <c r="J880" s="1"/>
    </row>
    <row r="881">
      <c r="A881" s="1"/>
      <c r="J881" s="1"/>
    </row>
    <row r="882">
      <c r="A882" s="1"/>
      <c r="J882" s="1"/>
    </row>
    <row r="883">
      <c r="A883" s="1"/>
      <c r="J883" s="1"/>
    </row>
    <row r="884">
      <c r="A884" s="1"/>
      <c r="J884" s="1"/>
    </row>
    <row r="885">
      <c r="A885" s="1"/>
      <c r="J885" s="1"/>
    </row>
    <row r="886">
      <c r="A886" s="1"/>
      <c r="J886" s="1"/>
    </row>
    <row r="887">
      <c r="A887" s="1"/>
      <c r="J887" s="1"/>
    </row>
    <row r="888">
      <c r="A888" s="1"/>
      <c r="J888" s="1"/>
    </row>
    <row r="889">
      <c r="A889" s="1"/>
      <c r="J889" s="1"/>
    </row>
    <row r="890">
      <c r="A890" s="1"/>
      <c r="J890" s="1"/>
    </row>
    <row r="891">
      <c r="A891" s="1"/>
      <c r="J891" s="1"/>
    </row>
    <row r="892">
      <c r="A892" s="1"/>
      <c r="J892" s="1"/>
    </row>
    <row r="893">
      <c r="A893" s="1"/>
      <c r="J893" s="1"/>
    </row>
    <row r="894">
      <c r="A894" s="1"/>
      <c r="J894" s="1"/>
    </row>
    <row r="895">
      <c r="A895" s="1"/>
      <c r="J895" s="1"/>
    </row>
    <row r="896">
      <c r="A896" s="1"/>
      <c r="J896" s="1"/>
    </row>
    <row r="897">
      <c r="A897" s="1"/>
      <c r="J897" s="1"/>
    </row>
    <row r="898">
      <c r="A898" s="1"/>
      <c r="J898" s="1"/>
    </row>
    <row r="899">
      <c r="A899" s="1"/>
      <c r="J899" s="1"/>
    </row>
    <row r="900">
      <c r="A900" s="1"/>
      <c r="J900" s="1"/>
    </row>
    <row r="901">
      <c r="A901" s="1"/>
      <c r="J901" s="1"/>
    </row>
    <row r="902">
      <c r="A902" s="1"/>
      <c r="J902" s="1"/>
    </row>
    <row r="903">
      <c r="A903" s="1"/>
      <c r="J903" s="1"/>
    </row>
    <row r="904">
      <c r="A904" s="1"/>
      <c r="J904" s="1"/>
    </row>
    <row r="905">
      <c r="A905" s="1"/>
      <c r="J905" s="1"/>
    </row>
    <row r="906">
      <c r="A906" s="1"/>
      <c r="J906" s="1"/>
    </row>
    <row r="907">
      <c r="A907" s="1"/>
      <c r="J907" s="1"/>
    </row>
    <row r="908">
      <c r="A908" s="1"/>
      <c r="J908" s="1"/>
    </row>
    <row r="909">
      <c r="A909" s="1"/>
      <c r="J909" s="1"/>
    </row>
    <row r="910">
      <c r="A910" s="1"/>
      <c r="J910" s="1"/>
    </row>
    <row r="911">
      <c r="A911" s="1"/>
      <c r="J911" s="1"/>
    </row>
    <row r="912">
      <c r="A912" s="1"/>
      <c r="J912" s="1"/>
    </row>
    <row r="913">
      <c r="A913" s="1"/>
      <c r="J913" s="1"/>
    </row>
    <row r="914">
      <c r="A914" s="1"/>
      <c r="J914" s="1"/>
    </row>
    <row r="915">
      <c r="A915" s="1"/>
      <c r="J915" s="1"/>
    </row>
    <row r="916">
      <c r="A916" s="1"/>
      <c r="J916" s="1"/>
    </row>
    <row r="917">
      <c r="A917" s="1"/>
      <c r="J917" s="1"/>
    </row>
    <row r="918">
      <c r="A918" s="1"/>
      <c r="J918" s="1"/>
    </row>
    <row r="919">
      <c r="A919" s="1"/>
      <c r="J919" s="1"/>
    </row>
    <row r="920">
      <c r="A920" s="1"/>
      <c r="J920" s="1"/>
    </row>
    <row r="921">
      <c r="A921" s="1"/>
      <c r="J921" s="1"/>
    </row>
    <row r="922">
      <c r="A922" s="1"/>
      <c r="J922" s="1"/>
    </row>
    <row r="923">
      <c r="A923" s="1"/>
      <c r="J923" s="1"/>
    </row>
    <row r="924">
      <c r="A924" s="1"/>
      <c r="J924" s="1"/>
    </row>
    <row r="925">
      <c r="A925" s="1"/>
      <c r="J925" s="1"/>
    </row>
    <row r="926">
      <c r="A926" s="1"/>
      <c r="J926" s="1"/>
    </row>
    <row r="927">
      <c r="A927" s="1"/>
      <c r="J927" s="1"/>
    </row>
    <row r="928">
      <c r="A928" s="1"/>
      <c r="J928" s="1"/>
    </row>
    <row r="929">
      <c r="A929" s="1"/>
      <c r="J929" s="1"/>
    </row>
    <row r="930">
      <c r="A930" s="1"/>
      <c r="J930" s="1"/>
    </row>
    <row r="931">
      <c r="A931" s="1"/>
      <c r="J931" s="1"/>
    </row>
    <row r="932">
      <c r="A932" s="1"/>
      <c r="J932" s="1"/>
    </row>
    <row r="933">
      <c r="A933" s="1"/>
      <c r="J933" s="1"/>
    </row>
    <row r="934">
      <c r="A934" s="1"/>
      <c r="J934" s="1"/>
    </row>
    <row r="935">
      <c r="A935" s="1"/>
      <c r="J935" s="1"/>
    </row>
    <row r="936">
      <c r="A936" s="1"/>
      <c r="J936" s="1"/>
    </row>
    <row r="937">
      <c r="A937" s="1"/>
      <c r="J937" s="1"/>
    </row>
    <row r="938">
      <c r="A938" s="1"/>
      <c r="J938" s="1"/>
    </row>
    <row r="939">
      <c r="A939" s="1"/>
      <c r="J939" s="1"/>
    </row>
    <row r="940">
      <c r="A940" s="1"/>
      <c r="J940" s="1"/>
    </row>
    <row r="941">
      <c r="A941" s="1"/>
      <c r="J941" s="1"/>
    </row>
    <row r="942">
      <c r="A942" s="1"/>
      <c r="J942" s="1"/>
    </row>
    <row r="943">
      <c r="A943" s="1"/>
      <c r="J943" s="1"/>
    </row>
    <row r="944">
      <c r="A944" s="1"/>
      <c r="J944" s="1"/>
    </row>
    <row r="945">
      <c r="A945" s="1"/>
      <c r="J945" s="1"/>
    </row>
    <row r="946">
      <c r="A946" s="1"/>
      <c r="J946" s="1"/>
    </row>
    <row r="947">
      <c r="A947" s="1"/>
      <c r="J947" s="1"/>
    </row>
    <row r="948">
      <c r="A948" s="1"/>
      <c r="J948" s="1"/>
    </row>
    <row r="949">
      <c r="A949" s="1"/>
      <c r="J949" s="1"/>
    </row>
    <row r="950">
      <c r="A950" s="1"/>
      <c r="J950" s="1"/>
    </row>
    <row r="951">
      <c r="A951" s="1"/>
      <c r="J951" s="1"/>
    </row>
    <row r="952">
      <c r="A952" s="1"/>
      <c r="J952" s="1"/>
    </row>
    <row r="953">
      <c r="A953" s="1"/>
      <c r="J953" s="1"/>
    </row>
    <row r="954">
      <c r="A954" s="1"/>
      <c r="J954" s="1"/>
    </row>
    <row r="955">
      <c r="A955" s="1"/>
      <c r="J955" s="1"/>
    </row>
    <row r="956">
      <c r="A956" s="1"/>
      <c r="J956" s="1"/>
    </row>
    <row r="957">
      <c r="A957" s="1"/>
      <c r="J957" s="1"/>
    </row>
    <row r="958">
      <c r="A958" s="1"/>
      <c r="J958" s="1"/>
    </row>
    <row r="959">
      <c r="A959" s="1"/>
      <c r="J959" s="1"/>
    </row>
    <row r="960">
      <c r="A960" s="1"/>
      <c r="J960" s="1"/>
    </row>
    <row r="961">
      <c r="A961" s="1"/>
      <c r="J961" s="1"/>
    </row>
    <row r="962">
      <c r="A962" s="1"/>
      <c r="J962" s="1"/>
    </row>
    <row r="963">
      <c r="A963" s="1"/>
      <c r="J963" s="1"/>
    </row>
    <row r="964">
      <c r="A964" s="1"/>
      <c r="J964" s="1"/>
    </row>
    <row r="965">
      <c r="A965" s="1"/>
      <c r="J965" s="1"/>
    </row>
    <row r="966">
      <c r="A966" s="1"/>
      <c r="J966" s="1"/>
    </row>
    <row r="967">
      <c r="A967" s="1"/>
      <c r="J967" s="1"/>
    </row>
    <row r="968">
      <c r="A968" s="1"/>
      <c r="J968" s="1"/>
    </row>
    <row r="969">
      <c r="A969" s="1"/>
      <c r="J969" s="1"/>
    </row>
    <row r="970">
      <c r="A970" s="1"/>
      <c r="J970" s="1"/>
    </row>
    <row r="971">
      <c r="A971" s="1"/>
      <c r="J971" s="1"/>
    </row>
    <row r="972">
      <c r="A972" s="1"/>
      <c r="J972" s="1"/>
    </row>
    <row r="973">
      <c r="A973" s="1"/>
      <c r="J973" s="1"/>
    </row>
    <row r="974">
      <c r="A974" s="1"/>
      <c r="J974" s="1"/>
    </row>
    <row r="975">
      <c r="A975" s="1"/>
      <c r="J975" s="1"/>
    </row>
    <row r="976">
      <c r="A976" s="1"/>
      <c r="J976" s="1"/>
    </row>
    <row r="977">
      <c r="A977" s="1"/>
      <c r="J977" s="1"/>
    </row>
    <row r="978">
      <c r="A978" s="1"/>
      <c r="J978" s="1"/>
    </row>
    <row r="979">
      <c r="A979" s="1"/>
      <c r="J979" s="1"/>
    </row>
    <row r="980">
      <c r="A980" s="1"/>
      <c r="J980" s="1"/>
    </row>
    <row r="981">
      <c r="A981" s="1"/>
      <c r="J981" s="1"/>
    </row>
    <row r="982">
      <c r="A982" s="1"/>
      <c r="J982" s="1"/>
    </row>
    <row r="983">
      <c r="A983" s="1"/>
      <c r="J983" s="1"/>
    </row>
    <row r="984">
      <c r="A984" s="1"/>
      <c r="J984" s="1"/>
    </row>
    <row r="985">
      <c r="A985" s="1"/>
      <c r="J985" s="1"/>
    </row>
    <row r="986">
      <c r="A986" s="1"/>
      <c r="J986" s="1"/>
    </row>
    <row r="987">
      <c r="A987" s="1"/>
      <c r="J987" s="1"/>
    </row>
    <row r="988">
      <c r="A988" s="1"/>
      <c r="J988" s="1"/>
    </row>
    <row r="989">
      <c r="A989" s="1"/>
      <c r="J989" s="1"/>
    </row>
    <row r="990">
      <c r="A990" s="1"/>
      <c r="J990" s="1"/>
    </row>
    <row r="991">
      <c r="A991" s="1"/>
      <c r="J991" s="1"/>
    </row>
    <row r="992">
      <c r="A992" s="1"/>
      <c r="J992" s="1"/>
    </row>
    <row r="993">
      <c r="A993" s="1"/>
      <c r="J993" s="1"/>
    </row>
    <row r="994">
      <c r="A994" s="1"/>
      <c r="J994" s="1"/>
    </row>
    <row r="995">
      <c r="A995" s="1"/>
      <c r="J995" s="1"/>
    </row>
    <row r="996">
      <c r="A996" s="1"/>
      <c r="J996" s="1"/>
    </row>
    <row r="997">
      <c r="A997" s="1"/>
      <c r="J997" s="1"/>
    </row>
    <row r="998">
      <c r="A998" s="1"/>
      <c r="J998" s="1"/>
    </row>
    <row r="999">
      <c r="A999" s="1"/>
      <c r="J999" s="1"/>
    </row>
  </sheetData>
  <mergeCells count="53">
    <mergeCell ref="F19:H19"/>
    <mergeCell ref="F32:H32"/>
    <mergeCell ref="F12:H12"/>
    <mergeCell ref="F13:H13"/>
    <mergeCell ref="F14:H14"/>
    <mergeCell ref="F15:H15"/>
    <mergeCell ref="F16:H16"/>
    <mergeCell ref="F17:H17"/>
    <mergeCell ref="F18:H18"/>
    <mergeCell ref="N7:N8"/>
    <mergeCell ref="O7:Q8"/>
    <mergeCell ref="N9:N10"/>
    <mergeCell ref="O11:Q11"/>
    <mergeCell ref="B2:D2"/>
    <mergeCell ref="F2:H2"/>
    <mergeCell ref="J2:L2"/>
    <mergeCell ref="N2:Q2"/>
    <mergeCell ref="B7:D7"/>
    <mergeCell ref="J7:L7"/>
    <mergeCell ref="B8:D8"/>
    <mergeCell ref="J8:L8"/>
    <mergeCell ref="F7:H7"/>
    <mergeCell ref="F8:H8"/>
    <mergeCell ref="B9:D9"/>
    <mergeCell ref="F9:H9"/>
    <mergeCell ref="J9:L9"/>
    <mergeCell ref="F10:H10"/>
    <mergeCell ref="J10:L10"/>
    <mergeCell ref="B13:D13"/>
    <mergeCell ref="B14:D14"/>
    <mergeCell ref="A15:A17"/>
    <mergeCell ref="B15:D15"/>
    <mergeCell ref="B16:D16"/>
    <mergeCell ref="B17:D17"/>
    <mergeCell ref="B18:D18"/>
    <mergeCell ref="B19:D19"/>
    <mergeCell ref="B10:D10"/>
    <mergeCell ref="B11:D11"/>
    <mergeCell ref="F11:H11"/>
    <mergeCell ref="J11:L11"/>
    <mergeCell ref="B12:D12"/>
    <mergeCell ref="J12:L12"/>
    <mergeCell ref="J13:L13"/>
    <mergeCell ref="O16:Q17"/>
    <mergeCell ref="O18:Q18"/>
    <mergeCell ref="J14:L14"/>
    <mergeCell ref="J15:L15"/>
    <mergeCell ref="O15:Q15"/>
    <mergeCell ref="J16:L16"/>
    <mergeCell ref="N16:N17"/>
    <mergeCell ref="J17:L17"/>
    <mergeCell ref="J18:L18"/>
    <mergeCell ref="J19:L19"/>
  </mergeCells>
  <conditionalFormatting sqref="B11:D11 F11 J11">
    <cfRule type="expression" dxfId="0" priority="1">
      <formula>B10:D10="нет"</formula>
    </cfRule>
  </conditionalFormatting>
  <dataValidations>
    <dataValidation type="list" allowBlank="1" showErrorMessage="1" sqref="J15:J16">
      <formula1>'Исходные данные+Итоги'!$J$12:$L$14</formula1>
    </dataValidation>
    <dataValidation type="list" allowBlank="1" showErrorMessage="1" sqref="B15:B16">
      <formula1>'Исходные данные+Итоги'!$B$12:$D$14</formula1>
    </dataValidation>
    <dataValidation type="list" allowBlank="1" showErrorMessage="1" sqref="B9:B10 F9:F10 J9:J10">
      <formula1>"нет,да"</formula1>
    </dataValidation>
    <dataValidation type="decimal" allowBlank="1" showDropDown="1" showInputMessage="1" showErrorMessage="1" prompt="Введите целое число от 1 до 12" sqref="B18 F18 J18">
      <formula1>1.0</formula1>
      <formula2>12.0</formula2>
    </dataValidation>
    <dataValidation type="list" allowBlank="1" showErrorMessage="1" sqref="O7">
      <formula1>'Исходные данные+Итоги'!$O$3:$O$6</formula1>
    </dataValidation>
    <dataValidation type="list" allowBlank="1" showErrorMessage="1" sqref="F15:F16">
      <formula1>'Исходные данные+Итоги'!$F$12:$H$14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75"/>
  <cols>
    <col customWidth="1" min="1" max="1" width="4.63"/>
    <col customWidth="1" min="2" max="2" width="10.88"/>
    <col customWidth="1" min="3" max="3" width="12.75"/>
    <col customWidth="1" min="4" max="4" width="13.13"/>
    <col customWidth="1" min="5" max="5" width="18.38"/>
    <col customWidth="1" min="6" max="6" width="4.0"/>
    <col customWidth="1" min="7" max="7" width="4.63"/>
    <col customWidth="1" min="8" max="8" width="12.0"/>
    <col customWidth="1" min="9" max="9" width="14.38"/>
    <col customWidth="1" min="10" max="10" width="12.0"/>
    <col customWidth="1" min="11" max="11" width="18.63"/>
    <col customWidth="1" min="12" max="12" width="4.13"/>
    <col customWidth="1" min="13" max="13" width="4.63"/>
    <col customWidth="1" min="14" max="14" width="11.63"/>
    <col customWidth="1" min="15" max="15" width="12.38"/>
    <col customWidth="1" min="16" max="16" width="13.75"/>
    <col customWidth="1" min="17" max="17" width="17.63"/>
    <col customWidth="1" min="18" max="29" width="20.38"/>
  </cols>
  <sheetData>
    <row r="1">
      <c r="B1" s="78" t="s">
        <v>21</v>
      </c>
      <c r="E1" s="79" t="str">
        <f>'Исходные данные+Итоги'!B2</f>
        <v>ВКЛАД 1</v>
      </c>
      <c r="F1" s="80"/>
      <c r="H1" s="78" t="s">
        <v>21</v>
      </c>
      <c r="J1" s="80"/>
      <c r="K1" s="79" t="str">
        <f>'Исходные данные+Итоги'!F2</f>
        <v>ВКЛАД 2</v>
      </c>
      <c r="L1" s="80"/>
      <c r="M1" s="78"/>
      <c r="N1" s="78" t="s">
        <v>21</v>
      </c>
      <c r="Q1" s="79" t="str">
        <f>'Исходные данные+Итоги'!J2</f>
        <v>ВКЛАД 3</v>
      </c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>
      <c r="B2" s="78" t="str">
        <f>'Исходные данные+Итоги'!A7</f>
        <v>Начальная сумма, руб.</v>
      </c>
      <c r="E2" s="81">
        <f>'Исходные данные+Итоги'!B7</f>
        <v>2000000</v>
      </c>
      <c r="F2" s="80"/>
      <c r="H2" s="82" t="str">
        <f>'Исходные данные+Итоги'!A7</f>
        <v>Начальная сумма, руб.</v>
      </c>
      <c r="K2" s="81">
        <f>'Исходные данные+Итоги'!F7</f>
        <v>1620000</v>
      </c>
      <c r="L2" s="80"/>
      <c r="M2" s="82"/>
      <c r="N2" s="82" t="str">
        <f>'Исходные данные+Итоги'!A7</f>
        <v>Начальная сумма, руб.</v>
      </c>
      <c r="Q2" s="83">
        <f>'Исходные данные+Итоги'!J7</f>
        <v>0</v>
      </c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</row>
    <row r="3">
      <c r="B3" s="78" t="str">
        <f>'Исходные данные+Итоги'!A8</f>
        <v>Процентная ставка, %</v>
      </c>
      <c r="E3" s="85">
        <f>'Исходные данные+Итоги'!B8</f>
        <v>0.2</v>
      </c>
      <c r="F3" s="80"/>
      <c r="H3" s="82" t="str">
        <f>'Исходные данные+Итоги'!A8</f>
        <v>Процентная ставка, %</v>
      </c>
      <c r="K3" s="85">
        <f>'Исходные данные+Итоги'!F8</f>
        <v>0.2</v>
      </c>
      <c r="L3" s="80"/>
      <c r="M3" s="82"/>
      <c r="N3" s="82" t="str">
        <f>'Исходные данные+Итоги'!A8</f>
        <v>Процентная ставка, %</v>
      </c>
      <c r="Q3" s="86">
        <f>'Исходные данные+Итоги'!J8</f>
        <v>0.15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>
      <c r="B4" s="78" t="str">
        <f>'Исходные данные+Итоги'!A9</f>
        <v>Капитализация</v>
      </c>
      <c r="E4" s="84" t="str">
        <f>'Исходные данные+Итоги'!B9</f>
        <v>нет</v>
      </c>
      <c r="H4" s="82" t="str">
        <f>'Исходные данные+Итоги'!A9</f>
        <v>Капитализация</v>
      </c>
      <c r="K4" s="84" t="str">
        <f>'Исходные данные+Итоги'!F9</f>
        <v>нет</v>
      </c>
      <c r="M4" s="87"/>
      <c r="N4" s="82" t="str">
        <f>'Исходные данные+Итоги'!A9</f>
        <v>Капитализация</v>
      </c>
      <c r="Q4" s="84" t="str">
        <f>'Исходные данные+Итоги'!J9</f>
        <v>да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>
      <c r="B5" s="78" t="str">
        <f>'Исходные данные+Итоги'!A10</f>
        <v>Вклад с пополнением</v>
      </c>
      <c r="E5" s="84" t="str">
        <f>'Исходные данные+Итоги'!B10</f>
        <v>нет</v>
      </c>
      <c r="H5" s="82" t="str">
        <f>'Исходные данные+Итоги'!A10</f>
        <v>Вклад с пополнением</v>
      </c>
      <c r="K5" s="84" t="str">
        <f>'Исходные данные+Итоги'!F10</f>
        <v>да</v>
      </c>
      <c r="M5" s="88"/>
      <c r="N5" s="82" t="str">
        <f>'Исходные данные+Итоги'!A10</f>
        <v>Вклад с пополнением</v>
      </c>
      <c r="Q5" s="84" t="str">
        <f>'Исходные данные+Итоги'!J10</f>
        <v>да</v>
      </c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>
      <c r="C6" s="89"/>
      <c r="D6" s="90" t="str">
        <f>'Исходные данные+Итоги'!A11</f>
        <v>Сумма ежемесячного пополнения, руб</v>
      </c>
      <c r="E6" s="81">
        <f>'Исходные данные+Итоги'!B11</f>
        <v>0</v>
      </c>
      <c r="I6" s="89"/>
      <c r="J6" s="91" t="str">
        <f>'Исходные данные+Итоги'!A11</f>
        <v>Сумма ежемесячного пополнения, руб</v>
      </c>
      <c r="K6" s="81">
        <f>'Исходные данные+Итоги'!F11</f>
        <v>50000</v>
      </c>
      <c r="M6" s="88"/>
      <c r="N6" s="92" t="str">
        <f>'Исходные данные+Итоги'!A11</f>
        <v>Сумма ежемесячного пополнения, руб</v>
      </c>
      <c r="O6" s="89"/>
      <c r="P6" s="89"/>
      <c r="Q6" s="83">
        <f>'Исходные данные+Итоги'!J11</f>
        <v>0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>
      <c r="C7" s="89"/>
      <c r="D7" s="90" t="str">
        <f>'Исходные данные+Итоги'!A15</f>
        <v>Пополнение процентами с других вкладов</v>
      </c>
      <c r="E7" s="81" t="str">
        <f>'Исходные данные+Итоги'!B15</f>
        <v>нет</v>
      </c>
      <c r="I7" s="89"/>
      <c r="J7" s="91" t="str">
        <f>'Исходные данные+Итоги'!A15</f>
        <v>Пополнение процентами с других вкладов</v>
      </c>
      <c r="K7" s="84" t="str">
        <f>'Исходные данные+Итоги'!F15</f>
        <v>нет</v>
      </c>
      <c r="N7" s="92" t="str">
        <f>'Исходные данные+Итоги'!A15</f>
        <v>Пополнение процентами с других вкладов</v>
      </c>
      <c r="O7" s="89"/>
      <c r="P7" s="89"/>
      <c r="Q7" s="81" t="str">
        <f>'Исходные данные+Итоги'!J15</f>
        <v>ВКЛАД 1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>
      <c r="B8" s="82"/>
      <c r="E8" s="81" t="str">
        <f>'Исходные данные+Итоги'!B16</f>
        <v>нет</v>
      </c>
      <c r="H8" s="82"/>
      <c r="K8" s="84" t="str">
        <f>'Исходные данные+Итоги'!F16</f>
        <v>нет</v>
      </c>
      <c r="M8" s="82"/>
      <c r="N8" s="82"/>
      <c r="Q8" s="81" t="str">
        <f>'Исходные данные+Итоги'!J16</f>
        <v>ВКЛАД 2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>
      <c r="B9" s="78" t="str">
        <f>'Исходные данные+Итоги'!A18</f>
        <v>Срок открытия, мес</v>
      </c>
      <c r="E9" s="84">
        <f>'Исходные данные+Итоги'!B18</f>
        <v>6</v>
      </c>
      <c r="H9" s="78" t="str">
        <f>'Исходные данные+Итоги'!A18</f>
        <v>Срок открытия, мес</v>
      </c>
      <c r="I9" s="93"/>
      <c r="K9" s="84">
        <f>'Исходные данные+Итоги'!F18</f>
        <v>6</v>
      </c>
      <c r="M9" s="82"/>
      <c r="N9" s="82" t="str">
        <f>'Исходные данные+Итоги'!A18</f>
        <v>Срок открытия, мес</v>
      </c>
      <c r="Q9" s="79">
        <f>'Исходные данные+Итоги'!J18</f>
        <v>6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>
      <c r="A10" s="94"/>
      <c r="B10" s="78" t="str">
        <f>'Исходные данные+Итоги'!A19</f>
        <v>Дата открытия</v>
      </c>
      <c r="E10" s="95">
        <f>'Исходные данные+Итоги'!B19</f>
        <v>45796</v>
      </c>
      <c r="F10" s="95"/>
      <c r="H10" s="78" t="str">
        <f>'Исходные данные+Итоги'!A19</f>
        <v>Дата открытия</v>
      </c>
      <c r="I10" s="93"/>
      <c r="K10" s="95">
        <f>'Исходные данные+Итоги'!F19</f>
        <v>45796</v>
      </c>
      <c r="M10" s="82"/>
      <c r="N10" s="82" t="str">
        <f>'Исходные данные+Итоги'!A19</f>
        <v>Дата открытия</v>
      </c>
      <c r="Q10" s="95">
        <f>'Исходные данные+Итоги'!J19</f>
        <v>45796</v>
      </c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2">
      <c r="A12" s="96" t="s">
        <v>22</v>
      </c>
      <c r="B12" s="97" t="s">
        <v>23</v>
      </c>
      <c r="C12" s="98" t="s">
        <v>24</v>
      </c>
      <c r="D12" s="98" t="s">
        <v>25</v>
      </c>
      <c r="E12" s="98" t="s">
        <v>26</v>
      </c>
      <c r="F12" s="99"/>
      <c r="G12" s="96" t="s">
        <v>22</v>
      </c>
      <c r="H12" s="97" t="s">
        <v>23</v>
      </c>
      <c r="I12" s="98" t="s">
        <v>24</v>
      </c>
      <c r="J12" s="98" t="s">
        <v>25</v>
      </c>
      <c r="K12" s="98" t="s">
        <v>26</v>
      </c>
      <c r="L12" s="99"/>
      <c r="M12" s="96" t="s">
        <v>22</v>
      </c>
      <c r="N12" s="97" t="s">
        <v>23</v>
      </c>
      <c r="O12" s="98" t="s">
        <v>24</v>
      </c>
      <c r="P12" s="98" t="s">
        <v>25</v>
      </c>
      <c r="Q12" s="98" t="s">
        <v>26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</row>
    <row r="13">
      <c r="A13" s="101">
        <v>0.0</v>
      </c>
      <c r="B13" s="102">
        <f>E10</f>
        <v>45796</v>
      </c>
      <c r="C13" s="103">
        <f>E2</f>
        <v>2000000</v>
      </c>
      <c r="D13" s="104">
        <f>IFERROR(__xludf.DUMMYFUNCTION("IF(A13=12,"""",(IF(B13=""ЗАКРЫТ"","""",(IF(B15=""ЗАКРЫТ"","""",IF($E$5=""нет"",0,IF($E$7=""вклад 2"",IFNA(FILTER($K$12:$K$37, $H$12:$H$37 = B13),0),IF($E$7=""вклад 3"",IFNA(FILTER($Q$12:$Q$37, $N$12:$N$37 = H13),0),"""")) + IF($E$8=""вклад 2"",IFNA(FILTER"&amp;"($K$12:$K$37, $H$12:$H$37 = B13),0),IF($E$8=""вклад 3"",IFNA(FILTER($Q$12:$Q$37, $N$12:$N$37 = H13),0),""""))))))))"),0.0)</f>
        <v>0</v>
      </c>
      <c r="E13" s="103"/>
      <c r="G13" s="101">
        <v>0.0</v>
      </c>
      <c r="H13" s="102">
        <f>K10</f>
        <v>45796</v>
      </c>
      <c r="I13" s="103">
        <f>K2</f>
        <v>1620000</v>
      </c>
      <c r="J13" s="104">
        <f>IFERROR(__xludf.DUMMYFUNCTION("IF(G13=12,"""",(IF(H13=""ЗАКРЫТ"","""",(IF(H15=""ЗАКРЫТ"","""",IF($K$5=""нет"",0,IF($K$7=""вклад 1"",IFNA(FILTER($E$12:$E$37, $B$12:$B$37 = H13),0),IF($K$7=""вклад 3"",IFNA(FILTER($Q$12:$Q$37, $N$12:$N$37 = N13),0),"""")) + IF($K$8=""вклад 1"",IFNA(FILTER"&amp;"($E$12:$E$37, $B$12:$B$37 = H13),0),IF($K$8=""вклад 3"",IFNA(FILTER($Q$12:$Q$37, $N$12:$N$37 = N13),0),""""))))))))"),0.0)</f>
        <v>0</v>
      </c>
      <c r="K13" s="104"/>
      <c r="M13" s="101">
        <v>0.0</v>
      </c>
      <c r="N13" s="102">
        <f>Q10</f>
        <v>45796</v>
      </c>
      <c r="O13" s="103">
        <f>Q2</f>
        <v>0</v>
      </c>
      <c r="P13" s="104">
        <f>IFERROR(__xludf.DUMMYFUNCTION("IF(OR(M13=12,N13=""ЗАКРЫТ""),"""",(IF(N15=""ЗАКРЫТ"","""",IF($Q$5=""нет"",0,IF($Q$7=""вклад 1"",IFNA(FILTER($E$12:$E$37, $B$12:$B$37 = N13),0),IF($Q$7=""вклад 2"",IFNA(FILTER($K$12:$K$37, $H$12:$H$37 = N13),0),"""")) + IF($Q$8=""вклад 1"",IFNA(FILTER($E$1"&amp;"2:$E$37, $B$12:$B$37 = N13),0),IF($Q$8=""вклад 2"",IFNA(FILTER($K$12:$K$37, $H$12:$H$37 = N13),0),""""))))))"),0.0)</f>
        <v>0</v>
      </c>
      <c r="Q13" s="103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</row>
    <row r="14">
      <c r="B14" s="106" t="s">
        <v>27</v>
      </c>
      <c r="C14" s="105"/>
      <c r="D14" s="104">
        <f>IFERROR(__xludf.DUMMYFUNCTION("IF(B15=""ЗАКРЫТ"","""",IF($E$5=""нет"",0,$E$6+IF($E$7=""вклад 2"",IFNA(FILTER($K$12:$K$37, $H$12:$H$37 &gt; B13,$H$12:$H$37 &lt; B15),0),IF($E$7=""вклад 3"",IFNA(FILTER($Q$12:$Q$37, $N$12:$N$37 &gt; H13,$N$12:$N$37 &lt; H15),0),"""")) + IF($E$8=""вклад 2"",IFNA(FILTE"&amp;"R($K$12:$K$37, $H$12:$H$37 &gt; B13,$H$12:$H$37 &lt; B15),0),IF($E$8=""вклад 3"",IFNA(FILTER($Q$12:$Q$37, $N$12:$N$37 &gt; H13,$N$12:$N$37 &lt; H15),0),""""))))"),0.0)</f>
        <v>0</v>
      </c>
      <c r="E14" s="105"/>
      <c r="H14" s="106" t="s">
        <v>27</v>
      </c>
      <c r="I14" s="105"/>
      <c r="J14" s="104">
        <f>IFERROR(__xludf.DUMMYFUNCTION("IF(H15=""ЗАКРЫТ"","""",IF($K$5=""нет"",0,$K$6+IF($K$7=""вклад 1"",IFNA(FILTER($E$12:$E$37, $B$12:$B$37 &gt; H13,$B$12:$B$37 &lt; H15),0),IF($K$7=""вклад 3"",IFNA(FILTER($Q$12:$Q$37, $N$12:$N$37 &gt; N13,$N$12:$N$37 &lt; N15),0),"""")) + IF($K$8=""вклад 1"",IFNA(FILTE"&amp;"R($E$12:$E$37, $B$12:$B$37 &gt; H13,$B$12:$B$37 &lt; H15),0),IF($K$8=""вклад 3"",IFNA(FILTER($Q$12:$Q$37, $N$12:$N$37 &gt; N13,$N$12:$N$37 &lt; N15),0),""""))))"),50000.0)</f>
        <v>50000</v>
      </c>
      <c r="K14" s="105"/>
      <c r="N14" s="106" t="s">
        <v>27</v>
      </c>
      <c r="P14" s="104">
        <f>IFERROR(__xludf.DUMMYFUNCTION("IF(N15=""ЗАКРЫТ"","""",IF($Q$5=""нет"",0,$Q$6+IF($Q$7=""вклад 1"",IFNA(FILTER($E$12:$E$37, $B$12:$B$37 &gt; N13,$B$12:$B$37 &lt; N15),0),IF($Q$7=""вклад 2"",IFNA(FILTER($K$12:$K$37, $H$12:$H$37 &gt; T13,$H$12:$H$37 &lt; T15),0),"""")) + IF($Q$8=""вклад 1"",IFNA(FILTE"&amp;"R($E$12:$E$37, $B$12:$B$37 &gt; N13,$B$12:$B$37 &lt; N15),0),IF($Q$8=""вклад 2"",IFNA(FILTER($K$12:$K$37, $H$12:$H$37 &gt; T13,$H$12:$H$37 &lt; T15),0),""""))))"),0.0)</f>
        <v>0</v>
      </c>
    </row>
    <row r="15">
      <c r="A15" s="101">
        <f>A13+1</f>
        <v>1</v>
      </c>
      <c r="B15" s="102">
        <f>IF(A15&lt;=$E$9,EDATE(B13,1),"ЗАКРЫТ")</f>
        <v>45827</v>
      </c>
      <c r="C15" s="103">
        <f>IF(B15="ЗАКРЫТ","",IF($E$4="нет",C13+D13+D14,C13+D13+E13+D14))</f>
        <v>2000000</v>
      </c>
      <c r="D15" s="104">
        <f>IFERROR(__xludf.DUMMYFUNCTION("IF(A15=12,"""",(IF(B15=""ЗАКРЫТ"","""",(IF(B17=""ЗАКРЫТ"","""",IF($E$5=""нет"",0,IF($E$7=""вклад 2"",IFNA(FILTER($K$12:$K$37, $H$12:$H$37 = B15),0),IF($E$7=""вклад 3"",IFNA(FILTER($Q$12:$Q$37, $N$12:$N$37 = H15),0),"""")) + IF($E$8=""вклад 2"",IFNA(FILTER"&amp;"($K$12:$K$37, $H$12:$H$37 = B15),0),IF($E$8=""вклад 3"",IFNA(FILTER($Q$12:$Q$37, $N$12:$N$37 = H15),0),""""))))))))"),0.0)</f>
        <v>0</v>
      </c>
      <c r="E15" s="103">
        <f>IF(B15="ЗАКРЫТ","",IF($E$4="нет",MIN(C13+D13,C15)*$E$3/12,MIN(C13+D13+E13,C15)*$E$3/12))</f>
        <v>33333.33333</v>
      </c>
      <c r="G15" s="101">
        <f>G13+1</f>
        <v>1</v>
      </c>
      <c r="H15" s="102">
        <f>IF(G15&lt;=$K$9,EDATE(H13,1),"ЗАКРЫТ")</f>
        <v>45827</v>
      </c>
      <c r="I15" s="103">
        <f>IF(H15="ЗАКРЫТ","",IF($K$4="нет",I13+J13+J14,I13+J13+K13+J14))</f>
        <v>1670000</v>
      </c>
      <c r="J15" s="104">
        <f>IFERROR(__xludf.DUMMYFUNCTION("IF(G15=12,"""",(IF(H15=""ЗАКРЫТ"","""",(IF(H17=""ЗАКРЫТ"","""",IF($K$5=""нет"",0,IF($K$7=""вклад 1"",IFNA(FILTER($E$12:$E$37, $B$12:$B$37 = H15),0),IF($K$7=""вклад 3"",IFNA(FILTER($Q$12:$Q$37, $N$12:$N$37 = N15),0),"""")) + IF($K$8=""вклад 1"",IFNA(FILTER"&amp;"($E$12:$E$37, $B$12:$B$37 = H15),0),IF($K$8=""вклад 3"",IFNA(FILTER($Q$12:$Q$37, $N$12:$N$37 = N15),0),""""))))))))"),0.0)</f>
        <v>0</v>
      </c>
      <c r="K15" s="103">
        <f>IF(H15="ЗАКРЫТ","",IF($K$4="нет",MIN(I13+J13,I15)*$K$3/12,MIN(I13+J13+K13,I15)*$K$3/12))</f>
        <v>27000</v>
      </c>
      <c r="M15" s="101">
        <f>M13+1</f>
        <v>1</v>
      </c>
      <c r="N15" s="102">
        <f>IF(M15&lt;=$Q$9,EDATE(N13,1),"ЗАКРЫТ")</f>
        <v>45827</v>
      </c>
      <c r="O15" s="103">
        <f>IF(N15="ЗАКРЫТ","",IF($Q$4="нет",O13+P13+P14,O13+P13+Q13+P14))</f>
        <v>0</v>
      </c>
      <c r="P15" s="104">
        <f>IFERROR(__xludf.DUMMYFUNCTION("IF(OR(M15=12,N15=""ЗАКРЫТ""),"""",(IF(N17=""ЗАКРЫТ"","""",IF($Q$5=""нет"",0,IF($Q$7=""вклад 1"",IFNA(FILTER($E$12:$E$37, $B$12:$B$37 = N15),0),IF($Q$7=""вклад 2"",IFNA(FILTER($K$12:$K$37, $H$12:$H$37 = N15),0),"""")) + IF($Q$8=""вклад 1"",IFNA(FILTER($E$1"&amp;"2:$E$37, $B$12:$B$37 = N15),0),IF($Q$8=""вклад 2"",IFNA(FILTER($K$12:$K$37, $H$12:$H$37 = N15),0),""""))))))"),60333.333333333336)</f>
        <v>60333.33333</v>
      </c>
      <c r="Q15" s="103">
        <f>IF(N15="ЗАКРЫТ","",IF($Q$4="нет",MIN(O13+P13,O15)*$Q$3/12,MIN(O13+P13+Q13,O15)*$Q$3/12))</f>
        <v>0</v>
      </c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</row>
    <row r="16">
      <c r="B16" s="106" t="s">
        <v>27</v>
      </c>
      <c r="C16" s="105"/>
      <c r="D16" s="104">
        <f>IFERROR(__xludf.DUMMYFUNCTION("IF(B17=""ЗАКРЫТ"","""",IF($E$5=""нет"",0,$E$6+IF($E$7=""вклад 2"",IFNA(FILTER($K$12:$K$37, $H$12:$H$37 &gt; B15,$H$12:$H$37 &lt; B17),0),IF($E$7=""вклад 3"",IFNA(FILTER($Q$12:$Q$37, $N$12:$N$37 &gt; H15,$N$12:$N$37 &lt; H17),0),"""")) + IF($E$8=""вклад 2"",IFNA(FILTE"&amp;"R($K$12:$K$37, $H$12:$H$37 &gt; B15,$H$12:$H$37 &lt; B17),0),IF($E$8=""вклад 3"",IFNA(FILTER($Q$12:$Q$37, $N$12:$N$37 &gt; H15,$N$12:$N$37 &lt; H17),0),""""))))"),0.0)</f>
        <v>0</v>
      </c>
      <c r="E16" s="105"/>
      <c r="H16" s="106" t="s">
        <v>27</v>
      </c>
      <c r="I16" s="105"/>
      <c r="J16" s="104">
        <f>IFERROR(__xludf.DUMMYFUNCTION("IF(H17=""ЗАКРЫТ"","""",IF($K$5=""нет"",0,$K$6+IF($K$7=""вклад 1"",IFNA(FILTER($E$12:$E$37, $B$12:$B$37 &gt; H15,$B$12:$B$37 &lt; H17),0),IF($K$7=""вклад 3"",IFNA(FILTER($Q$12:$Q$37, $N$12:$N$37 &gt; N15,$N$12:$N$37 &lt; N17),0),"""")) + IF($K$8=""вклад 1"",IFNA(FILTE"&amp;"R($E$12:$E$37, $B$12:$B$37 &gt; H15,$B$12:$B$37 &lt; H17),0),IF($K$8=""вклад 3"",IFNA(FILTER($Q$12:$Q$37, $N$12:$N$37 &gt; N15,$N$12:$N$37 &lt; N17),0),""""))))"),50000.0)</f>
        <v>50000</v>
      </c>
      <c r="K16" s="105"/>
      <c r="N16" s="106" t="str">
        <f>$N$14</f>
        <v>пополнение между датами</v>
      </c>
      <c r="P16" s="104">
        <f>IFERROR(__xludf.DUMMYFUNCTION("IF(N17=""ЗАКРЫТ"","""",IF($Q$5=""нет"",0,$Q$6+IF($Q$7=""вклад 1"",IFNA(FILTER($E$12:$E$37, $B$12:$B$37 &gt; N15,$B$12:$B$37 &lt; N17),0),IF($Q$7=""вклад 2"",IFNA(FILTER($K$12:$K$37, $H$12:$H$37 &gt; T15,$H$12:$H$37 &lt; T17),0),"""")) + IF($Q$8=""вклад 1"",IFNA(FILTE"&amp;"R($E$12:$E$37, $B$12:$B$37 &gt; N15,$B$12:$B$37 &lt; N17),0),IF($Q$8=""вклад 2"",IFNA(FILTER($K$12:$K$37, $H$12:$H$37 &gt; T15,$H$12:$H$37 &lt; T17),0),""""))))"),0.0)</f>
        <v>0</v>
      </c>
    </row>
    <row r="17">
      <c r="A17" s="101">
        <f>A15+1</f>
        <v>2</v>
      </c>
      <c r="B17" s="102">
        <f>IF(A17&lt;=$E$9,EDATE(B15,1),"ЗАКРЫТ")</f>
        <v>45857</v>
      </c>
      <c r="C17" s="103">
        <f>IF(B17="ЗАКРЫТ","",IF($E$4="нет",C15+D15+D16,C15+D15+E15+D16))</f>
        <v>2000000</v>
      </c>
      <c r="D17" s="104">
        <f>IFERROR(__xludf.DUMMYFUNCTION("IF(A17=12,"""",(IF(B17=""ЗАКРЫТ"","""",(IF(B19=""ЗАКРЫТ"","""",IF($E$5=""нет"",0,IF($E$7=""вклад 2"",IFNA(FILTER($K$12:$K$37, $H$12:$H$37 = B17),0),IF($E$7=""вклад 3"",IFNA(FILTER($Q$12:$Q$37, $N$12:$N$37 = H17),0),"""")) + IF($E$8=""вклад 2"",IFNA(FILTER"&amp;"($K$12:$K$37, $H$12:$H$37 = B17),0),IF($E$8=""вклад 3"",IFNA(FILTER($Q$12:$Q$37, $N$12:$N$37 = H17),0),""""))))))))"),0.0)</f>
        <v>0</v>
      </c>
      <c r="E17" s="103">
        <f>IF(B17="ЗАКРЫТ","",IF($E$4="нет",MIN(C15+D15,C17)*$E$3/12,MIN(C15+D15+E15,C17)*$E$3/12))</f>
        <v>33333.33333</v>
      </c>
      <c r="G17" s="101">
        <f>G15+1</f>
        <v>2</v>
      </c>
      <c r="H17" s="102">
        <f>IF(G17&lt;=$K$9,EDATE(H15,1),"ЗАКРЫТ")</f>
        <v>45857</v>
      </c>
      <c r="I17" s="103">
        <f>IF(H17="ЗАКРЫТ","",IF($K$4="нет",I15+J15+J16,I15+J15+K15+J16))</f>
        <v>1720000</v>
      </c>
      <c r="J17" s="104">
        <f>IFERROR(__xludf.DUMMYFUNCTION("IF(G17=12,"""",(IF(H17=""ЗАКРЫТ"","""",(IF(H19=""ЗАКРЫТ"","""",IF($K$5=""нет"",0,IF($K$7=""вклад 1"",IFNA(FILTER($E$12:$E$37, $B$12:$B$37 = H17),0),IF($K$7=""вклад 3"",IFNA(FILTER($Q$12:$Q$37, $N$12:$N$37 = N17),0),"""")) + IF($K$8=""вклад 1"",IFNA(FILTER"&amp;"($E$12:$E$37, $B$12:$B$37 = H17),0),IF($K$8=""вклад 3"",IFNA(FILTER($Q$12:$Q$37, $N$12:$N$37 = N17),0),""""))))))))"),0.0)</f>
        <v>0</v>
      </c>
      <c r="K17" s="103">
        <f>IF(H17="ЗАКРЫТ","",IF($K$4="нет",MIN(I15+J15,I17)*$K$3/12,MIN(I15+J15+K15,I17)*$K$3/12))</f>
        <v>27833.33333</v>
      </c>
      <c r="M17" s="101">
        <f>M15+1</f>
        <v>2</v>
      </c>
      <c r="N17" s="102">
        <f>IF(M17&lt;=$Q$9,EDATE(N15,1),"ЗАКРЫТ")</f>
        <v>45857</v>
      </c>
      <c r="O17" s="103">
        <f>IF(N17="ЗАКРЫТ","",IF($Q$4="нет",O15+P15+P16,O15+P15+Q15+P16))</f>
        <v>60333.33333</v>
      </c>
      <c r="P17" s="104">
        <f>IFERROR(__xludf.DUMMYFUNCTION("IF(OR(M17=12,N17=""ЗАКРЫТ""),"""",(IF(N19=""ЗАКРЫТ"","""",IF($Q$5=""нет"",0,IF($Q$7=""вклад 1"",IFNA(FILTER($E$12:$E$37, $B$12:$B$37 = N17),0),IF($Q$7=""вклад 2"",IFNA(FILTER($K$12:$K$37, $H$12:$H$37 = N17),0),"""")) + IF($Q$8=""вклад 1"",IFNA(FILTER($E$1"&amp;"2:$E$37, $B$12:$B$37 = N17),0),IF($Q$8=""вклад 2"",IFNA(FILTER($K$12:$K$37, $H$12:$H$37 = N17),0),""""))))))"),61166.66666666667)</f>
        <v>61166.66667</v>
      </c>
      <c r="Q17" s="103">
        <f>IF(N17="ЗАКРЫТ","",IF($Q$4="нет",MIN(O15+P15,O17)*$Q$3/12,MIN(O15+P15+Q15,O17)*$Q$3/12))</f>
        <v>754.1666667</v>
      </c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</row>
    <row r="18">
      <c r="B18" s="106" t="s">
        <v>27</v>
      </c>
      <c r="C18" s="105"/>
      <c r="D18" s="104">
        <f>IFERROR(__xludf.DUMMYFUNCTION("IF(B19=""ЗАКРЫТ"","""",IF($E$5=""нет"",0,$E$6+IF($E$7=""вклад 2"",IFNA(FILTER($K$12:$K$37, $H$12:$H$37 &gt; B17,$H$12:$H$37 &lt; B19),0),IF($E$7=""вклад 3"",IFNA(FILTER($Q$12:$Q$37, $N$12:$N$37 &gt; H17,$N$12:$N$37 &lt; H19),0),"""")) + IF($E$8=""вклад 2"",IFNA(FILTE"&amp;"R($K$12:$K$37, $H$12:$H$37 &gt; B17,$H$12:$H$37 &lt; B19),0),IF($E$8=""вклад 3"",IFNA(FILTER($Q$12:$Q$37, $N$12:$N$37 &gt; H17,$N$12:$N$37 &lt; H19),0),""""))))"),0.0)</f>
        <v>0</v>
      </c>
      <c r="E18" s="105"/>
      <c r="H18" s="106" t="s">
        <v>27</v>
      </c>
      <c r="I18" s="105"/>
      <c r="J18" s="104">
        <f>IFERROR(__xludf.DUMMYFUNCTION("IF(H19=""ЗАКРЫТ"","""",IF($K$5=""нет"",0,$K$6+IF($K$7=""вклад 1"",IFNA(FILTER($E$12:$E$37, $B$12:$B$37 &gt; H17,$B$12:$B$37 &lt; H19),0),IF($K$7=""вклад 3"",IFNA(FILTER($Q$12:$Q$37, $N$12:$N$37 &gt; N17,$N$12:$N$37 &lt; N19),0),"""")) + IF($K$8=""вклад 1"",IFNA(FILTE"&amp;"R($E$12:$E$37, $B$12:$B$37 &gt; H17,$B$12:$B$37 &lt; H19),0),IF($K$8=""вклад 3"",IFNA(FILTER($Q$12:$Q$37, $N$12:$N$37 &gt; N17,$N$12:$N$37 &lt; N19),0),""""))))"),50000.0)</f>
        <v>50000</v>
      </c>
      <c r="K18" s="105"/>
      <c r="N18" s="106" t="str">
        <f>$N$14</f>
        <v>пополнение между датами</v>
      </c>
      <c r="P18" s="104">
        <f>IFERROR(__xludf.DUMMYFUNCTION("IF(N19=""ЗАКРЫТ"","""",IF($Q$5=""нет"",0,$Q$6+IF($Q$7=""вклад 1"",IFNA(FILTER($E$12:$E$37, $B$12:$B$37 &gt; N17,$B$12:$B$37 &lt; N19),0),IF($Q$7=""вклад 2"",IFNA(FILTER($K$12:$K$37, $H$12:$H$37 &gt; T17,$H$12:$H$37 &lt; T19),0),"""")) + IF($Q$8=""вклад 1"",IFNA(FILTE"&amp;"R($E$12:$E$37, $B$12:$B$37 &gt; N17,$B$12:$B$37 &lt; N19),0),IF($Q$8=""вклад 2"",IFNA(FILTER($K$12:$K$37, $H$12:$H$37 &gt; T17,$H$12:$H$37 &lt; T19),0),""""))))"),0.0)</f>
        <v>0</v>
      </c>
    </row>
    <row r="19">
      <c r="A19" s="101">
        <f>A17+1</f>
        <v>3</v>
      </c>
      <c r="B19" s="102">
        <f>IF(A19&lt;=$E$9,EDATE(B17,1),"ЗАКРЫТ")</f>
        <v>45888</v>
      </c>
      <c r="C19" s="103">
        <f>IF(B19="ЗАКРЫТ","",IF($E$4="нет",C17+D17+D18,C17+D17+E17+D18))</f>
        <v>2000000</v>
      </c>
      <c r="D19" s="104">
        <f>IFERROR(__xludf.DUMMYFUNCTION("IF(A19=12,"""",(IF(B19=""ЗАКРЫТ"","""",(IF(B21=""ЗАКРЫТ"","""",IF($E$5=""нет"",0,IF($E$7=""вклад 2"",IFNA(FILTER($K$12:$K$37, $H$12:$H$37 = B19),0),IF($E$7=""вклад 3"",IFNA(FILTER($Q$12:$Q$37, $N$12:$N$37 = H19),0),"""")) + IF($E$8=""вклад 2"",IFNA(FILTER"&amp;"($K$12:$K$37, $H$12:$H$37 = B19),0),IF($E$8=""вклад 3"",IFNA(FILTER($Q$12:$Q$37, $N$12:$N$37 = H19),0),""""))))))))"),0.0)</f>
        <v>0</v>
      </c>
      <c r="E19" s="103">
        <f>IF(B19="ЗАКРЫТ","",IF($E$4="нет",MIN(C17+D17,C19)*$E$3/12,MIN(C17+D17+E17,C19)*$E$3/12))</f>
        <v>33333.33333</v>
      </c>
      <c r="G19" s="101">
        <f>G17+1</f>
        <v>3</v>
      </c>
      <c r="H19" s="102">
        <f>IF(G19&lt;=$K$9,EDATE(H17,1),"ЗАКРЫТ")</f>
        <v>45888</v>
      </c>
      <c r="I19" s="103">
        <f>IF(H19="ЗАКРЫТ","",IF($K$4="нет",I17+J17+J18,I17+J17+K17+J18))</f>
        <v>1770000</v>
      </c>
      <c r="J19" s="104">
        <f>IFERROR(__xludf.DUMMYFUNCTION("IF(G19=12,"""",(IF(H19=""ЗАКРЫТ"","""",(IF(H21=""ЗАКРЫТ"","""",IF($K$5=""нет"",0,IF($K$7=""вклад 1"",IFNA(FILTER($E$12:$E$37, $B$12:$B$37 = H19),0),IF($K$7=""вклад 3"",IFNA(FILTER($Q$12:$Q$37, $N$12:$N$37 = N19),0),"""")) + IF($K$8=""вклад 1"",IFNA(FILTER"&amp;"($E$12:$E$37, $B$12:$B$37 = H19),0),IF($K$8=""вклад 3"",IFNA(FILTER($Q$12:$Q$37, $N$12:$N$37 = N19),0),""""))))))))"),0.0)</f>
        <v>0</v>
      </c>
      <c r="K19" s="103">
        <f>IF(H19="ЗАКРЫТ","",IF($K$4="нет",MIN(I17+J17,I19)*$K$3/12,MIN(I17+J17+K17,I19)*$K$3/12))</f>
        <v>28666.66667</v>
      </c>
      <c r="M19" s="101">
        <f>M17+1</f>
        <v>3</v>
      </c>
      <c r="N19" s="102">
        <f>IF(M19&lt;=$Q$9,EDATE(N17,1),"ЗАКРЫТ")</f>
        <v>45888</v>
      </c>
      <c r="O19" s="103">
        <f>IF(N19="ЗАКРЫТ","",IF($Q$4="нет",O17+P17+P18,O17+P17+Q17+P18))</f>
        <v>122254.1667</v>
      </c>
      <c r="P19" s="104">
        <f>IFERROR(__xludf.DUMMYFUNCTION("IF(OR(M19=12,N19=""ЗАКРЫТ""),"""",(IF(N21=""ЗАКРЫТ"","""",IF($Q$5=""нет"",0,IF($Q$7=""вклад 1"",IFNA(FILTER($E$12:$E$37, $B$12:$B$37 = N19),0),IF($Q$7=""вклад 2"",IFNA(FILTER($K$12:$K$37, $H$12:$H$37 = N19),0),"""")) + IF($Q$8=""вклад 1"",IFNA(FILTER($E$1"&amp;"2:$E$37, $B$12:$B$37 = N19),0),IF($Q$8=""вклад 2"",IFNA(FILTER($K$12:$K$37, $H$12:$H$37 = N19),0),""""))))))"),62000.0)</f>
        <v>62000</v>
      </c>
      <c r="Q19" s="103">
        <f>IF(N19="ЗАКРЫТ","",IF($Q$4="нет",MIN(O17+P17,O19)*$Q$3/12,MIN(O17+P17+Q17,O19)*$Q$3/12))</f>
        <v>1528.177083</v>
      </c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</row>
    <row r="20">
      <c r="B20" s="106" t="s">
        <v>27</v>
      </c>
      <c r="C20" s="105"/>
      <c r="D20" s="104">
        <f>IFERROR(__xludf.DUMMYFUNCTION("IF(B21=""ЗАКРЫТ"","""",IF($E$5=""нет"",0,$E$6+IF($E$7=""вклад 2"",IFNA(FILTER($K$12:$K$37, $H$12:$H$37 &gt; B19,$H$12:$H$37 &lt; B21),0),IF($E$7=""вклад 3"",IFNA(FILTER($Q$12:$Q$37, $N$12:$N$37 &gt; H19,$N$12:$N$37 &lt; H21),0),"""")) + IF($E$8=""вклад 2"",IFNA(FILTE"&amp;"R($K$12:$K$37, $H$12:$H$37 &gt; B19,$H$12:$H$37 &lt; B21),0),IF($E$8=""вклад 3"",IFNA(FILTER($Q$12:$Q$37, $N$12:$N$37 &gt; H19,$N$12:$N$37 &lt; H21),0),""""))))"),0.0)</f>
        <v>0</v>
      </c>
      <c r="E20" s="105"/>
      <c r="H20" s="106" t="s">
        <v>27</v>
      </c>
      <c r="I20" s="105"/>
      <c r="J20" s="104">
        <f>IFERROR(__xludf.DUMMYFUNCTION("IF(H21=""ЗАКРЫТ"","""",IF($K$5=""нет"",0,$K$6+IF($K$7=""вклад 1"",IFNA(FILTER($E$12:$E$37, $B$12:$B$37 &gt; H19,$B$12:$B$37 &lt; H21),0),IF($K$7=""вклад 3"",IFNA(FILTER($Q$12:$Q$37, $N$12:$N$37 &gt; N19,$N$12:$N$37 &lt; N21),0),"""")) + IF($K$8=""вклад 1"",IFNA(FILTE"&amp;"R($E$12:$E$37, $B$12:$B$37 &gt; H19,$B$12:$B$37 &lt; H21),0),IF($K$8=""вклад 3"",IFNA(FILTER($Q$12:$Q$37, $N$12:$N$37 &gt; N19,$N$12:$N$37 &lt; N21),0),""""))))"),50000.0)</f>
        <v>50000</v>
      </c>
      <c r="K20" s="105"/>
      <c r="N20" s="106" t="str">
        <f>$N$14</f>
        <v>пополнение между датами</v>
      </c>
      <c r="P20" s="104">
        <f>IFERROR(__xludf.DUMMYFUNCTION("IF(N21=""ЗАКРЫТ"","""",IF($Q$5=""нет"",0,$Q$6+IF($Q$7=""вклад 1"",IFNA(FILTER($E$12:$E$37, $B$12:$B$37 &gt; N19,$B$12:$B$37 &lt; N21),0),IF($Q$7=""вклад 2"",IFNA(FILTER($K$12:$K$37, $H$12:$H$37 &gt; T19,$H$12:$H$37 &lt; T21),0),"""")) + IF($Q$8=""вклад 1"",IFNA(FILTE"&amp;"R($E$12:$E$37, $B$12:$B$37 &gt; N19,$B$12:$B$37 &lt; N21),0),IF($Q$8=""вклад 2"",IFNA(FILTER($K$12:$K$37, $H$12:$H$37 &gt; T19,$H$12:$H$37 &lt; T21),0),""""))))"),0.0)</f>
        <v>0</v>
      </c>
    </row>
    <row r="21">
      <c r="A21" s="101">
        <f>A19+1</f>
        <v>4</v>
      </c>
      <c r="B21" s="102">
        <f>IF(A21&lt;=$E$9,EDATE(B19,1),"ЗАКРЫТ")</f>
        <v>45919</v>
      </c>
      <c r="C21" s="103">
        <f>IF(B21="ЗАКРЫТ","",IF($E$4="нет",C19+D19+D20,C19+D19+E19+D20))</f>
        <v>2000000</v>
      </c>
      <c r="D21" s="104">
        <f>IFERROR(__xludf.DUMMYFUNCTION("IF(A21=12,"""",(IF(B21=""ЗАКРЫТ"","""",(IF(B23=""ЗАКРЫТ"","""",IF($E$5=""нет"",0,IF($E$7=""вклад 2"",IFNA(FILTER($K$12:$K$37, $H$12:$H$37 = B21),0),IF($E$7=""вклад 3"",IFNA(FILTER($Q$12:$Q$37, $N$12:$N$37 = H21),0),"""")) + IF($E$8=""вклад 2"",IFNA(FILTER"&amp;"($K$12:$K$37, $H$12:$H$37 = B21),0),IF($E$8=""вклад 3"",IFNA(FILTER($Q$12:$Q$37, $N$12:$N$37 = H21),0),""""))))))))"),0.0)</f>
        <v>0</v>
      </c>
      <c r="E21" s="103">
        <f>IF(B21="ЗАКРЫТ","",IF($E$4="нет",MIN(C19+D19,C21)*$E$3/12,MIN(C19+D19+E19,C21)*$E$3/12))</f>
        <v>33333.33333</v>
      </c>
      <c r="G21" s="101">
        <f>G19+1</f>
        <v>4</v>
      </c>
      <c r="H21" s="102">
        <f>IF(G21&lt;=$K$9,EDATE(H19,1),"ЗАКРЫТ")</f>
        <v>45919</v>
      </c>
      <c r="I21" s="103">
        <f>IF(H21="ЗАКРЫТ","",IF($K$4="нет",I19+J19+J20,I19+J19+K19+J20))</f>
        <v>1820000</v>
      </c>
      <c r="J21" s="104">
        <f>IFERROR(__xludf.DUMMYFUNCTION("IF(G21=12,"""",(IF(H21=""ЗАКРЫТ"","""",(IF(H23=""ЗАКРЫТ"","""",IF($K$5=""нет"",0,IF($K$7=""вклад 1"",IFNA(FILTER($E$12:$E$37, $B$12:$B$37 = H21),0),IF($K$7=""вклад 3"",IFNA(FILTER($Q$12:$Q$37, $N$12:$N$37 = N21),0),"""")) + IF($K$8=""вклад 1"",IFNA(FILTER"&amp;"($E$12:$E$37, $B$12:$B$37 = H21),0),IF($K$8=""вклад 3"",IFNA(FILTER($Q$12:$Q$37, $N$12:$N$37 = N21),0),""""))))))))"),0.0)</f>
        <v>0</v>
      </c>
      <c r="K21" s="103">
        <f>IF(H21="ЗАКРЫТ","",IF($K$4="нет",MIN(I19+J19,I21)*$K$3/12,MIN(I19+J19+K19,I21)*$K$3/12))</f>
        <v>29500</v>
      </c>
      <c r="M21" s="101">
        <f>M19+1</f>
        <v>4</v>
      </c>
      <c r="N21" s="102">
        <f>IF(M21&lt;=$Q$9,EDATE(N19,1),"ЗАКРЫТ")</f>
        <v>45919</v>
      </c>
      <c r="O21" s="103">
        <f>IF(N21="ЗАКРЫТ","",IF($Q$4="нет",O19+P19+P20,O19+P19+Q19+P20))</f>
        <v>185782.3438</v>
      </c>
      <c r="P21" s="104">
        <f>IFERROR(__xludf.DUMMYFUNCTION("IF(OR(M21=12,N21=""ЗАКРЫТ""),"""",(IF(N23=""ЗАКРЫТ"","""",IF($Q$5=""нет"",0,IF($Q$7=""вклад 1"",IFNA(FILTER($E$12:$E$37, $B$12:$B$37 = N21),0),IF($Q$7=""вклад 2"",IFNA(FILTER($K$12:$K$37, $H$12:$H$37 = N21),0),"""")) + IF($Q$8=""вклад 1"",IFNA(FILTER($E$1"&amp;"2:$E$37, $B$12:$B$37 = N21),0),IF($Q$8=""вклад 2"",IFNA(FILTER($K$12:$K$37, $H$12:$H$37 = N21),0),""""))))))"),62833.333333333336)</f>
        <v>62833.33333</v>
      </c>
      <c r="Q21" s="103">
        <f>IF(N21="ЗАКРЫТ","",IF($Q$4="нет",MIN(O19+P19,O21)*$Q$3/12,MIN(O19+P19+Q19,O21)*$Q$3/12))</f>
        <v>2322.279297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</row>
    <row r="22">
      <c r="B22" s="106" t="s">
        <v>27</v>
      </c>
      <c r="C22" s="105"/>
      <c r="D22" s="104">
        <f>IFERROR(__xludf.DUMMYFUNCTION("IF(B23=""ЗАКРЫТ"","""",IF($E$5=""нет"",0,$E$6+IF($E$7=""вклад 2"",IFNA(FILTER($K$12:$K$37, $H$12:$H$37 &gt; B21,$H$12:$H$37 &lt; B23),0),IF($E$7=""вклад 3"",IFNA(FILTER($Q$12:$Q$37, $N$12:$N$37 &gt; H21,$N$12:$N$37 &lt; H23),0),"""")) + IF($E$8=""вклад 2"",IFNA(FILTE"&amp;"R($K$12:$K$37, $H$12:$H$37 &gt; B21,$H$12:$H$37 &lt; B23),0),IF($E$8=""вклад 3"",IFNA(FILTER($Q$12:$Q$37, $N$12:$N$37 &gt; H21,$N$12:$N$37 &lt; H23),0),""""))))"),0.0)</f>
        <v>0</v>
      </c>
      <c r="E22" s="105"/>
      <c r="H22" s="106" t="s">
        <v>27</v>
      </c>
      <c r="I22" s="105"/>
      <c r="J22" s="104">
        <f>IFERROR(__xludf.DUMMYFUNCTION("IF(H23=""ЗАКРЫТ"","""",IF($K$5=""нет"",0,$K$6+IF($K$7=""вклад 1"",IFNA(FILTER($E$12:$E$37, $B$12:$B$37 &gt; H21,$B$12:$B$37 &lt; H23),0),IF($K$7=""вклад 3"",IFNA(FILTER($Q$12:$Q$37, $N$12:$N$37 &gt; N21,$N$12:$N$37 &lt; N23),0),"""")) + IF($K$8=""вклад 1"",IFNA(FILTE"&amp;"R($E$12:$E$37, $B$12:$B$37 &gt; H21,$B$12:$B$37 &lt; H23),0),IF($K$8=""вклад 3"",IFNA(FILTER($Q$12:$Q$37, $N$12:$N$37 &gt; N21,$N$12:$N$37 &lt; N23),0),""""))))"),50000.0)</f>
        <v>50000</v>
      </c>
      <c r="K22" s="105"/>
      <c r="N22" s="106" t="str">
        <f>$N$14</f>
        <v>пополнение между датами</v>
      </c>
      <c r="P22" s="104">
        <f>IFERROR(__xludf.DUMMYFUNCTION("IF(N23=""ЗАКРЫТ"","""",IF($Q$5=""нет"",0,$Q$6+IF($Q$7=""вклад 1"",IFNA(FILTER($E$12:$E$37, $B$12:$B$37 &gt; N21,$B$12:$B$37 &lt; N23),0),IF($Q$7=""вклад 2"",IFNA(FILTER($K$12:$K$37, $H$12:$H$37 &gt; T21,$H$12:$H$37 &lt; T23),0),"""")) + IF($Q$8=""вклад 1"",IFNA(FILTE"&amp;"R($E$12:$E$37, $B$12:$B$37 &gt; N21,$B$12:$B$37 &lt; N23),0),IF($Q$8=""вклад 2"",IFNA(FILTER($K$12:$K$37, $H$12:$H$37 &gt; T21,$H$12:$H$37 &lt; T23),0),""""))))"),0.0)</f>
        <v>0</v>
      </c>
    </row>
    <row r="23">
      <c r="A23" s="101">
        <f>A21+1</f>
        <v>5</v>
      </c>
      <c r="B23" s="102">
        <f>IF(A23&lt;=$E$9,EDATE(B21,1),"ЗАКРЫТ")</f>
        <v>45949</v>
      </c>
      <c r="C23" s="103">
        <f>IF(B23="ЗАКРЫТ","",IF($E$4="нет",C21+D21+D22,C21+D21+E21+D22))</f>
        <v>2000000</v>
      </c>
      <c r="D23" s="104">
        <f>IFERROR(__xludf.DUMMYFUNCTION("IF(A23=12,"""",(IF(B23=""ЗАКРЫТ"","""",(IF(B25=""ЗАКРЫТ"","""",IF($E$5=""нет"",0,IF($E$7=""вклад 2"",IFNA(FILTER($K$12:$K$37, $H$12:$H$37 = B23),0),IF($E$7=""вклад 3"",IFNA(FILTER($Q$12:$Q$37, $N$12:$N$37 = H23),0),"""")) + IF($E$8=""вклад 2"",IFNA(FILTER"&amp;"($K$12:$K$37, $H$12:$H$37 = B23),0),IF($E$8=""вклад 3"",IFNA(FILTER($Q$12:$Q$37, $N$12:$N$37 = H23),0),""""))))))))"),0.0)</f>
        <v>0</v>
      </c>
      <c r="E23" s="103">
        <f>IF(B23="ЗАКРЫТ","",IF($E$4="нет",MIN(C21+D21,C23)*$E$3/12,MIN(C21+D21+E21,C23)*$E$3/12))</f>
        <v>33333.33333</v>
      </c>
      <c r="G23" s="101">
        <f>G21+1</f>
        <v>5</v>
      </c>
      <c r="H23" s="102">
        <f>IF(G23&lt;=$K$9,EDATE(H21,1),"ЗАКРЫТ")</f>
        <v>45949</v>
      </c>
      <c r="I23" s="103">
        <f>IF(H23="ЗАКРЫТ","",IF($K$4="нет",I21+J21+J22,I21+J21+K21+J22))</f>
        <v>1870000</v>
      </c>
      <c r="J23" s="104">
        <f>IFERROR(__xludf.DUMMYFUNCTION("IF(G23=12,"""",(IF(H23=""ЗАКРЫТ"","""",(IF(H25=""ЗАКРЫТ"","""",IF($K$5=""нет"",0,IF($K$7=""вклад 1"",IFNA(FILTER($E$12:$E$37, $B$12:$B$37 = H23),0),IF($K$7=""вклад 3"",IFNA(FILTER($Q$12:$Q$37, $N$12:$N$37 = N23),0),"""")) + IF($K$8=""вклад 1"",IFNA(FILTER"&amp;"($E$12:$E$37, $B$12:$B$37 = H23),0),IF($K$8=""вклад 3"",IFNA(FILTER($Q$12:$Q$37, $N$12:$N$37 = N23),0),""""))))))))"),0.0)</f>
        <v>0</v>
      </c>
      <c r="K23" s="103">
        <f>IF(H23="ЗАКРЫТ","",IF($K$4="нет",MIN(I21+J21,I23)*$K$3/12,MIN(I21+J21+K21,I23)*$K$3/12))</f>
        <v>30333.33333</v>
      </c>
      <c r="M23" s="101">
        <f>M21+1</f>
        <v>5</v>
      </c>
      <c r="N23" s="102">
        <f>IF(M23&lt;=$Q$9,EDATE(N21,1),"ЗАКРЫТ")</f>
        <v>45949</v>
      </c>
      <c r="O23" s="103">
        <f>IF(N23="ЗАКРЫТ","",IF($Q$4="нет",O21+P21+P22,O21+P21+Q21+P22))</f>
        <v>250937.9564</v>
      </c>
      <c r="P23" s="104">
        <f>IFERROR(__xludf.DUMMYFUNCTION("IF(OR(M23=12,N23=""ЗАКРЫТ""),"""",(IF(N25=""ЗАКРЫТ"","""",IF($Q$5=""нет"",0,IF($Q$7=""вклад 1"",IFNA(FILTER($E$12:$E$37, $B$12:$B$37 = N23),0),IF($Q$7=""вклад 2"",IFNA(FILTER($K$12:$K$37, $H$12:$H$37 = N23),0),"""")) + IF($Q$8=""вклад 1"",IFNA(FILTER($E$1"&amp;"2:$E$37, $B$12:$B$37 = N23),0),IF($Q$8=""вклад 2"",IFNA(FILTER($K$12:$K$37, $H$12:$H$37 = N23),0),""""))))))"),63666.66666666667)</f>
        <v>63666.66667</v>
      </c>
      <c r="Q23" s="103">
        <f>IF(N23="ЗАКРЫТ","",IF($Q$4="нет",MIN(O21+P21,O23)*$Q$3/12,MIN(O21+P21+Q21,O23)*$Q$3/12))</f>
        <v>3136.724455</v>
      </c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</row>
    <row r="24">
      <c r="B24" s="106" t="s">
        <v>27</v>
      </c>
      <c r="C24" s="105"/>
      <c r="D24" s="104">
        <f>IFERROR(__xludf.DUMMYFUNCTION("IF(B25=""ЗАКРЫТ"","""",IF($E$5=""нет"",0,$E$6+IF($E$7=""вклад 2"",IFNA(FILTER($K$12:$K$37, $H$12:$H$37 &gt; B23,$H$12:$H$37 &lt; B25),0),IF($E$7=""вклад 3"",IFNA(FILTER($Q$12:$Q$37, $N$12:$N$37 &gt; H23,$N$12:$N$37 &lt; H25),0),"""")) + IF($E$8=""вклад 2"",IFNA(FILTE"&amp;"R($K$12:$K$37, $H$12:$H$37 &gt; B23,$H$12:$H$37 &lt; B25),0),IF($E$8=""вклад 3"",IFNA(FILTER($Q$12:$Q$37, $N$12:$N$37 &gt; H23,$N$12:$N$37 &lt; H25),0),""""))))"),0.0)</f>
        <v>0</v>
      </c>
      <c r="E24" s="105"/>
      <c r="H24" s="106" t="s">
        <v>27</v>
      </c>
      <c r="I24" s="105"/>
      <c r="J24" s="104">
        <f>IFERROR(__xludf.DUMMYFUNCTION("IF(H25=""ЗАКРЫТ"","""",IF($K$5=""нет"",0,$K$6+IF($K$7=""вклад 1"",IFNA(FILTER($E$12:$E$37, $B$12:$B$37 &gt; H23,$B$12:$B$37 &lt; H25),0),IF($K$7=""вклад 3"",IFNA(FILTER($Q$12:$Q$37, $N$12:$N$37 &gt; N23,$N$12:$N$37 &lt; N25),0),"""")) + IF($K$8=""вклад 1"",IFNA(FILTE"&amp;"R($E$12:$E$37, $B$12:$B$37 &gt; H23,$B$12:$B$37 &lt; H25),0),IF($K$8=""вклад 3"",IFNA(FILTER($Q$12:$Q$37, $N$12:$N$37 &gt; N23,$N$12:$N$37 &lt; N25),0),""""))))"),50000.0)</f>
        <v>50000</v>
      </c>
      <c r="K24" s="105"/>
      <c r="N24" s="106" t="str">
        <f>$N$14</f>
        <v>пополнение между датами</v>
      </c>
      <c r="P24" s="104">
        <f>IFERROR(__xludf.DUMMYFUNCTION("IF(N25=""ЗАКРЫТ"","""",IF($Q$5=""нет"",0,$Q$6+IF($Q$7=""вклад 1"",IFNA(FILTER($E$12:$E$37, $B$12:$B$37 &gt; N23,$B$12:$B$37 &lt; N25),0),IF($Q$7=""вклад 2"",IFNA(FILTER($K$12:$K$37, $H$12:$H$37 &gt; T23,$H$12:$H$37 &lt; T25),0),"""")) + IF($Q$8=""вклад 1"",IFNA(FILTE"&amp;"R($E$12:$E$37, $B$12:$B$37 &gt; N23,$B$12:$B$37 &lt; N25),0),IF($Q$8=""вклад 2"",IFNA(FILTER($K$12:$K$37, $H$12:$H$37 &gt; T23,$H$12:$H$37 &lt; T25),0),""""))))"),0.0)</f>
        <v>0</v>
      </c>
    </row>
    <row r="25">
      <c r="A25" s="101">
        <f>A23+1</f>
        <v>6</v>
      </c>
      <c r="B25" s="102">
        <f>IF(A25&lt;=$E$9,EDATE(B23,1),"ЗАКРЫТ")</f>
        <v>45980</v>
      </c>
      <c r="C25" s="103">
        <f>IF(B25="ЗАКРЫТ","",IF($E$4="нет",C23+D23+D24,C23+D23+E23+D24))</f>
        <v>2000000</v>
      </c>
      <c r="D25" s="104" t="str">
        <f>IFERROR(__xludf.DUMMYFUNCTION("IF(A25=12,"""",(IF(B25=""ЗАКРЫТ"","""",(IF(B27=""ЗАКРЫТ"","""",IF($E$5=""нет"",0,IF($E$7=""вклад 2"",IFNA(FILTER($K$12:$K$37, $H$12:$H$37 = B25),0),IF($E$7=""вклад 3"",IFNA(FILTER($Q$12:$Q$37, $N$12:$N$37 = H25),0),"""")) + IF($E$8=""вклад 2"",IFNA(FILTER"&amp;"($K$12:$K$37, $H$12:$H$37 = B25),0),IF($E$8=""вклад 3"",IFNA(FILTER($Q$12:$Q$37, $N$12:$N$37 = H25),0),""""))))))))"),"")</f>
        <v/>
      </c>
      <c r="E25" s="103">
        <f>IF(B25="ЗАКРЫТ","",IF($E$4="нет",MIN(C23+D23,C25)*$E$3/12,MIN(C23+D23+E23,C25)*$E$3/12))</f>
        <v>33333.33333</v>
      </c>
      <c r="G25" s="101">
        <f>G23+1</f>
        <v>6</v>
      </c>
      <c r="H25" s="102">
        <f>IF(G25&lt;=$K$9,EDATE(H23,1),"ЗАКРЫТ")</f>
        <v>45980</v>
      </c>
      <c r="I25" s="103">
        <f>IF(H25="ЗАКРЫТ","",IF($K$4="нет",I23+J23+J24,I23+J23+K23+J24))</f>
        <v>1920000</v>
      </c>
      <c r="J25" s="104" t="str">
        <f>IFERROR(__xludf.DUMMYFUNCTION("IF(G25=12,"""",(IF(H25=""ЗАКРЫТ"","""",(IF(H27=""ЗАКРЫТ"","""",IF($K$5=""нет"",0,IF($K$7=""вклад 1"",IFNA(FILTER($E$12:$E$37, $B$12:$B$37 = H25),0),IF($K$7=""вклад 3"",IFNA(FILTER($Q$12:$Q$37, $N$12:$N$37 = N25),0),"""")) + IF($K$8=""вклад 1"",IFNA(FILTER"&amp;"($E$12:$E$37, $B$12:$B$37 = H25),0),IF($K$8=""вклад 3"",IFNA(FILTER($Q$12:$Q$37, $N$12:$N$37 = N25),0),""""))))))))"),"")</f>
        <v/>
      </c>
      <c r="K25" s="103">
        <f>IF(H25="ЗАКРЫТ","",IF($K$4="нет",MIN(I23+J23,I25)*$K$3/12,MIN(I23+J23+K23,I25)*$K$3/12))</f>
        <v>31166.66667</v>
      </c>
      <c r="M25" s="101">
        <f>M23+1</f>
        <v>6</v>
      </c>
      <c r="N25" s="102">
        <f>IF(M25&lt;=$Q$9,EDATE(N23,1),"ЗАКРЫТ")</f>
        <v>45980</v>
      </c>
      <c r="O25" s="103">
        <f>IF(N25="ЗАКРЫТ","",IF($Q$4="нет",O23+P23+P24,O23+P23+Q23+P24))</f>
        <v>317741.3475</v>
      </c>
      <c r="P25" s="104" t="str">
        <f>IFERROR(__xludf.DUMMYFUNCTION("IF(OR(M25=12,N25=""ЗАКРЫТ""),"""",(IF(N27=""ЗАКРЫТ"","""",IF($Q$5=""нет"",0,IF($Q$7=""вклад 1"",IFNA(FILTER($E$12:$E$37, $B$12:$B$37 = N25),0),IF($Q$7=""вклад 2"",IFNA(FILTER($K$12:$K$37, $H$12:$H$37 = N25),0),"""")) + IF($Q$8=""вклад 1"",IFNA(FILTER($E$1"&amp;"2:$E$37, $B$12:$B$37 = N25),0),IF($Q$8=""вклад 2"",IFNA(FILTER($K$12:$K$37, $H$12:$H$37 = N25),0),""""))))))"),"")</f>
        <v/>
      </c>
      <c r="Q25" s="103">
        <f>IF(N25="ЗАКРЫТ","",IF($Q$4="нет",MIN(O23+P23,O25)*$Q$3/12,MIN(O23+P23+Q23,O25)*$Q$3/12))</f>
        <v>3971.766844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</row>
    <row r="26">
      <c r="B26" s="106" t="s">
        <v>27</v>
      </c>
      <c r="C26" s="105"/>
      <c r="D26" s="104" t="str">
        <f>IFERROR(__xludf.DUMMYFUNCTION("IF(B27=""ЗАКРЫТ"","""",IF($E$5=""нет"",0,$E$6+IF($E$7=""вклад 2"",IFNA(FILTER($K$12:$K$37, $H$12:$H$37 &gt; B25,$H$12:$H$37 &lt; B27),0),IF($E$7=""вклад 3"",IFNA(FILTER($Q$12:$Q$37, $N$12:$N$37 &gt; H25,$N$12:$N$37 &lt; H27),0),"""")) + IF($E$8=""вклад 2"",IFNA(FILTE"&amp;"R($K$12:$K$37, $H$12:$H$37 &gt; B25,$H$12:$H$37 &lt; B27),0),IF($E$8=""вклад 3"",IFNA(FILTER($Q$12:$Q$37, $N$12:$N$37 &gt; H25,$N$12:$N$37 &lt; H27),0),""""))))"),"")</f>
        <v/>
      </c>
      <c r="E26" s="105"/>
      <c r="H26" s="106" t="s">
        <v>27</v>
      </c>
      <c r="I26" s="105"/>
      <c r="J26" s="104" t="str">
        <f>IFERROR(__xludf.DUMMYFUNCTION("IF(H27=""ЗАКРЫТ"","""",IF($K$5=""нет"",0,$K$6+IF($K$7=""вклад 1"",IFNA(FILTER($E$12:$E$37, $B$12:$B$37 &gt; H25,$B$12:$B$37 &lt; H27),0),IF($K$7=""вклад 3"",IFNA(FILTER($Q$12:$Q$37, $N$12:$N$37 &gt; N25,$N$12:$N$37 &lt; N27),0),"""")) + IF($K$8=""вклад 1"",IFNA(FILTE"&amp;"R($E$12:$E$37, $B$12:$B$37 &gt; H25,$B$12:$B$37 &lt; H27),0),IF($K$8=""вклад 3"",IFNA(FILTER($Q$12:$Q$37, $N$12:$N$37 &gt; N25,$N$12:$N$37 &lt; N27),0),""""))))"),"")</f>
        <v/>
      </c>
      <c r="K26" s="105"/>
      <c r="N26" s="106" t="str">
        <f>$N$14</f>
        <v>пополнение между датами</v>
      </c>
      <c r="P26" s="104" t="str">
        <f>IFERROR(__xludf.DUMMYFUNCTION("IF(N27=""ЗАКРЫТ"","""",IF($Q$5=""нет"",0,$Q$6+IF($Q$7=""вклад 1"",IFNA(FILTER($E$12:$E$37, $B$12:$B$37 &gt; N25,$B$12:$B$37 &lt; N27),0),IF($Q$7=""вклад 2"",IFNA(FILTER($K$12:$K$37, $H$12:$H$37 &gt; T25,$H$12:$H$37 &lt; T27),0),"""")) + IF($Q$8=""вклад 1"",IFNA(FILTE"&amp;"R($E$12:$E$37, $B$12:$B$37 &gt; N25,$B$12:$B$37 &lt; N27),0),IF($Q$8=""вклад 2"",IFNA(FILTER($K$12:$K$37, $H$12:$H$37 &gt; T25,$H$12:$H$37 &lt; T27),0),""""))))"),"")</f>
        <v/>
      </c>
    </row>
    <row r="27">
      <c r="A27" s="101">
        <f>A25+1</f>
        <v>7</v>
      </c>
      <c r="B27" s="102" t="str">
        <f>IF(A27&lt;=$E$9,EDATE(B25,1),"ЗАКРЫТ")</f>
        <v>ЗАКРЫТ</v>
      </c>
      <c r="C27" s="103" t="str">
        <f>IF(B27="ЗАКРЫТ","",IF($E$4="нет",C25+D25+D26,C25+D25+E25+D26))</f>
        <v/>
      </c>
      <c r="D27" s="104" t="str">
        <f>IFERROR(__xludf.DUMMYFUNCTION("IF(A27=12,"""",(IF(B27=""ЗАКРЫТ"","""",(IF(B29=""ЗАКРЫТ"","""",IF($E$5=""нет"",0,IF($E$7=""вклад 2"",IFNA(FILTER($K$12:$K$37, $H$12:$H$37 = B27),0),IF($E$7=""вклад 3"",IFNA(FILTER($Q$12:$Q$37, $N$12:$N$37 = H27),0),"""")) + IF($E$8=""вклад 2"",IFNA(FILTER"&amp;"($K$12:$K$37, $H$12:$H$37 = B27),0),IF($E$8=""вклад 3"",IFNA(FILTER($Q$12:$Q$37, $N$12:$N$37 = H27),0),""""))))))))"),"")</f>
        <v/>
      </c>
      <c r="E27" s="103" t="str">
        <f>IF(B27="ЗАКРЫТ","",IF($E$4="нет",MIN(C25+D25,C27)*$E$3/12,MIN(C25+D25+E25,C27)*$E$3/12))</f>
        <v/>
      </c>
      <c r="G27" s="101">
        <f>G25+1</f>
        <v>7</v>
      </c>
      <c r="H27" s="102" t="str">
        <f>IF(G27&lt;=$K$9,EDATE(H25,1),"ЗАКРЫТ")</f>
        <v>ЗАКРЫТ</v>
      </c>
      <c r="I27" s="103" t="str">
        <f>IF(H27="ЗАКРЫТ","",IF($K$4="нет",I25+J25+J26,I25+J25+K25+J26))</f>
        <v/>
      </c>
      <c r="J27" s="104" t="str">
        <f>IFERROR(__xludf.DUMMYFUNCTION("IF(G27=12,"""",(IF(H27=""ЗАКРЫТ"","""",(IF(H29=""ЗАКРЫТ"","""",IF($K$5=""нет"",0,IF($K$7=""вклад 1"",IFNA(FILTER($E$12:$E$37, $B$12:$B$37 = H27),0),IF($K$7=""вклад 3"",IFNA(FILTER($Q$12:$Q$37, $N$12:$N$37 = N27),0),"""")) + IF($K$8=""вклад 1"",IFNA(FILTER"&amp;"($E$12:$E$37, $B$12:$B$37 = H27),0),IF($K$8=""вклад 3"",IFNA(FILTER($Q$12:$Q$37, $N$12:$N$37 = N27),0),""""))))))))"),"")</f>
        <v/>
      </c>
      <c r="K27" s="103" t="str">
        <f>IF(H27="ЗАКРЫТ","",IF($K$4="нет",MIN(I25+J25,I27)*$K$3/12,MIN(I25+J25+K25,I27)*$K$3/12))</f>
        <v/>
      </c>
      <c r="M27" s="101">
        <f>M25+1</f>
        <v>7</v>
      </c>
      <c r="N27" s="102" t="str">
        <f>IF(M27&lt;=$Q$9,EDATE(N25,1),"ЗАКРЫТ")</f>
        <v>ЗАКРЫТ</v>
      </c>
      <c r="O27" s="103" t="str">
        <f>IF(N27="ЗАКРЫТ","",IF($Q$4="нет",O25+P25+P26,O25+P25+Q25+P26))</f>
        <v/>
      </c>
      <c r="P27" s="104" t="str">
        <f>IFERROR(__xludf.DUMMYFUNCTION("IF(OR(M27=12,N27=""ЗАКРЫТ""),"""",(IF(N29=""ЗАКРЫТ"","""",IF($Q$5=""нет"",0,IF($Q$7=""вклад 1"",IFNA(FILTER($E$12:$E$37, $B$12:$B$37 = N27),0),IF($Q$7=""вклад 2"",IFNA(FILTER($K$12:$K$37, $H$12:$H$37 = N27),0),"""")) + IF($Q$8=""вклад 1"",IFNA(FILTER($E$1"&amp;"2:$E$37, $B$12:$B$37 = N27),0),IF($Q$8=""вклад 2"",IFNA(FILTER($K$12:$K$37, $H$12:$H$37 = N27),0),""""))))))"),"")</f>
        <v/>
      </c>
      <c r="Q27" s="103" t="str">
        <f>IF(N27="ЗАКРЫТ","",IF($Q$4="нет",MIN(O25+P25,O27)*$Q$3/12,MIN(O25+P25+Q25,O27)*$Q$3/12))</f>
        <v/>
      </c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</row>
    <row r="28">
      <c r="B28" s="106" t="s">
        <v>27</v>
      </c>
      <c r="C28" s="105"/>
      <c r="D28" s="104" t="str">
        <f>IFERROR(__xludf.DUMMYFUNCTION("IF(B29=""ЗАКРЫТ"","""",IF($E$5=""нет"",0,$E$6+IF($E$7=""вклад 2"",IFNA(FILTER($K$12:$K$37, $H$12:$H$37 &gt; B27,$H$12:$H$37 &lt; B29),0),IF($E$7=""вклад 3"",IFNA(FILTER($Q$12:$Q$37, $N$12:$N$37 &gt; H27,$N$12:$N$37 &lt; H29),0),"""")) + IF($E$8=""вклад 2"",IFNA(FILTE"&amp;"R($K$12:$K$37, $H$12:$H$37 &gt; B27,$H$12:$H$37 &lt; B29),0),IF($E$8=""вклад 3"",IFNA(FILTER($Q$12:$Q$37, $N$12:$N$37 &gt; H27,$N$12:$N$37 &lt; H29),0),""""))))"),"")</f>
        <v/>
      </c>
      <c r="E28" s="105"/>
      <c r="H28" s="106" t="s">
        <v>27</v>
      </c>
      <c r="I28" s="105"/>
      <c r="J28" s="104" t="str">
        <f>IFERROR(__xludf.DUMMYFUNCTION("IF(H29=""ЗАКРЫТ"","""",IF($K$5=""нет"",0,$K$6+IF($K$7=""вклад 1"",IFNA(FILTER($E$12:$E$37, $B$12:$B$37 &gt; H27,$B$12:$B$37 &lt; H29),0),IF($K$7=""вклад 3"",IFNA(FILTER($Q$12:$Q$37, $N$12:$N$37 &gt; N27,$N$12:$N$37 &lt; N29),0),"""")) + IF($K$8=""вклад 1"",IFNA(FILTE"&amp;"R($E$12:$E$37, $B$12:$B$37 &gt; H27,$B$12:$B$37 &lt; H29),0),IF($K$8=""вклад 3"",IFNA(FILTER($Q$12:$Q$37, $N$12:$N$37 &gt; N27,$N$12:$N$37 &lt; N29),0),""""))))"),"")</f>
        <v/>
      </c>
      <c r="K28" s="105"/>
      <c r="N28" s="106" t="str">
        <f>$N$14</f>
        <v>пополнение между датами</v>
      </c>
      <c r="P28" s="104" t="str">
        <f>IFERROR(__xludf.DUMMYFUNCTION("IF(N29=""ЗАКРЫТ"","""",IF($Q$5=""нет"",0,$Q$6+IF($Q$7=""вклад 1"",IFNA(FILTER($E$12:$E$37, $B$12:$B$37 &gt; N27,$B$12:$B$37 &lt; N29),0),IF($Q$7=""вклад 2"",IFNA(FILTER($K$12:$K$37, $H$12:$H$37 &gt; T27,$H$12:$H$37 &lt; T29),0),"""")) + IF($Q$8=""вклад 1"",IFNA(FILTE"&amp;"R($E$12:$E$37, $B$12:$B$37 &gt; N27,$B$12:$B$37 &lt; N29),0),IF($Q$8=""вклад 2"",IFNA(FILTER($K$12:$K$37, $H$12:$H$37 &gt; T27,$H$12:$H$37 &lt; T29),0),""""))))"),"")</f>
        <v/>
      </c>
    </row>
    <row r="29">
      <c r="A29" s="101">
        <f>A27+1</f>
        <v>8</v>
      </c>
      <c r="B29" s="102" t="str">
        <f>IF(A29&lt;=$E$9,EDATE(B27,1),"ЗАКРЫТ")</f>
        <v>ЗАКРЫТ</v>
      </c>
      <c r="C29" s="103" t="str">
        <f>IF(B29="ЗАКРЫТ","",IF($E$4="нет",C27+D27+D28,C27+D27+E27+D28))</f>
        <v/>
      </c>
      <c r="D29" s="104" t="str">
        <f>IFERROR(__xludf.DUMMYFUNCTION("IF(A29=12,"""",(IF(B29=""ЗАКРЫТ"","""",(IF(B31=""ЗАКРЫТ"","""",IF($E$5=""нет"",0,IF($E$7=""вклад 2"",IFNA(FILTER($K$12:$K$37, $H$12:$H$37 = B29),0),IF($E$7=""вклад 3"",IFNA(FILTER($Q$12:$Q$37, $N$12:$N$37 = H29),0),"""")) + IF($E$8=""вклад 2"",IFNA(FILTER"&amp;"($K$12:$K$37, $H$12:$H$37 = B29),0),IF($E$8=""вклад 3"",IFNA(FILTER($Q$12:$Q$37, $N$12:$N$37 = H29),0),""""))))))))"),"")</f>
        <v/>
      </c>
      <c r="E29" s="103" t="str">
        <f>IF(B29="ЗАКРЫТ","",IF($E$4="нет",MIN(C27+D27,C29)*$E$3/12,MIN(C27+D27+E27,C29)*$E$3/12))</f>
        <v/>
      </c>
      <c r="G29" s="101">
        <f>G27+1</f>
        <v>8</v>
      </c>
      <c r="H29" s="102" t="str">
        <f>IF(G29&lt;=$K$9,EDATE(H27,1),"ЗАКРЫТ")</f>
        <v>ЗАКРЫТ</v>
      </c>
      <c r="I29" s="103" t="str">
        <f>IF(H29="ЗАКРЫТ","",IF($K$4="нет",I27+J27+J28,I27+J27+K27+J28))</f>
        <v/>
      </c>
      <c r="J29" s="104" t="str">
        <f>IFERROR(__xludf.DUMMYFUNCTION("IF(G29=12,"""",(IF(H29=""ЗАКРЫТ"","""",(IF(H31=""ЗАКРЫТ"","""",IF($K$5=""нет"",0,IF($K$7=""вклад 1"",IFNA(FILTER($E$12:$E$37, $B$12:$B$37 = H29),0),IF($K$7=""вклад 3"",IFNA(FILTER($Q$12:$Q$37, $N$12:$N$37 = N29),0),"""")) + IF($K$8=""вклад 1"",IFNA(FILTER"&amp;"($E$12:$E$37, $B$12:$B$37 = H29),0),IF($K$8=""вклад 3"",IFNA(FILTER($Q$12:$Q$37, $N$12:$N$37 = N29),0),""""))))))))"),"")</f>
        <v/>
      </c>
      <c r="K29" s="103" t="str">
        <f>IF(H29="ЗАКРЫТ","",IF($K$4="нет",MIN(I27+J27,I29)*$K$3/12,MIN(I27+J27+K27,I29)*$K$3/12))</f>
        <v/>
      </c>
      <c r="M29" s="101">
        <f>M27+1</f>
        <v>8</v>
      </c>
      <c r="N29" s="102" t="str">
        <f>IF(M29&lt;=$Q$9,EDATE(N27,1),"ЗАКРЫТ")</f>
        <v>ЗАКРЫТ</v>
      </c>
      <c r="O29" s="103" t="str">
        <f>IF(N29="ЗАКРЫТ","",IF($Q$4="нет",O27+P27+P28,O27+P27+Q27+P28))</f>
        <v/>
      </c>
      <c r="P29" s="104" t="str">
        <f>IFERROR(__xludf.DUMMYFUNCTION("IF(OR(M29=12,N29=""ЗАКРЫТ""),"""",(IF(N31=""ЗАКРЫТ"","""",IF($Q$5=""нет"",0,IF($Q$7=""вклад 1"",IFNA(FILTER($E$12:$E$37, $B$12:$B$37 = N29),0),IF($Q$7=""вклад 2"",IFNA(FILTER($K$12:$K$37, $H$12:$H$37 = N29),0),"""")) + IF($Q$8=""вклад 1"",IFNA(FILTER($E$1"&amp;"2:$E$37, $B$12:$B$37 = N29),0),IF($Q$8=""вклад 2"",IFNA(FILTER($K$12:$K$37, $H$12:$H$37 = N29),0),""""))))))"),"")</f>
        <v/>
      </c>
      <c r="Q29" s="103" t="str">
        <f>IF(N29="ЗАКРЫТ","",IF($Q$4="нет",MIN(O27+P27,O29)*$Q$3/12,MIN(O27+P27+Q27,O29)*$Q$3/12))</f>
        <v/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</row>
    <row r="30">
      <c r="B30" s="106" t="s">
        <v>27</v>
      </c>
      <c r="C30" s="105"/>
      <c r="D30" s="104" t="str">
        <f>IFERROR(__xludf.DUMMYFUNCTION("IF(B31=""ЗАКРЫТ"","""",IF($E$5=""нет"",0,$E$6+IF($E$7=""вклад 2"",IFNA(FILTER($K$12:$K$37, $H$12:$H$37 &gt; B29,$H$12:$H$37 &lt; B31),0),IF($E$7=""вклад 3"",IFNA(FILTER($Q$12:$Q$37, $N$12:$N$37 &gt; H29,$N$12:$N$37 &lt; H31),0),"""")) + IF($E$8=""вклад 2"",IFNA(FILTE"&amp;"R($K$12:$K$37, $H$12:$H$37 &gt; B29,$H$12:$H$37 &lt; B31),0),IF($E$8=""вклад 3"",IFNA(FILTER($Q$12:$Q$37, $N$12:$N$37 &gt; H29,$N$12:$N$37 &lt; H31),0),""""))))"),"")</f>
        <v/>
      </c>
      <c r="E30" s="105"/>
      <c r="H30" s="106" t="s">
        <v>27</v>
      </c>
      <c r="I30" s="105"/>
      <c r="J30" s="104" t="str">
        <f>IFERROR(__xludf.DUMMYFUNCTION("IF(H31=""ЗАКРЫТ"","""",IF($K$5=""нет"",0,$K$6+IF($K$7=""вклад 1"",IFNA(FILTER($E$12:$E$37, $B$12:$B$37 &gt; H29,$B$12:$B$37 &lt; H31),0),IF($K$7=""вклад 3"",IFNA(FILTER($Q$12:$Q$37, $N$12:$N$37 &gt; N29,$N$12:$N$37 &lt; N31),0),"""")) + IF($K$8=""вклад 1"",IFNA(FILTE"&amp;"R($E$12:$E$37, $B$12:$B$37 &gt; H29,$B$12:$B$37 &lt; H31),0),IF($K$8=""вклад 3"",IFNA(FILTER($Q$12:$Q$37, $N$12:$N$37 &gt; N29,$N$12:$N$37 &lt; N31),0),""""))))"),"")</f>
        <v/>
      </c>
      <c r="K30" s="105"/>
      <c r="N30" s="106" t="str">
        <f>$N$14</f>
        <v>пополнение между датами</v>
      </c>
      <c r="P30" s="104" t="str">
        <f>IFERROR(__xludf.DUMMYFUNCTION("IF(N31=""ЗАКРЫТ"","""",IF($Q$5=""нет"",0,$Q$6+IF($Q$7=""вклад 1"",IFNA(FILTER($E$12:$E$37, $B$12:$B$37 &gt; N29,$B$12:$B$37 &lt; N31),0),IF($Q$7=""вклад 2"",IFNA(FILTER($K$12:$K$37, $H$12:$H$37 &gt; T29,$H$12:$H$37 &lt; T31),0),"""")) + IF($Q$8=""вклад 1"",IFNA(FILTE"&amp;"R($E$12:$E$37, $B$12:$B$37 &gt; N29,$B$12:$B$37 &lt; N31),0),IF($Q$8=""вклад 2"",IFNA(FILTER($K$12:$K$37, $H$12:$H$37 &gt; T29,$H$12:$H$37 &lt; T31),0),""""))))"),"")</f>
        <v/>
      </c>
    </row>
    <row r="31">
      <c r="A31" s="101">
        <f>A29+1</f>
        <v>9</v>
      </c>
      <c r="B31" s="102" t="str">
        <f>IF(A31&lt;=$E$9,EDATE(B29,1),"ЗАКРЫТ")</f>
        <v>ЗАКРЫТ</v>
      </c>
      <c r="C31" s="103" t="str">
        <f>IF(B31="ЗАКРЫТ","",IF($E$4="нет",C29+D29+D30,C29+D29+E29+D30))</f>
        <v/>
      </c>
      <c r="D31" s="104" t="str">
        <f>IFERROR(__xludf.DUMMYFUNCTION("IF(A31=12,"""",(IF(B31=""ЗАКРЫТ"","""",(IF(B33=""ЗАКРЫТ"","""",IF($E$5=""нет"",0,IF($E$7=""вклад 2"",IFNA(FILTER($K$12:$K$37, $H$12:$H$37 = B31),0),IF($E$7=""вклад 3"",IFNA(FILTER($Q$12:$Q$37, $N$12:$N$37 = H31),0),"""")) + IF($E$8=""вклад 2"",IFNA(FILTER"&amp;"($K$12:$K$37, $H$12:$H$37 = B31),0),IF($E$8=""вклад 3"",IFNA(FILTER($Q$12:$Q$37, $N$12:$N$37 = H31),0),""""))))))))"),"")</f>
        <v/>
      </c>
      <c r="E31" s="103" t="str">
        <f>IF(B31="ЗАКРЫТ","",IF($E$4="нет",MIN(C29+D29,C31)*$E$3/12,MIN(C29+D29+E29,C31)*$E$3/12))</f>
        <v/>
      </c>
      <c r="G31" s="101">
        <f>G29+1</f>
        <v>9</v>
      </c>
      <c r="H31" s="102" t="str">
        <f>IF(G31&lt;=$K$9,EDATE(H29,1),"ЗАКРЫТ")</f>
        <v>ЗАКРЫТ</v>
      </c>
      <c r="I31" s="103" t="str">
        <f>IF(H31="ЗАКРЫТ","",IF($K$4="нет",I29+J29+J30,I29+J29+K29+J30))</f>
        <v/>
      </c>
      <c r="J31" s="104" t="str">
        <f>IFERROR(__xludf.DUMMYFUNCTION("IF(G31=12,"""",(IF(H31=""ЗАКРЫТ"","""",(IF(H33=""ЗАКРЫТ"","""",IF($K$5=""нет"",0,IF($K$7=""вклад 1"",IFNA(FILTER($E$12:$E$37, $B$12:$B$37 = H31),0),IF($K$7=""вклад 3"",IFNA(FILTER($Q$12:$Q$37, $N$12:$N$37 = N31),0),"""")) + IF($K$8=""вклад 1"",IFNA(FILTER"&amp;"($E$12:$E$37, $B$12:$B$37 = H31),0),IF($K$8=""вклад 3"",IFNA(FILTER($Q$12:$Q$37, $N$12:$N$37 = N31),0),""""))))))))"),"")</f>
        <v/>
      </c>
      <c r="K31" s="103" t="str">
        <f>IF(H31="ЗАКРЫТ","",IF($K$4="нет",MIN(I29+J29,I31)*$K$3/12,MIN(I29+J29+K29,I31)*$K$3/12))</f>
        <v/>
      </c>
      <c r="M31" s="101">
        <f>M29+1</f>
        <v>9</v>
      </c>
      <c r="N31" s="102" t="str">
        <f>IF(M31&lt;=$Q$9,EDATE(N29,1),"ЗАКРЫТ")</f>
        <v>ЗАКРЫТ</v>
      </c>
      <c r="O31" s="103" t="str">
        <f>IF(N31="ЗАКРЫТ","",IF($Q$4="нет",O29+P29+P30,O29+P29+Q29+P30))</f>
        <v/>
      </c>
      <c r="P31" s="104" t="str">
        <f>IFERROR(__xludf.DUMMYFUNCTION("IF(OR(M31=12,N31=""ЗАКРЫТ""),"""",(IF(N33=""ЗАКРЫТ"","""",IF($Q$5=""нет"",0,IF($Q$7=""вклад 1"",IFNA(FILTER($E$12:$E$37, $B$12:$B$37 = N31),0),IF($Q$7=""вклад 2"",IFNA(FILTER($K$12:$K$37, $H$12:$H$37 = N31),0),"""")) + IF($Q$8=""вклад 1"",IFNA(FILTER($E$1"&amp;"2:$E$37, $B$12:$B$37 = N31),0),IF($Q$8=""вклад 2"",IFNA(FILTER($K$12:$K$37, $H$12:$H$37 = N31),0),""""))))))"),"")</f>
        <v/>
      </c>
      <c r="Q31" s="103" t="str">
        <f>IF(N31="ЗАКРЫТ","",IF($Q$4="нет",MIN(O29+P29,O31)*$Q$3/12,MIN(O29+P29+Q29,O31)*$Q$3/12))</f>
        <v/>
      </c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</row>
    <row r="32">
      <c r="B32" s="106" t="s">
        <v>27</v>
      </c>
      <c r="C32" s="105"/>
      <c r="D32" s="104" t="str">
        <f>IFERROR(__xludf.DUMMYFUNCTION("IF(B33=""ЗАКРЫТ"","""",IF($E$5=""нет"",0,$E$6+IF($E$7=""вклад 2"",IFNA(FILTER($K$12:$K$37, $H$12:$H$37 &gt; B31,$H$12:$H$37 &lt; B33),0),IF($E$7=""вклад 3"",IFNA(FILTER($Q$12:$Q$37, $N$12:$N$37 &gt; H31,$N$12:$N$37 &lt; H33),0),"""")) + IF($E$8=""вклад 2"",IFNA(FILTE"&amp;"R($K$12:$K$37, $H$12:$H$37 &gt; B31,$H$12:$H$37 &lt; B33),0),IF($E$8=""вклад 3"",IFNA(FILTER($Q$12:$Q$37, $N$12:$N$37 &gt; H31,$N$12:$N$37 &lt; H33),0),""""))))"),"")</f>
        <v/>
      </c>
      <c r="E32" s="105"/>
      <c r="H32" s="106" t="s">
        <v>27</v>
      </c>
      <c r="I32" s="105"/>
      <c r="J32" s="104" t="str">
        <f>IFERROR(__xludf.DUMMYFUNCTION("IF(H33=""ЗАКРЫТ"","""",IF($K$5=""нет"",0,$K$6+IF($K$7=""вклад 1"",IFNA(FILTER($E$12:$E$37, $B$12:$B$37 &gt; H31,$B$12:$B$37 &lt; H33),0),IF($K$7=""вклад 3"",IFNA(FILTER($Q$12:$Q$37, $N$12:$N$37 &gt; N31,$N$12:$N$37 &lt; N33),0),"""")) + IF($K$8=""вклад 1"",IFNA(FILTE"&amp;"R($E$12:$E$37, $B$12:$B$37 &gt; H31,$B$12:$B$37 &lt; H33),0),IF($K$8=""вклад 3"",IFNA(FILTER($Q$12:$Q$37, $N$12:$N$37 &gt; N31,$N$12:$N$37 &lt; N33),0),""""))))"),"")</f>
        <v/>
      </c>
      <c r="K32" s="105"/>
      <c r="N32" s="106" t="str">
        <f>$N$14</f>
        <v>пополнение между датами</v>
      </c>
      <c r="P32" s="104" t="str">
        <f>IFERROR(__xludf.DUMMYFUNCTION("IF(N33=""ЗАКРЫТ"","""",IF($Q$5=""нет"",0,$Q$6+IF($Q$7=""вклад 1"",IFNA(FILTER($E$12:$E$37, $B$12:$B$37 &gt; N31,$B$12:$B$37 &lt; N33),0),IF($Q$7=""вклад 2"",IFNA(FILTER($K$12:$K$37, $H$12:$H$37 &gt; T31,$H$12:$H$37 &lt; T33),0),"""")) + IF($Q$8=""вклад 1"",IFNA(FILTE"&amp;"R($E$12:$E$37, $B$12:$B$37 &gt; N31,$B$12:$B$37 &lt; N33),0),IF($Q$8=""вклад 2"",IFNA(FILTER($K$12:$K$37, $H$12:$H$37 &gt; T31,$H$12:$H$37 &lt; T33),0),""""))))"),"")</f>
        <v/>
      </c>
    </row>
    <row r="33">
      <c r="A33" s="101">
        <f>A31+1</f>
        <v>10</v>
      </c>
      <c r="B33" s="102" t="str">
        <f>IF(A33&lt;=$E$9,EDATE(B31,1),"ЗАКРЫТ")</f>
        <v>ЗАКРЫТ</v>
      </c>
      <c r="C33" s="103" t="str">
        <f>IF(B33="ЗАКРЫТ","",IF($E$4="нет",C31+D31+D32,C31+D31+E31+D32))</f>
        <v/>
      </c>
      <c r="D33" s="104" t="str">
        <f>IFERROR(__xludf.DUMMYFUNCTION("IF(A33=12,"""",(IF(B33=""ЗАКРЫТ"","""",(IF(B35=""ЗАКРЫТ"","""",IF($E$5=""нет"",0,IF($E$7=""вклад 2"",IFNA(FILTER($K$12:$K$37, $H$12:$H$37 = B33),0),IF($E$7=""вклад 3"",IFNA(FILTER($Q$12:$Q$37, $N$12:$N$37 = H33),0),"""")) + IF($E$8=""вклад 2"",IFNA(FILTER"&amp;"($K$12:$K$37, $H$12:$H$37 = B33),0),IF($E$8=""вклад 3"",IFNA(FILTER($Q$12:$Q$37, $N$12:$N$37 = H33),0),""""))))))))"),"")</f>
        <v/>
      </c>
      <c r="E33" s="103" t="str">
        <f>IF(B33="ЗАКРЫТ","",IF($E$4="нет",MIN(C31+D31,C33)*$E$3/12,MIN(C31+D31+E31,C33)*$E$3/12))</f>
        <v/>
      </c>
      <c r="G33" s="101">
        <f>G31+1</f>
        <v>10</v>
      </c>
      <c r="H33" s="102" t="str">
        <f>IF(G33&lt;=$K$9,EDATE(H31,1),"ЗАКРЫТ")</f>
        <v>ЗАКРЫТ</v>
      </c>
      <c r="I33" s="103" t="str">
        <f>IF(H33="ЗАКРЫТ","",IF($K$4="нет",I31+J31+J32,I31+J31+K31+J32))</f>
        <v/>
      </c>
      <c r="J33" s="104" t="str">
        <f>IFERROR(__xludf.DUMMYFUNCTION("IF(G33=12,"""",(IF(H33=""ЗАКРЫТ"","""",(IF(H35=""ЗАКРЫТ"","""",IF($K$5=""нет"",0,IF($K$7=""вклад 1"",IFNA(FILTER($E$12:$E$37, $B$12:$B$37 = H33),0),IF($K$7=""вклад 3"",IFNA(FILTER($Q$12:$Q$37, $N$12:$N$37 = N33),0),"""")) + IF($K$8=""вклад 1"",IFNA(FILTER"&amp;"($E$12:$E$37, $B$12:$B$37 = H33),0),IF($K$8=""вклад 3"",IFNA(FILTER($Q$12:$Q$37, $N$12:$N$37 = N33),0),""""))))))))"),"")</f>
        <v/>
      </c>
      <c r="K33" s="103" t="str">
        <f>IF(H33="ЗАКРЫТ","",IF($K$4="нет",MIN(I31+J31,I33)*$K$3/12,MIN(I31+J31+K31,I33)*$K$3/12))</f>
        <v/>
      </c>
      <c r="M33" s="101">
        <f>M31+1</f>
        <v>10</v>
      </c>
      <c r="N33" s="102" t="str">
        <f>IF(M33&lt;=$Q$9,EDATE(N31,1),"ЗАКРЫТ")</f>
        <v>ЗАКРЫТ</v>
      </c>
      <c r="O33" s="103" t="str">
        <f>IF(N33="ЗАКРЫТ","",IF($Q$4="нет",O31+P31+P32,O31+P31+Q31+P32))</f>
        <v/>
      </c>
      <c r="P33" s="104" t="str">
        <f>IFERROR(__xludf.DUMMYFUNCTION("IF(OR(M33=12,N33=""ЗАКРЫТ""),"""",(IF(N35=""ЗАКРЫТ"","""",IF($Q$5=""нет"",0,IF($Q$7=""вклад 1"",IFNA(FILTER($E$12:$E$37, $B$12:$B$37 = N33),0),IF($Q$7=""вклад 2"",IFNA(FILTER($K$12:$K$37, $H$12:$H$37 = N33),0),"""")) + IF($Q$8=""вклад 1"",IFNA(FILTER($E$1"&amp;"2:$E$37, $B$12:$B$37 = N33),0),IF($Q$8=""вклад 2"",IFNA(FILTER($K$12:$K$37, $H$12:$H$37 = N33),0),""""))))))"),"")</f>
        <v/>
      </c>
      <c r="Q33" s="103" t="str">
        <f>IF(N33="ЗАКРЫТ","",IF($Q$4="нет",MIN(O31+P31,O33)*$Q$3/12,MIN(O31+P31+Q31,O33)*$Q$3/12))</f>
        <v/>
      </c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</row>
    <row r="34">
      <c r="B34" s="106" t="s">
        <v>27</v>
      </c>
      <c r="C34" s="105"/>
      <c r="D34" s="104" t="str">
        <f>IFERROR(__xludf.DUMMYFUNCTION("IF(B35=""ЗАКРЫТ"","""",IF($E$5=""нет"",0,$E$6+IF($E$7=""вклад 2"",IFNA(FILTER($K$12:$K$37, $H$12:$H$37 &gt; B33,$H$12:$H$37 &lt; B35),0),IF($E$7=""вклад 3"",IFNA(FILTER($Q$12:$Q$37, $N$12:$N$37 &gt; H33,$N$12:$N$37 &lt; H35),0),"""")) + IF($E$8=""вклад 2"",IFNA(FILTE"&amp;"R($K$12:$K$37, $H$12:$H$37 &gt; B33,$H$12:$H$37 &lt; B35),0),IF($E$8=""вклад 3"",IFNA(FILTER($Q$12:$Q$37, $N$12:$N$37 &gt; H33,$N$12:$N$37 &lt; H35),0),""""))))"),"")</f>
        <v/>
      </c>
      <c r="E34" s="105"/>
      <c r="H34" s="106" t="s">
        <v>27</v>
      </c>
      <c r="I34" s="105"/>
      <c r="J34" s="104" t="str">
        <f>IFERROR(__xludf.DUMMYFUNCTION("IF(H35=""ЗАКРЫТ"","""",IF($K$5=""нет"",0,$K$6+IF($K$7=""вклад 1"",IFNA(FILTER($E$12:$E$37, $B$12:$B$37 &gt; H33,$B$12:$B$37 &lt; H35),0),IF($K$7=""вклад 3"",IFNA(FILTER($Q$12:$Q$37, $N$12:$N$37 &gt; N33,$N$12:$N$37 &lt; N35),0),"""")) + IF($K$8=""вклад 1"",IFNA(FILTE"&amp;"R($E$12:$E$37, $B$12:$B$37 &gt; H33,$B$12:$B$37 &lt; H35),0),IF($K$8=""вклад 3"",IFNA(FILTER($Q$12:$Q$37, $N$12:$N$37 &gt; N33,$N$12:$N$37 &lt; N35),0),""""))))"),"")</f>
        <v/>
      </c>
      <c r="K34" s="105"/>
      <c r="N34" s="106" t="str">
        <f>$N$14</f>
        <v>пополнение между датами</v>
      </c>
      <c r="P34" s="104" t="str">
        <f>IFERROR(__xludf.DUMMYFUNCTION("IF(N35=""ЗАКРЫТ"","""",IF($Q$5=""нет"",0,$Q$6+IF($Q$7=""вклад 1"",IFNA(FILTER($E$12:$E$37, $B$12:$B$37 &gt; N33,$B$12:$B$37 &lt; N35),0),IF($Q$7=""вклад 2"",IFNA(FILTER($K$12:$K$37, $H$12:$H$37 &gt; T33,$H$12:$H$37 &lt; T35),0),"""")) + IF($Q$8=""вклад 1"",IFNA(FILTE"&amp;"R($E$12:$E$37, $B$12:$B$37 &gt; N33,$B$12:$B$37 &lt; N35),0),IF($Q$8=""вклад 2"",IFNA(FILTER($K$12:$K$37, $H$12:$H$37 &gt; T33,$H$12:$H$37 &lt; T35),0),""""))))"),"")</f>
        <v/>
      </c>
    </row>
    <row r="35">
      <c r="A35" s="101">
        <f>A33+1</f>
        <v>11</v>
      </c>
      <c r="B35" s="102" t="str">
        <f>IF(A35&lt;=$E$9,EDATE(B33,1),"ЗАКРЫТ")</f>
        <v>ЗАКРЫТ</v>
      </c>
      <c r="C35" s="103" t="str">
        <f>IF(B35="ЗАКРЫТ","",IF($E$4="нет",C33+D33+D34,C33+D33+E33+D34))</f>
        <v/>
      </c>
      <c r="D35" s="104" t="str">
        <f>IFERROR(__xludf.DUMMYFUNCTION("IF(A35=12,"""",(IF(B35=""ЗАКРЫТ"","""",(IF(B37=""ЗАКРЫТ"","""",IF($E$5=""нет"",0,IF($E$7=""вклад 2"",IFNA(FILTER($K$12:$K$37, $H$12:$H$37 = B35),0),IF($E$7=""вклад 3"",IFNA(FILTER($Q$12:$Q$37, $N$12:$N$37 = H35),0),"""")) + IF($E$8=""вклад 2"",IFNA(FILTER"&amp;"($K$12:$K$37, $H$12:$H$37 = B35),0),IF($E$8=""вклад 3"",IFNA(FILTER($Q$12:$Q$37, $N$12:$N$37 = H35),0),""""))))))))"),"")</f>
        <v/>
      </c>
      <c r="E35" s="103" t="str">
        <f>IF(B35="ЗАКРЫТ","",IF($E$4="нет",MIN(C33+D33,C35)*$E$3/12,MIN(C33+D33+E33,C35)*$E$3/12))</f>
        <v/>
      </c>
      <c r="G35" s="101">
        <f>G33+1</f>
        <v>11</v>
      </c>
      <c r="H35" s="102" t="str">
        <f>IF(G35&lt;=$K$9,EDATE(H33,1),"ЗАКРЫТ")</f>
        <v>ЗАКРЫТ</v>
      </c>
      <c r="I35" s="103" t="str">
        <f>IF(H35="ЗАКРЫТ","",IF($K$4="нет",I33+J33+J34,I33+J33+K33+J34))</f>
        <v/>
      </c>
      <c r="J35" s="104" t="str">
        <f>IFERROR(__xludf.DUMMYFUNCTION("IF(G35=12,"""",(IF(H35=""ЗАКРЫТ"","""",(IF(H37=""ЗАКРЫТ"","""",IF($K$5=""нет"",0,IF($K$7=""вклад 1"",IFNA(FILTER($E$12:$E$37, $B$12:$B$37 = H35),0),IF($K$7=""вклад 3"",IFNA(FILTER($Q$12:$Q$37, $N$12:$N$37 = N35),0),"""")) + IF($K$8=""вклад 1"",IFNA(FILTER"&amp;"($E$12:$E$37, $B$12:$B$37 = H35),0),IF($K$8=""вклад 3"",IFNA(FILTER($Q$12:$Q$37, $N$12:$N$37 = N35),0),""""))))))))"),"")</f>
        <v/>
      </c>
      <c r="K35" s="103" t="str">
        <f>IF(H35="ЗАКРЫТ","",IF($K$4="нет",MIN(I33+J33,I35)*$K$3/12,MIN(I33+J33+K33,I35)*$K$3/12))</f>
        <v/>
      </c>
      <c r="M35" s="101">
        <f>M33+1</f>
        <v>11</v>
      </c>
      <c r="N35" s="102" t="str">
        <f>IF(M35&lt;=$Q$9,EDATE(N33,1),"ЗАКРЫТ")</f>
        <v>ЗАКРЫТ</v>
      </c>
      <c r="O35" s="103" t="str">
        <f>IF(N35="ЗАКРЫТ","",IF($Q$4="нет",O33+P33+P34,O33+P33+Q33+P34))</f>
        <v/>
      </c>
      <c r="P35" s="104" t="str">
        <f>IFERROR(__xludf.DUMMYFUNCTION("IF(OR(M35=12,N35=""ЗАКРЫТ""),"""",(IF(N37=""ЗАКРЫТ"","""",IF($Q$5=""нет"",0,IF($Q$7=""вклад 1"",IFNA(FILTER($E$12:$E$37, $B$12:$B$37 = N35),0),IF($Q$7=""вклад 2"",IFNA(FILTER($K$12:$K$37, $H$12:$H$37 = N35),0),"""")) + IF($Q$8=""вклад 1"",IFNA(FILTER($E$1"&amp;"2:$E$37, $B$12:$B$37 = N35),0),IF($Q$8=""вклад 2"",IFNA(FILTER($K$12:$K$37, $H$12:$H$37 = N35),0),""""))))))"),"")</f>
        <v/>
      </c>
      <c r="Q35" s="103" t="str">
        <f>IF(N35="ЗАКРЫТ","",IF($Q$4="нет",MIN(O33+P33,O35)*$Q$3/12,MIN(O33+P33+Q33,O35)*$Q$3/12))</f>
        <v/>
      </c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</row>
    <row r="36">
      <c r="B36" s="106" t="s">
        <v>27</v>
      </c>
      <c r="C36" s="105"/>
      <c r="D36" s="104" t="str">
        <f>IFERROR(__xludf.DUMMYFUNCTION("IF(B37=""ЗАКРЫТ"","""",IF($E$5=""нет"",0,$E$6+IF($E$7=""вклад 2"",IFNA(FILTER($K$12:$K$37, $H$12:$H$37 &gt; B35,$H$12:$H$37 &lt; B37),0),IF($E$7=""вклад 3"",IFNA(FILTER($Q$12:$Q$37, $N$12:$N$37 &gt; H35,$N$12:$N$37 &lt; H37),0),"""")) + IF($E$8=""вклад 2"",IFNA(FILTE"&amp;"R($K$12:$K$37, $H$12:$H$37 &gt; B35,$H$12:$H$37 &lt; B37),0),IF($E$8=""вклад 3"",IFNA(FILTER($Q$12:$Q$37, $N$12:$N$37 &gt; H35,$N$12:$N$37 &lt; H37),0),""""))))"),"")</f>
        <v/>
      </c>
      <c r="E36" s="105"/>
      <c r="H36" s="106" t="s">
        <v>27</v>
      </c>
      <c r="I36" s="105"/>
      <c r="J36" s="104" t="str">
        <f>IFERROR(__xludf.DUMMYFUNCTION("IF(H37=""ЗАКРЫТ"","""",IF($K$5=""нет"",0,$K$6+IF($K$7=""вклад 1"",IFNA(FILTER($E$12:$E$37, $B$12:$B$37 &gt; H35,$B$12:$B$37 &lt; H37),0),IF($K$7=""вклад 3"",IFNA(FILTER($Q$12:$Q$37, $N$12:$N$37 &gt; N35,$N$12:$N$37 &lt; N37),0),"""")) + IF($K$8=""вклад 1"",IFNA(FILTE"&amp;"R($E$12:$E$37, $B$12:$B$37 &gt; H35,$B$12:$B$37 &lt; H37),0),IF($K$8=""вклад 3"",IFNA(FILTER($Q$12:$Q$37, $N$12:$N$37 &gt; N35,$N$12:$N$37 &lt; N37),0),""""))))"),"")</f>
        <v/>
      </c>
      <c r="K36" s="105"/>
      <c r="N36" s="106" t="str">
        <f>$N$14</f>
        <v>пополнение между датами</v>
      </c>
      <c r="P36" s="104" t="str">
        <f>IFERROR(__xludf.DUMMYFUNCTION("IF(N37=""ЗАКРЫТ"","""",IF($Q$5=""нет"",0,$Q$6+IF($Q$7=""вклад 1"",IFNA(FILTER($E$12:$E$37, $B$12:$B$37 &gt; N35,$B$12:$B$37 &lt; N37),0),IF($Q$7=""вклад 2"",IFNA(FILTER($K$12:$K$37, $H$12:$H$37 &gt; T35,$H$12:$H$37 &lt; T37),0),"""")) + IF($Q$8=""вклад 1"",IFNA(FILTE"&amp;"R($E$12:$E$37, $B$12:$B$37 &gt; N35,$B$12:$B$37 &lt; N37),0),IF($Q$8=""вклад 2"",IFNA(FILTER($K$12:$K$37, $H$12:$H$37 &gt; T35,$H$12:$H$37 &lt; T37),0),""""))))"),"")</f>
        <v/>
      </c>
    </row>
    <row r="37">
      <c r="A37" s="101">
        <f>A35+1</f>
        <v>12</v>
      </c>
      <c r="B37" s="107" t="str">
        <f>IF(A37&lt;=$E$9,EDATE(B35,1),"ЗАКРЫТ")</f>
        <v>ЗАКРЫТ</v>
      </c>
      <c r="C37" s="103" t="str">
        <f>IF(B37="ЗАКРЫТ","",IF($E$4="нет",C35+D35+D36,C35+D35+E35+D36))</f>
        <v/>
      </c>
      <c r="D37" s="104" t="str">
        <f>IFERROR(__xludf.DUMMYFUNCTION("IF(A37=12,"""",(IF(B37=""ЗАКРЫТ"","""",(IF(B39=""ЗАКРЫТ"","""",IF($E$5=""нет"",0,IF($E$7=""вклад 2"",IFNA(FILTER($K$12:$K$37, $H$12:$H$37 = B37),0),IF($E$7=""вклад 3"",IFNA(FILTER($Q$12:$Q$37, $N$12:$N$37 = H37),0),"""")) + IF($E$8=""вклад 2"",IFNA(FILTER"&amp;"($K$12:$K$37, $H$12:$H$37 = B37),0),IF($E$8=""вклад 3"",IFNA(FILTER($Q$12:$Q$37, $N$12:$N$37 = H37),0),""""))))))))"),"")</f>
        <v/>
      </c>
      <c r="E37" s="103" t="str">
        <f>IF(B37="ЗАКРЫТ","",IF($E$4="нет",MIN(C35+D35,C37)*$E$3/12,MIN(C35+D35+E35,C37)*$E$3/12))</f>
        <v/>
      </c>
      <c r="G37" s="101">
        <f>G35+1</f>
        <v>12</v>
      </c>
      <c r="H37" s="107" t="str">
        <f>IF(G37&lt;=$K$9,EDATE(H35,1),"ЗАКРЫТ")</f>
        <v>ЗАКРЫТ</v>
      </c>
      <c r="I37" s="103" t="str">
        <f>IF(H37="ЗАКРЫТ","",IF($K$4="нет",I35+J35+J36,I35+J35+K35+J36))</f>
        <v/>
      </c>
      <c r="J37" s="104" t="str">
        <f>IFERROR(__xludf.DUMMYFUNCTION("IF(G37=12,"""",(IF(H37=""ЗАКРЫТ"","""",(IF(H39=""ЗАКРЫТ"","""",IF($K$5=""нет"",0,IF($K$7=""вклад 1"",IFNA(FILTER($E$12:$E$37, $B$12:$B$37 = H37),0),IF($K$7=""вклад 3"",IFNA(FILTER($Q$12:$Q$37, $N$12:$N$37 = N37),0),"""")) + IF($K$8=""вклад 1"",IFNA(FILTER"&amp;"($E$12:$E$37, $B$12:$B$37 = H37),0),IF($K$8=""вклад 3"",IFNA(FILTER($Q$12:$Q$37, $N$12:$N$37 = N37),0),""""))))))))"),"")</f>
        <v/>
      </c>
      <c r="K37" s="103" t="str">
        <f>IF(H37="ЗАКРЫТ","",IF($K$4="нет",MIN(I35+J35,I37)*$K$3/12,MIN(I35+J35+K35,I37)*$K$3/12))</f>
        <v/>
      </c>
      <c r="M37" s="101">
        <f>M35+1</f>
        <v>12</v>
      </c>
      <c r="N37" s="107" t="str">
        <f>IF(M37&lt;=$Q$9,EDATE(N35,1),"ЗАКРЫТ")</f>
        <v>ЗАКРЫТ</v>
      </c>
      <c r="O37" s="103" t="str">
        <f>IF(N37="ЗАКРЫТ","",IF($Q$4="нет",O35+P35+P36,O35+P35+Q35+P36))</f>
        <v/>
      </c>
      <c r="P37" s="104" t="str">
        <f>IFERROR(__xludf.DUMMYFUNCTION("IF(OR(M37=12,N37=""ЗАКРЫТ""),"""",(IF(N39=""ЗАКРЫТ"","""",IF($Q$5=""нет"",0,IF($Q$7=""вклад 1"",IFNA(FILTER($E$12:$E$37, $B$12:$B$37 = N37),0),IF($Q$7=""вклад 2"",IFNA(FILTER($K$12:$K$37, $H$12:$H$37 = N37),0),"""")) + IF($Q$8=""вклад 1"",IFNA(FILTER($E$1"&amp;"2:$E$37, $B$12:$B$37 = N37),0),IF($Q$8=""вклад 2"",IFNA(FILTER($K$12:$K$37, $H$12:$H$37 = N37),0),""""))))))"),"")</f>
        <v/>
      </c>
      <c r="Q37" s="103" t="str">
        <f>IF(N37="ЗАКРЫТ","",IF($Q$4="нет",MIN(O35+P35,O37)*$Q$3/12,MIN(O35+P35+Q35,O37)*$Q$3/12))</f>
        <v/>
      </c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</row>
    <row r="40">
      <c r="B40" s="82" t="s">
        <v>28</v>
      </c>
      <c r="C40" s="80"/>
      <c r="D40" s="108">
        <f>max(B13:B37)</f>
        <v>45980</v>
      </c>
      <c r="H40" s="82" t="s">
        <v>28</v>
      </c>
      <c r="I40" s="80"/>
      <c r="J40" s="108">
        <f>max(H13:H37)</f>
        <v>45980</v>
      </c>
      <c r="N40" s="82" t="s">
        <v>28</v>
      </c>
      <c r="O40" s="80"/>
      <c r="P40" s="108">
        <f>max(N13:N37)</f>
        <v>45980</v>
      </c>
    </row>
    <row r="41">
      <c r="B41" s="82" t="s">
        <v>29</v>
      </c>
      <c r="C41" s="80"/>
      <c r="D41" s="109">
        <f>IF(E4="да",VLOOKUP(D40,B13:E37,2,fALSE)+VLOOKUP(D40,B13:E37,4,fALSE),VLOOKUP(D40,B13:C37,2,fALSE))</f>
        <v>2000000</v>
      </c>
      <c r="H41" s="82" t="s">
        <v>29</v>
      </c>
      <c r="I41" s="80"/>
      <c r="J41" s="109">
        <f>IF(K4="да",VLOOKUP(J40,H13:K37,2,fALSE)+VLOOKUP(J40,H13:K37,4,fALSE),VLOOKUP(J40,H13:I37,2,fALSE))</f>
        <v>1920000</v>
      </c>
      <c r="N41" s="82" t="s">
        <v>29</v>
      </c>
      <c r="O41" s="80"/>
      <c r="P41" s="109">
        <f>IF(Q4="да",VLOOKUP(P40,N13:Q37,2,fALSE)+VLOOKUP(P40,N13:Q37,4,fALSE),VLOOKUP(P40,N13:O37,2,fALSE))</f>
        <v>321713.1143</v>
      </c>
    </row>
    <row r="42">
      <c r="B42" s="82"/>
      <c r="C42" s="110" t="s">
        <v>30</v>
      </c>
      <c r="H42" s="87"/>
      <c r="I42" s="110" t="s">
        <v>30</v>
      </c>
      <c r="N42" s="87"/>
      <c r="O42" s="110" t="s">
        <v>30</v>
      </c>
    </row>
    <row r="43">
      <c r="B43" s="82"/>
      <c r="C43" s="110" t="s">
        <v>31</v>
      </c>
      <c r="D43" s="105">
        <f>E2</f>
        <v>2000000</v>
      </c>
      <c r="H43" s="87"/>
      <c r="I43" s="110" t="s">
        <v>31</v>
      </c>
      <c r="J43" s="105">
        <f>K2</f>
        <v>1620000</v>
      </c>
      <c r="N43" s="87"/>
      <c r="O43" s="110" t="s">
        <v>31</v>
      </c>
      <c r="P43" s="105">
        <f>Q2</f>
        <v>0</v>
      </c>
    </row>
    <row r="44">
      <c r="B44" s="82"/>
      <c r="C44" s="111" t="s">
        <v>32</v>
      </c>
      <c r="D44" s="112">
        <f>IF(E5="да",E6*E9,0)</f>
        <v>0</v>
      </c>
      <c r="H44" s="87"/>
      <c r="I44" s="111" t="s">
        <v>32</v>
      </c>
      <c r="J44" s="112">
        <f>IF(K5="да",K6*K9,0)</f>
        <v>300000</v>
      </c>
      <c r="N44" s="87"/>
      <c r="O44" s="111" t="s">
        <v>32</v>
      </c>
      <c r="P44" s="112">
        <f>IF(Q5="да",Q6*Q9,0)</f>
        <v>0</v>
      </c>
    </row>
    <row r="45">
      <c r="B45" s="82" t="str">
        <f>IF(E4="да", "включая проценты","Всего начислено процентов")</f>
        <v>Всего начислено процентов</v>
      </c>
      <c r="C45" s="80"/>
      <c r="D45" s="109">
        <f>SUM(E13:E37)</f>
        <v>200000</v>
      </c>
      <c r="H45" s="82" t="str">
        <f>IF(K4="да", "включая проценты","Всего начислено процентов")</f>
        <v>Всего начислено процентов</v>
      </c>
      <c r="I45" s="80"/>
      <c r="J45" s="109">
        <f>SUM(K13:K37)</f>
        <v>174500</v>
      </c>
      <c r="N45" s="82" t="str">
        <f>IF(Q4="да", "включая проценты","Всего начислено процентов")</f>
        <v>включая проценты</v>
      </c>
      <c r="O45" s="80"/>
      <c r="P45" s="109">
        <f>SUM(Q13:Q37)</f>
        <v>11713.11435</v>
      </c>
    </row>
    <row r="46">
      <c r="C46" s="110" t="s">
        <v>30</v>
      </c>
      <c r="I46" s="110" t="s">
        <v>30</v>
      </c>
      <c r="O46" s="110" t="s">
        <v>30</v>
      </c>
    </row>
    <row r="47">
      <c r="C47" s="113" t="str">
        <f>if(E4="нет",IF(OR(Q7=E1, Q8=E1),"перечислено на ВКЛАД 3",IF(OR(K7=E1,K8=E1),"перечислено на ВКЛАД 2","перечислено на другие вклады")),"перечисление на другие вклады недоступно")</f>
        <v>перечислено на ВКЛАД 3</v>
      </c>
      <c r="D47" s="105">
        <f>IF(E4="да",0,D45-D48)</f>
        <v>166666.6667</v>
      </c>
      <c r="I47" s="113" t="str">
        <f>if(K4="нет",IF(OR(E7=K1, E8=K1),"перечислено на ВКЛАД 1",IF(OR(Q7=K1,Q8=K1),"перечислено на ВКЛАД 3","перечислено на другие вклады")),"перечисление на другие вклады недоступно")</f>
        <v>перечислено на ВКЛАД 3</v>
      </c>
      <c r="J47" s="105">
        <f>IF(K4="да",0,J45-J48)</f>
        <v>143333.3333</v>
      </c>
      <c r="O47" s="113" t="str">
        <f>if(Q4="нет",IF(OR(K7=Q1, K8=Q1),"перечислено на ВКЛАД 2",IF(OR(E7=Q1,E8=Q1),"перечислено на ВКЛАД 1","перечислено на другие вклады")),"перечисление на другие вклады недоступно")</f>
        <v>перечисление на другие вклады недоступно</v>
      </c>
      <c r="P47" s="112">
        <f>IF(Q4="да",0,P45-P48)</f>
        <v>0</v>
      </c>
    </row>
    <row r="48">
      <c r="C48" s="111" t="s">
        <v>33</v>
      </c>
      <c r="D48" s="109">
        <f>IFERROR(__xludf.DUMMYFUNCTION("IF(E4=""да"",0,IF(OR(Q7=E1,Q8=E1),if(D40&lt;P40,0,if(D40=P40,VLOOKUP(D40,B12:E37,4),sum(FILTER(E12:E37,B12:B37&gt;=P40)))),IF(OR(K7=E1,K8=E1),if(D40&lt;J40,0,if(D40=J40,VLOOKUP(D40,B12:E37,4),sum(FILTER(E12:E37,B12:B37&gt;=J40)))),D45)))"),33333.333333333336)</f>
        <v>33333.33333</v>
      </c>
      <c r="I48" s="111" t="s">
        <v>33</v>
      </c>
      <c r="J48" s="109">
        <f>IFERROR(__xludf.DUMMYFUNCTION("IF(K4=""да"",0,IF(OR(E7=K1,E8=K1),if(J40&lt;D40,0,if(J40=D40,VLOOKUP(J40,H12:K37,4),sum(FILTER(K12:K37,H12:H37&gt;=D40)))),IF(OR(Q7=K1,Q8=K1),if(J40&lt;P40,0,if(J40=P40,VLOOKUP(J40,H12:K37,4),sum(FILTER(K12:K37,H12:H37&gt;=P40)))),J45)))"),31166.666666666668)</f>
        <v>31166.66667</v>
      </c>
      <c r="O48" s="111" t="s">
        <v>33</v>
      </c>
      <c r="P48" s="80">
        <f>IFERROR(__xludf.DUMMYFUNCTION("IF(Q4=""да"",0,IF(OR(K7=Q1,K8=Q1),if(P40&lt;J40,0,if(P40=J40,VLOOKUP(P40,N12:Q37,4),sum(FILTER(Q12:Q37,N12:N37&gt;=J40)))),IF(OR(E7=Q1,E8=Q1),if(P40&lt;D40,0,if(P40=D40,VLOOKUP(P40,N12:Q37,4),sum(FILTER(Q12:Q37,N12:N37&gt;=D40)))),P45)))"),0.0)</f>
        <v>0</v>
      </c>
    </row>
    <row r="51">
      <c r="B51" s="82"/>
      <c r="C51" s="80"/>
      <c r="D51" s="109"/>
    </row>
    <row r="52">
      <c r="B52" s="82"/>
      <c r="C52" s="80"/>
      <c r="D52" s="109"/>
    </row>
    <row r="53">
      <c r="B53" s="82"/>
      <c r="C53" s="80"/>
      <c r="D53" s="114"/>
    </row>
    <row r="54">
      <c r="B54" s="82"/>
      <c r="D54" s="114"/>
    </row>
  </sheetData>
  <conditionalFormatting sqref="E2:E10 K2:K10 R2:AC10 Q4:Q5 Q7:Q8 F10 Q10 B13:B37 H13:H37 N13:N37">
    <cfRule type="cellIs" dxfId="1" priority="1" operator="equal">
      <formula>"да"</formula>
    </cfRule>
  </conditionalFormatting>
  <conditionalFormatting sqref="E2:E10 K2:K10 R2:AC10 Q4:Q5 Q7:Q8 F10 Q10 B13:B37 H13:H37 N13:N37">
    <cfRule type="cellIs" dxfId="2" priority="2" operator="equal">
      <formula>"нет"</formula>
    </cfRule>
  </conditionalFormatting>
  <conditionalFormatting sqref="B13:B37 H13:H37 N13:N37">
    <cfRule type="containsText" dxfId="3" priority="3" operator="containsText" text="закрыт">
      <formula>NOT(ISERROR(SEARCH(("закрыт"),(B13))))</formula>
    </cfRule>
  </conditionalFormatting>
  <conditionalFormatting sqref="B13:B37 H13:H37 N13:N37">
    <cfRule type="expression" dxfId="4" priority="4">
      <formula>B13&gt;36526.0</formula>
    </cfRule>
  </conditionalFormatting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