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codeName="ThisWorkbook" defaultThemeVersion="124226"/>
  <mc:AlternateContent xmlns:mc="http://schemas.openxmlformats.org/markup-compatibility/2006">
    <mc:Choice Requires="x15">
      <x15ac:absPath xmlns:x15ac="http://schemas.microsoft.com/office/spreadsheetml/2010/11/ac" url="C:\Users\Dan\Documents\Excel files\Knowledge graphs\"/>
    </mc:Choice>
  </mc:AlternateContent>
  <xr:revisionPtr revIDLastSave="0" documentId="13_ncr:1_{175AD7EE-205C-4E83-AE3E-F45590468A9C}" xr6:coauthVersionLast="47" xr6:coauthVersionMax="47" xr10:uidLastSave="{00000000-0000-0000-0000-000000000000}"/>
  <bookViews>
    <workbookView xWindow="-120" yWindow="-120" windowWidth="29040" windowHeight="14130" firstSheet="4" activeTab="8" xr2:uid="{00000000-000D-0000-FFFF-FFFF00000000}"/>
  </bookViews>
  <sheets>
    <sheet name="Edges" sheetId="1" r:id="rId1"/>
    <sheet name="Vertices" sheetId="3" r:id="rId2"/>
    <sheet name="Do Not Delete" sheetId="4" state="hidden" r:id="rId3"/>
    <sheet name="Groups" sheetId="5" state="hidden" r:id="rId4"/>
    <sheet name="Group Vertices" sheetId="6" r:id="rId5"/>
    <sheet name="Overall Metrics" sheetId="7" r:id="rId6"/>
    <sheet name="Classes" sheetId="9" r:id="rId7"/>
    <sheet name="Class-Methods" sheetId="8" r:id="rId8"/>
    <sheet name="Class-Variables" sheetId="10" r:id="rId9"/>
    <sheet name="Misc" sheetId="2" state="hidden" r:id="rId10"/>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52" i="7" l="1"/>
  <c r="B151" i="7"/>
  <c r="B154" i="7"/>
  <c r="B153" i="7"/>
  <c r="P36" i="7"/>
  <c r="Q36" i="7" s="1"/>
  <c r="P2" i="7"/>
  <c r="B166" i="7"/>
  <c r="B165" i="7"/>
  <c r="B168" i="7"/>
  <c r="B167" i="7"/>
  <c r="R36" i="7"/>
  <c r="S36" i="7" s="1"/>
  <c r="R2" i="7"/>
  <c r="B138" i="7"/>
  <c r="B137" i="7"/>
  <c r="B140" i="7"/>
  <c r="B139" i="7"/>
  <c r="N36" i="7"/>
  <c r="O36" i="7" s="1"/>
  <c r="N2" i="7"/>
  <c r="B124" i="7"/>
  <c r="B123" i="7"/>
  <c r="B110" i="7"/>
  <c r="B109" i="7"/>
  <c r="B126" i="7"/>
  <c r="B125" i="7"/>
  <c r="L36" i="7"/>
  <c r="M36" i="7" s="1"/>
  <c r="L2" i="7"/>
  <c r="B96" i="7"/>
  <c r="B95" i="7"/>
  <c r="B82" i="7"/>
  <c r="B81" i="7"/>
  <c r="B112" i="7"/>
  <c r="B111" i="7"/>
  <c r="J36" i="7"/>
  <c r="K36" i="7" s="1"/>
  <c r="J2" i="7"/>
  <c r="B98" i="7"/>
  <c r="B97" i="7"/>
  <c r="H36" i="7"/>
  <c r="I36" i="7" s="1"/>
  <c r="H2" i="7"/>
  <c r="B84" i="7"/>
  <c r="B83" i="7"/>
  <c r="F36" i="7"/>
  <c r="G36" i="7" s="1"/>
  <c r="F2" i="7"/>
  <c r="B68" i="7"/>
  <c r="B67" i="7"/>
  <c r="B70" i="7"/>
  <c r="B69" i="7"/>
  <c r="T2" i="7"/>
  <c r="T36"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D36" i="7"/>
  <c r="E36" i="7" s="1"/>
  <c r="D2" i="7"/>
  <c r="U36" i="7"/>
  <c r="P28" i="7" l="1"/>
  <c r="Q3" i="7"/>
  <c r="Q2" i="7"/>
  <c r="R3" i="7"/>
  <c r="R4" i="7" s="1"/>
  <c r="S3" i="7" s="1"/>
  <c r="T3" i="7"/>
  <c r="L3" i="7"/>
  <c r="M2" i="7" s="1"/>
  <c r="N3" i="7"/>
  <c r="H3" i="7"/>
  <c r="J3" i="7"/>
  <c r="D3" i="7"/>
  <c r="D4" i="7" s="1"/>
  <c r="E3" i="7" s="1"/>
  <c r="F3" i="7"/>
  <c r="U2" i="7"/>
  <c r="P29" i="7" l="1"/>
  <c r="P30" i="7" s="1"/>
  <c r="P31" i="7" s="1"/>
  <c r="P32" i="7" s="1"/>
  <c r="P33" i="7" s="1"/>
  <c r="P34" i="7" s="1"/>
  <c r="P35" i="7" s="1"/>
  <c r="Q35" i="7" s="1"/>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I2" i="7"/>
  <c r="J4" i="7"/>
  <c r="K2" i="7"/>
  <c r="H4" i="7"/>
  <c r="H5" i="7" s="1"/>
  <c r="E2" i="7"/>
  <c r="F4" i="7"/>
  <c r="G2" i="7"/>
  <c r="D5" i="7"/>
  <c r="E4" i="7" s="1"/>
  <c r="U3" i="7"/>
  <c r="L28" i="7" l="1"/>
  <c r="Q6" i="7"/>
  <c r="T5" i="7"/>
  <c r="M3" i="7"/>
  <c r="R6" i="7"/>
  <c r="S5" i="7" s="1"/>
  <c r="I3" i="7"/>
  <c r="N5" i="7"/>
  <c r="O3" i="7"/>
  <c r="M4" i="7"/>
  <c r="M5" i="7"/>
  <c r="M6" i="7"/>
  <c r="J5" i="7"/>
  <c r="K3" i="7"/>
  <c r="H6" i="7"/>
  <c r="I5" i="7" s="1"/>
  <c r="I4" i="7"/>
  <c r="F5" i="7"/>
  <c r="G3" i="7"/>
  <c r="D6" i="7"/>
  <c r="E5" i="7" s="1"/>
  <c r="U4" i="7"/>
  <c r="L29" i="7" l="1"/>
  <c r="L30" i="7" s="1"/>
  <c r="L31" i="7" s="1"/>
  <c r="L32" i="7" s="1"/>
  <c r="L33" i="7" s="1"/>
  <c r="L34" i="7" s="1"/>
  <c r="L35" i="7" s="1"/>
  <c r="M35" i="7" s="1"/>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N26" i="7"/>
  <c r="O25" i="7" s="1"/>
  <c r="M27" i="7"/>
  <c r="J26" i="7"/>
  <c r="K25" i="7" s="1"/>
  <c r="H27" i="7"/>
  <c r="F26" i="7"/>
  <c r="G25" i="7" s="1"/>
  <c r="D27" i="7"/>
  <c r="U25" i="7"/>
  <c r="I26" i="7" l="1"/>
  <c r="S26" i="7"/>
  <c r="E26" i="7"/>
  <c r="Q27" i="7"/>
  <c r="T27" i="7"/>
  <c r="R28" i="7"/>
  <c r="N27" i="7"/>
  <c r="M28" i="7"/>
  <c r="J27" i="7"/>
  <c r="H28" i="7"/>
  <c r="F27" i="7"/>
  <c r="D28" i="7"/>
  <c r="I27" i="7" l="1"/>
  <c r="E27" i="7"/>
  <c r="S27" i="7"/>
  <c r="K26" i="7"/>
  <c r="G26" i="7"/>
  <c r="O26" i="7"/>
  <c r="Q28" i="7"/>
  <c r="T28" i="7"/>
  <c r="R29" i="7"/>
  <c r="S28" i="7" s="1"/>
  <c r="N28" i="7"/>
  <c r="M29" i="7"/>
  <c r="J28" i="7"/>
  <c r="H29" i="7"/>
  <c r="I28" i="7" s="1"/>
  <c r="F28" i="7"/>
  <c r="D29" i="7"/>
  <c r="E28" i="7" s="1"/>
  <c r="U26" i="7"/>
  <c r="K27" i="7" l="1"/>
  <c r="G27" i="7"/>
  <c r="O27" i="7"/>
  <c r="Q29" i="7"/>
  <c r="T29" i="7"/>
  <c r="R30" i="7"/>
  <c r="N29" i="7"/>
  <c r="O28" i="7" s="1"/>
  <c r="M30" i="7"/>
  <c r="J29" i="7"/>
  <c r="K28" i="7" s="1"/>
  <c r="H30" i="7"/>
  <c r="I29" i="7" s="1"/>
  <c r="F29" i="7"/>
  <c r="G28" i="7" s="1"/>
  <c r="D30" i="7"/>
  <c r="E29" i="7" s="1"/>
  <c r="U27" i="7"/>
  <c r="Q30" i="7" l="1"/>
  <c r="T30" i="7"/>
  <c r="R31" i="7"/>
  <c r="S30" i="7" s="1"/>
  <c r="S29" i="7"/>
  <c r="N30" i="7"/>
  <c r="O29" i="7" s="1"/>
  <c r="M31" i="7"/>
  <c r="J30" i="7"/>
  <c r="K29" i="7" s="1"/>
  <c r="H31" i="7"/>
  <c r="I30" i="7" s="1"/>
  <c r="F30" i="7"/>
  <c r="G29" i="7" s="1"/>
  <c r="D31" i="7"/>
  <c r="E30" i="7" s="1"/>
  <c r="U28" i="7"/>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N34" i="7"/>
  <c r="O33" i="7" s="1"/>
  <c r="J34" i="7"/>
  <c r="K33" i="7" s="1"/>
  <c r="H35" i="7"/>
  <c r="F34" i="7"/>
  <c r="G33" i="7" s="1"/>
  <c r="D35" i="7"/>
  <c r="U33" i="7"/>
  <c r="E34" i="7" l="1"/>
  <c r="E35" i="7"/>
  <c r="S34" i="7"/>
  <c r="S35" i="7"/>
  <c r="I34" i="7"/>
  <c r="I35" i="7"/>
  <c r="T35" i="7"/>
  <c r="N35" i="7"/>
  <c r="J35" i="7"/>
  <c r="F35" i="7"/>
  <c r="U35" i="7"/>
  <c r="G34" i="7" l="1"/>
  <c r="G35" i="7"/>
  <c r="O34" i="7"/>
  <c r="O35" i="7"/>
  <c r="K34" i="7"/>
  <c r="K35" i="7"/>
  <c r="U3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<sst xmlns="http://schemas.openxmlformats.org/spreadsheetml/2006/main" count="347" uniqueCount="250">
  <si>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</si>
  <si>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</si>
  <si>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</si>
  <si>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</si>
  <si>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</si>
  <si>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</si>
  <si>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</si>
  <si>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</si>
  <si>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</si>
  <si>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</si>
  <si>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</si>
  <si>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</si>
  <si>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</si>
  <si>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</si>
  <si>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</si>
  <si>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</si>
  <si>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</si>
  <si>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</si>
  <si>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</si>
  <si>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</si>
  <si>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</si>
  <si>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</si>
  <si>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</si>
  <si>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</si>
  <si>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</si>
  <si>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</si>
  <si>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</si>
  <si>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</si>
  <si>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</si>
  <si>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</si>
  <si>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</si>
  <si>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</si>
  <si>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</si>
  <si>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</si>
  <si>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</si>
  <si>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</si>
  <si>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</si>
  <si>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</si>
  <si>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</si>
  <si>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</si>
  <si>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</si>
  <si>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</si>
  <si>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</si>
  <si>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</si>
  <si>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</si>
  <si>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</si>
  <si>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</si>
  <si>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</si>
  <si>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</si>
  <si>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</si>
  <si>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</si>
  <si>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</si>
  <si>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</si>
  <si>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</si>
  <si>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</si>
  <si>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</si>
  <si>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</si>
  <si>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</si>
  <si>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</si>
  <si>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</si>
  <si>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</si>
  <si>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</si>
  <si>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</si>
  <si>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</si>
  <si>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</si>
  <si>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</si>
  <si>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</si>
  <si>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</si>
  <si>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</si>
  <si>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</si>
  <si>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</si>
  <si>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</si>
  <si>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</si>
  <si>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</si>
  <si>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</si>
  <si>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</si>
  <si>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</si>
  <si>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</si>
  <si>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</si>
  <si>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</si>
  <si>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</si>
  <si>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</si>
  <si>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</si>
  <si>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</si>
  <si>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</si>
  <si>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</si>
  <si>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</si>
  <si>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</si>
  <si>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</si>
  <si>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</si>
  <si>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</si>
  <si>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</si>
  <si>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</si>
  <si>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</si>
  <si>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</si>
  <si>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</si>
  <si>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</si>
  <si>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</si>
  <si>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</si>
  <si>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</si>
  <si>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</si>
  <si>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</si>
  <si>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</si>
  <si>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</si>
  <si>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</si>
  <si>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</si>
  <si>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</si>
  <si>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</si>
  <si>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</si>
  <si>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</si>
  <si>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</si>
  <si>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</si>
  <si>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</si>
  <si>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</si>
  <si>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</si>
  <si>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</si>
  <si>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</si>
  <si>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</si>
  <si>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</si>
  <si>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</si>
  <si>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</si>
  <si>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</si>
  <si>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</si>
  <si>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</si>
  <si>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</si>
  <si>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</si>
  <si>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</si>
  <si>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</si>
  <si>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</si>
  <si>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</si>
  <si>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</si>
  <si>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</si>
  <si>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</si>
  <si>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</si>
  <si>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</si>
  <si>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</si>
  <si>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</si>
  <si>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</si>
  <si>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</si>
  <si>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</si>
  <si>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</si>
  <si>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</si>
  <si>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</si>
  <si>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</si>
  <si>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</si>
  <si>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</si>
  <si>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</si>
  <si>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</si>
  <si>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</si>
  <si>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</si>
  <si>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</si>
  <si>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</si>
  <si>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</si>
  <si>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</si>
  <si>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</si>
  <si>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</si>
  <si>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</si>
  <si>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</si>
  <si>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</si>
  <si>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</si>
  <si>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</si>
  <si>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</si>
  <si>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</si>
  <si>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</si>
  <si>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</si>
  <si>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</si>
  <si>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</si>
  <si>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</si>
  <si>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</si>
  <si>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</si>
  <si>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</si>
  <si>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</si>
  <si>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</si>
  <si>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</si>
  <si>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Parameters</t>
  </si>
  <si>
    <t>Returns</t>
  </si>
  <si>
    <t>Class</t>
  </si>
  <si>
    <t>Method</t>
  </si>
  <si>
    <t>Description</t>
  </si>
  <si>
    <t>Parameter</t>
  </si>
  <si>
    <t>Graph History</t>
  </si>
  <si>
    <t>Directed</t>
  </si>
  <si>
    <t>LayoutAlgorithm░The graph was laid out using the Fruchterman-Reingold layout algorithm.▓GraphDirectedness░The graph is directed.</t>
  </si>
  <si>
    <t>Edge Weight</t>
  </si>
  <si>
    <t>Workbook Settings 2</t>
  </si>
  <si>
    <t>format</t>
  </si>
  <si>
    <t>output</t>
  </si>
  <si>
    <t>Classes</t>
  </si>
  <si>
    <t>main</t>
  </si>
  <si>
    <t>main_trigger</t>
  </si>
  <si>
    <t>main_column2list</t>
  </si>
  <si>
    <t>main_getListOfCells</t>
  </si>
  <si>
    <t>wb__init__</t>
  </si>
  <si>
    <t>wb_setActiveWB</t>
  </si>
  <si>
    <t>wb_setActiveWS</t>
  </si>
  <si>
    <t>openpyxl_load_workbook</t>
  </si>
  <si>
    <t>openpyxl_active_sheet</t>
  </si>
  <si>
    <t>wb_outputShell</t>
  </si>
  <si>
    <t>wb_getCellValues</t>
  </si>
  <si>
    <t>Autofill Workbook Results</t>
  </si>
  <si>
    <t>▓0▓0▓0▓True▓Black▓Black▓▓▓0▓0▓0▓0▓0▓False▓▓0▓0▓0▓0▓0▓False▓▓0▓0▓0▓True▓Black▓Black▓▓▓0▓0▓0▓0▓0▓False▓▓0▓0▓0▓0▓0▓False▓▓0▓0▓0▓0▓0▓False▓▓0▓0▓0▓0▓0▓False</t>
  </si>
  <si>
    <t>&lt;?xml version="1.0" encoding="utf-8"?&gt;_x000D_
&lt;configuration&gt;_x000D_
  &lt;configSections&gt;_x000D_
    &lt;sectionGroup name="userSettings" type="System.Configuration.UserSettingsGroup, System, Version=2.0.0.0, Culture=neutral, PublicKeyToken=b77a5c561934e089"&gt;_x000D_
      &lt;section name="AutoFillUserSettings3"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name="MergeDuplicateEdgesUserSettings"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name="PlugInUserSettings" type="System.Configuration.ClientSettingsSection, System, Version=2.0.0.0, Culture=neutral, PublicKeyToken=b77a5c561934e089" allowExeDefinition="MachineToLocalUser" requirePermission="false" /&gt;_x000D_
    &lt;/sectionGroup&gt;_x000D_
  &lt;/configSections&gt;_x000D_
  &lt;userSettings&gt;_x000D_
    &lt;AutoFillUserSettings3&gt;_x000D_
      &lt;setting name="EdgeLabelSourceColumnName" serializeAs="String"&gt;_x000D_
        &lt;value /&gt;_x000D_
      &lt;/setting&gt;_x000D_
      &lt;setting name="VertexLabelPositionDetails" serializeAs="String"&gt;_x000D_
        &lt;value&gt;GreaterThan	0	Bottom Center	Nowhere&lt;/value&gt;_x000D_
      &lt;/setting&gt;_x000D_
      &lt;setting name="VertexYDetails" serializeAs="String"&gt;_x000D_
        &lt;value&gt;False	False	0	0	0	9999	False	False&lt;/value&gt;_x000D_
      &lt;/setting&gt;_x000D_
      &lt;setting name="GroupCollapsedSourceColumnName" serializeAs="String"&gt;_x000D_
        &lt;value /&gt;_x000D_
      &lt;/setting&gt;_x000D_
      &lt;setting name="EdgeWidthSourceColumnName" serializeAs="String"&gt;_x000D_
        &lt;value /&gt;_x000D_
      &lt;/setting&gt;_x000D_
      &lt;setting name="VertexColorSourceColumnName" serializeAs="String"&gt;_x000D_
        &lt;value /&gt;_x000D_
      &lt;/setting&gt;_x000D_
      &lt;setting name="VertexRadiusSourceColumnName" serializeAs="String"&gt;_x000D_
        &lt;value /&gt;_x000D_
      &lt;/setting&gt;_x000D_
      &lt;setting name="VertexRadiusDetails" serializeAs="String"&gt;_x000D_
        &lt;value&gt;False	False	1	10	1.5	10	False	False&lt;/value&gt;_x000D_
      &lt;/setting&gt;_x000D_
      &lt;setting name="GroupCollapsedDetails" serializeAs="String"&gt;_x000D_
        &lt;value&gt;GreaterThan	0	Yes	No&lt;/value&gt;_x000D_
      &lt;/setting&gt;_x000D_
      &lt;setting name="VertexXDetails" serializeAs="String"&gt;_x000D_
        &lt;value&gt;False	False	0	0	0	9999	False	False&lt;/value&gt;_x000D_
      &lt;/setting&gt;_x000D_
      &lt;setting name="VertexPolarAngleDetails" serializeAs="String"&gt;_x000D_
        &lt;value&gt;False	False	0	0	0	359	False	False&lt;/value&gt;_x000D_
      &lt;/setting&gt;_x000D_
      &lt;setting name="VertexPolarRSourceColumnName" serializeAs="String"&gt;_x000D_
        &lt;value /&gt;_x000D_
      &lt;/setting&gt;_x000D_
      &lt;setting name="VertexLayoutOrderDetails" serializeAs="String"&gt;_x000D_
        &lt;value&gt;False	False	0	0	1	9999	False	False&lt;/value&gt;_x000D_
      &lt;/setting&gt;_x000D_
      &lt;setting name="EdgeStyleDetails" serializeAs="String"&gt;_x000D_
        &lt;value&gt;GreaterThan	0	Solid	Dash&lt;/value&gt;_x000D_
      &lt;/setting&gt;_x000D_
      &lt;setting name="VertexShapeSourceColumnName" serializeAs="String"&gt;_x000D_
        &lt;value /&gt;_x000D_
      &lt;/setting&gt;_x000D_
      &lt;setting name="VertexAlphaSourceColumnName" serializeAs="String"&gt;_x000D_
        &lt;value /&gt;_x000D_
      &lt;/setting&gt;_x000D_
      &lt;setting name="VertexLayoutOrderSourceColumnName" serializeAs="String"&gt;_x000D_
        &lt;value /&gt;_x000D_
      &lt;/setting&gt;_x000D_
      &lt;setting name="EdgeVisibilityDetails" serializeAs="String"&gt;_x000D_
        &lt;value&gt;GreaterThan	0	Show	Skip&lt;/value&gt;_x000D_
      &lt;/setting&gt;_x000D_
      &lt;setting name="VertexVisibilitySourceColumnName" serializeAs="String"&gt;_x000D_
        &lt;value /&gt;_x000D_
      &lt;/setting&gt;_x000D_
      &lt;setting name="GroupLabelSourceColumnName" serializeAs="String"&gt;_x000D_
        &lt;value /&gt;_x000D_
      &lt;/setting&gt;_x000D_
      &lt;setting name="EdgeColorSourceColumnName" serializeAs="String"&gt;_x000D_
        &lt;value /&gt;_x000D_
      &lt;/setting&gt;_x000D_
      &lt;setting name="VertexLabelSourceColumnName" serializeAs="String"&gt;_x000D_
        &lt;value&gt;Vertex&lt;/value&gt;_x000D_
      &lt;/setting&gt;_x000D_
      &lt;setting name="VertexLabelFillColorSourceColumnName" serializeAs="String"&gt;_x000D_
        &lt;value /&gt;_x000D_
      &lt;/setting&gt;_x000D_
      &lt;setting name="VertexColorDetails" serializeAs="String"&gt;_x000D_
        &lt;value&gt;False	False	0	10	241, 137, 4	46, 7, 195	False	False	True&lt;/value&gt;_x000D_
      &lt;/setting&gt;_x000D_
      &lt;setting name="VertexPolarAngleSourceColumnName" serializeAs="String"&gt;_x000D_
        &lt;value /&gt;_x000D_
      &lt;/setting&gt;_x000D_
      &lt;setting name="VertexPolarRDetails" serializeAs="String"&gt;_x000D_
        &lt;value&gt;False	False	0	0	0	1	False	False&lt;/value&gt;_x000D_
      &lt;/setting&gt;_x000D_
      &lt;setting name="VertexToolTipSourceColumnName" serializeAs="String"&gt;_x000D_
        &lt;value /&gt;_x000D_
      &lt;/setting&gt;_x000D_
      &lt;setting name="EdgeAlphaSourceColumnName" serializeAs="String"&gt;_x000D_
        &lt;value /&gt;_x000D_
      &lt;/setting&gt;_x000D_
      &lt;setting name="VertexLabelPositionSourceColumnName" serializeAs="String"&gt;_x000D_
        &lt;value /&gt;_x000D_
      &lt;/setting&gt;_x000D_
      &lt;setting name="VertexShapeDetails" serializeAs="String"&gt;_x000D_
        &lt;value&gt;GreaterThan	0	Solid Square	Disk&lt;/value&gt;_x000D_
      &lt;/setting&gt;_x000D_
      &lt;setting name="EdgeStyleSourceColumnName" serializeAs="String"&gt;_x000D_
        &lt;value /&gt;_x000D_
      &lt;/setting&gt;_x000D_
      &lt;setting name="VertexLabelFillColorDetails" serializeAs="String"&gt;_x000D_
        &lt;value&gt;False	False	0	10	241, 137, 4	46, 7, 195	False	False	True&lt;/value&gt;_x000D_
      &lt;/setti</t>
  </si>
  <si>
    <t>ng&gt;_x000D_
      &lt;setting name="VertexYSourceColumnName" serializeAs="String"&gt;_x000D_
        &lt;value /&gt;_x000D_
      &lt;/setting&gt;_x000D_
      &lt;setting name="VertexAlphaDetails" serializeAs="String"&gt;_x000D_
        &lt;value&gt;False	False	0	100	10	100	False	False&lt;/value&gt;_x000D_
      &lt;/setting&gt;_x000D_
      &lt;setting name="EdgeVisibilitySourceColumnName" serializeAs="String"&gt;_x000D_
        &lt;value /&gt;_x000D_
      &lt;/setting&gt;_x000D_
      &lt;setting name="EdgeAlphaDetails" serializeAs="String"&gt;_x000D_
        &lt;value&gt;False	False	0	100	10	100	False	False&lt;/value&gt;_x000D_
      &lt;/setting&gt;_x000D_
      &lt;setting name="VertexVisibilityDetails" serializeAs="String"&gt;_x000D_
        &lt;value&gt;GreaterThan	0	Show if in an Edge	Skip&lt;/value&gt;_x000D_
      &lt;/setting&gt;_x000D_
      &lt;setting name="EdgeWidthDetails" serializeAs="String"&gt;_x000D_
        &lt;value&gt;False	False	1	10	1	10	False	False&lt;/value&gt;_x000D_
      &lt;/setting&gt;_x000D_
      &lt;setting name="VertexXSourceColumnName" serializeAs="String"&gt;_x000D_
        &lt;value /&gt;_x000D_
      &lt;/setting&gt;_x000D_
      &lt;setting name="EdgeColorDetails" serializeAs="String"&gt;_x000D_
        &lt;value&gt;False	False	0	10	241, 137, 4	46, 7, 195	False	False	True&lt;/value&gt;_x000D_
      &lt;/setting&gt;_x000D_
    &lt;/AutoFillUserSettings3&gt;_x000D_
    &lt;LayoutUserSettings&gt;_x000D_
      &lt;setting name="Layout" serializeAs="String"&gt;_x000D_
        &lt;value&gt;FruchtermanReingold&lt;/value&gt;_x000D_
      &lt;/setting&gt;_x000D_
    &lt;/LayoutUserSettings&gt;_x000D_
    &lt;MergeDuplicateEdgesUserSettings&gt;_x000D_
      &lt;setting name="CountDuplicates" serializeAs="String"&gt;_x000D_
        &lt;value&gt;True&lt;/value&gt;_x000D_
      &lt;/setting&gt;_x000D_
      &lt;setting name="DeleteDuplicates" serializeAs="String"&gt;_x000D_
        &lt;value&gt;True&lt;/value&gt;_x000D_
      &lt;/setting&gt;_x000D_
      &lt;setting name="ThirdColumnNameForDuplicateDetection" serializeAs="String"&gt;_x000D_
        &lt;value /&gt;_x000D_
      &lt;/setting&gt;_x000D_
    &lt;/MergeDuplicateEdgesUserSettings&gt;_x000D_
    &lt;GeneralUserSettings4&gt;_x000D_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&lt;setting name="NewWorkbookGraphDirectedness" serializeAs="String"&gt;_x000D_
        &lt;value&gt;Directed&lt;/value&gt;_x000D_
      &lt;/setting&gt;_x000D_
      &lt;setting name="VertexRadius" serializeAs="String"&gt;_x000D_
        &lt;value&gt;1.5&lt;/value&gt;_x000D_
      &lt;/setting&gt;_x000D_
      &lt;setting name="SelectedEdgeColor" serializeAs="String"&gt;_x000D_
        &lt;value&gt;Red&lt;/value&gt;_x000D_
      &lt;/setting&gt;_x000D_
      &lt;setting name="VertexRelativeOuterGlowSize" serializeAs="String"&gt;_x000D_
        &lt;value&gt;3&lt;/value&gt;_x000D_
      &lt;/setting&gt;_x000D_
      &lt;setting name="LabelUserSettings" serializeAs="String"&gt;_x000D_
        &lt;value&gt;Microsoft Sans Serif, 8.25pt	White	BottomCenter	2147483647	2147483647	Black	True	200	Black	86	MiddleCenter	Microsoft Sans Serif, 8.25pt	Microsoft Sans Serif, 14.25pt&lt;/value&gt;_x000D_
      &lt;/setting&gt;_x000D_
      &lt;setting name="VertexAlpha" serializeAs="String"&gt;_x000D_
        &lt;value&gt;100&lt;/value&gt;_x000D_
      &lt;/setting&gt;_x000D_
      &lt;setting name="RelativeArrowSize" serializeAs="String"&gt;_x000D_
        &lt;value&gt;10&lt;/value&gt;_x000D_
      &lt;/setting&gt;_x000D_
      &lt;setting name="VertexShape" serializeAs="String"&gt;_x000D_
        &lt;value&gt;Disk&lt;/value&gt;_x000D_
      &lt;/setting&gt;_x000D_
      &lt;setting name="EdgeWidth" serializeAs="String"&gt;_x000D_
        &lt;value&gt;1&lt;/value&gt;_x000D_
      &lt;/setting&gt;_x000D_
      &lt;setting name="VertexColor" serializeAs="String"&gt;_x000D_
        &lt;value&gt;Black&lt;/value&gt;_x000D_
      &lt;/setting&gt;_x000D_
      &lt;setting name="EdgeAlpha" serializeAs="String"&gt;_x000D_
        &lt;value&gt;100&lt;/value&gt;_x000D_
      &lt;/setting&gt;_x000D_
      &lt;setting name="EdgeCurveStyle" serializeAs="String"&gt;_x000D_
        &lt;value&gt;Straight&lt;/value&gt;_x000D_
      &lt;/setting&gt;_x000D_
      &lt;setting name="BackColor" serializeAs="String"&gt;_x000D_
        &lt;value&gt;White&lt;/value&gt;_x000D_
      &lt;/setting&gt;_x000D_
      &lt;setting name="BackgroundImageUri" serializeAs="String"&gt;_x000D_
        &lt;value /&gt;_x000D_
      &lt;/setting&gt;_x000D_
      &lt;setting name="SelectedVertexColor" serializeAs="String"&gt;_x000D_
        &lt;value&gt;Red&lt;/value&gt;_x000D_
      &lt;/setting&gt;_x000D_
      &lt;setting name="EdgeBezierDisplacementFactor" serializeAs="String"&gt;_x000D_
        &lt;value&gt;0.2&lt;/value&gt;_x000D_
      &lt;/setting&gt;_x000D_
      &lt;setting name="AutoSelect" serializeAs="String"&gt;_x000D_
        &lt;value&gt;True&lt;/value&gt;_x000D_
      &lt;/setting&gt;_x000D_
      &lt;setting name="AutoReadWorkbook" serializeAs="String"&gt;_x000D_
        &lt;value&gt;True&lt;/value&gt;_x000D_
      &lt;/setting&gt;_x000D_
      &lt;setting name="VertexEffect" serializeAs="String"&gt;_x000D_
        &lt;value&gt;None&lt;/value&gt;_x000D_
      &lt;/setting&gt;_x000D_
      &lt;setting name="VertexImageSize" serializeAs="String"&gt;_x000D_
        &lt;value&gt;100&lt;/value&gt;_x000D_
      &lt;/setting&gt;_x000D_
      &lt;setting name="AxisFont" serializeAs="String"&gt;_x000D_
        &lt;value&gt;Microsoft Sans Serif, 8.25pt&lt;/value&gt;_x000D_
      &lt;/setting&gt;_x000D_
      &lt;setting name="EdgeBundlerStraightening" serializeAs="String"&gt;_x000D_
        &lt;value&gt;0.15&lt;/value&gt;_x000D_
      &lt;/setting&gt;_x000D_
      &lt;setting name="EdgeColor" serializeAs="String"&gt;_x000D_
        &lt;value&gt;Gray&lt;/value&gt;_x000D_
      &lt;/setting&gt;_x000D_
    &lt;/GeneralUserSettings4&gt;_x000D_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&lt;PlugInUserSettings&gt;_x000D_
      &lt;setting name="PlugInFolderPath" serializeAs="String"&gt;_x000D_
        &lt;value /&gt;_x000D_
      &lt;/setting&gt;_x000D_
    &lt;/PlugInUserSettings&gt;_x000D_
  &lt;/userSettings&gt;_x000D_
&lt;/configuration&gt;</t>
  </si>
  <si>
    <t>LM</t>
  </si>
  <si>
    <t>convert</t>
  </si>
  <si>
    <t>Variable</t>
  </si>
  <si>
    <t>Type</t>
  </si>
  <si>
    <t>dictionary</t>
  </si>
  <si>
    <t>Convert liquid measures from one unit to another</t>
  </si>
  <si>
    <t>Converted value in 'to' units</t>
  </si>
  <si>
    <t>read_input</t>
  </si>
  <si>
    <t>dispatcher</t>
  </si>
  <si>
    <t>Get input from user</t>
  </si>
  <si>
    <t>(cls,response)</t>
  </si>
  <si>
    <t>Format response to user</t>
  </si>
  <si>
    <t>Write formatted response</t>
  </si>
  <si>
    <t>lmdict</t>
  </si>
  <si>
    <t>Dictionary to convert  units to cubic centimeters</t>
  </si>
  <si>
    <t>load_lmdict</t>
  </si>
  <si>
    <t>(cls,dict_name)</t>
  </si>
  <si>
    <t>Load lmdict variable from JSON file</t>
  </si>
  <si>
    <t>LM.dispatcher</t>
  </si>
  <si>
    <t>LM.load_lmdict</t>
  </si>
  <si>
    <t>LM.read_input</t>
  </si>
  <si>
    <t>LM.convert</t>
  </si>
  <si>
    <t>LM.format</t>
  </si>
  <si>
    <t>LM.output</t>
  </si>
  <si>
    <t>LM.query_user</t>
  </si>
  <si>
    <t>User input (raw)</t>
  </si>
  <si>
    <t>parse_input</t>
  </si>
  <si>
    <t>(cls,raw_input)</t>
  </si>
  <si>
    <t>Parse the raw input</t>
  </si>
  <si>
    <t>(cls,from_value,from_type,totype)</t>
  </si>
  <si>
    <t>from_value,from_type,to_type</t>
  </si>
  <si>
    <t>Orchestrate calls to other methods in the proper order</t>
  </si>
  <si>
    <t>True, on success; False, on error</t>
  </si>
  <si>
    <t>Formatted response</t>
  </si>
  <si>
    <t>Class variable, lmdict, initialized.</t>
  </si>
  <si>
    <t>LM.parse_input</t>
  </si>
  <si>
    <t>testing</t>
  </si>
  <si>
    <t>Test</t>
  </si>
  <si>
    <t>(cls,test)</t>
  </si>
  <si>
    <t>For PyOOder test purposes</t>
  </si>
  <si>
    <t>(cls)</t>
  </si>
  <si>
    <t>(cls, formatted_response)</t>
  </si>
  <si>
    <t>from_unit</t>
  </si>
  <si>
    <t>to_unit</t>
  </si>
  <si>
    <t>from_value</t>
  </si>
  <si>
    <t>to_value</t>
  </si>
  <si>
    <t>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</si>
</sst>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sz val="8"/>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28">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67" fontId="5" fillId="4" borderId="1" xfId="5" applyNumberForma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0" fontId="5" fillId="4" borderId="11" xfId="5" applyNumberFormat="1" applyBorder="1" applyAlignme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67" fontId="5" fillId="4" borderId="11" xfId="5" applyNumberFormat="1" applyBorder="1" applyAlignment="1"/>
    <xf numFmtId="0" fontId="0" fillId="2" borderId="11" xfId="1" applyNumberFormat="1" applyFont="1" applyBorder="1"/>
    <xf numFmtId="0" fontId="0" fillId="0" borderId="0" xfId="2" applyNumberFormat="1" applyFont="1" applyBorder="1"/>
    <xf numFmtId="49" fontId="0" fillId="0" borderId="0" xfId="3" applyNumberFormat="1" applyFont="1" applyBorder="1" applyAlignment="1">
      <alignment wrapText="1"/>
    </xf>
    <xf numFmtId="0" fontId="0" fillId="5" borderId="11" xfId="4" applyNumberFormat="1" applyFont="1" applyBorder="1" applyAlignment="1">
      <alignment wrapText="1"/>
    </xf>
    <xf numFmtId="164" fontId="0" fillId="5" borderId="11" xfId="4" applyNumberFormat="1" applyFont="1" applyBorder="1" applyAlignment="1">
      <alignment wrapText="1"/>
    </xf>
    <xf numFmtId="1" fontId="0" fillId="5" borderId="11" xfId="4" applyNumberFormat="1" applyFont="1" applyBorder="1" applyAlignment="1">
      <alignment wrapText="1"/>
    </xf>
    <xf numFmtId="49" fontId="6" fillId="6" borderId="11" xfId="6" applyNumberFormat="1" applyBorder="1" applyAlignment="1">
      <alignment wrapText="1"/>
    </xf>
    <xf numFmtId="0" fontId="6" fillId="6" borderId="11" xfId="6" applyNumberFormat="1" applyBorder="1" applyAlignment="1">
      <alignment wrapText="1"/>
    </xf>
    <xf numFmtId="0" fontId="5" fillId="4" borderId="11" xfId="5" applyNumberFormat="1" applyBorder="1" applyAlignment="1">
      <alignment wrapText="1"/>
    </xf>
    <xf numFmtId="0" fontId="0" fillId="0" borderId="0" xfId="2" applyNumberFormat="1" applyFont="1" applyBorder="1" applyAlignment="1">
      <alignment wrapText="1"/>
    </xf>
    <xf numFmtId="0" fontId="0" fillId="0" borderId="0" xfId="0" applyBorder="1" applyAlignment="1">
      <alignment wrapText="1"/>
    </xf>
    <xf numFmtId="164" fontId="0" fillId="5" borderId="1" xfId="4" applyNumberFormat="1" applyFont="1"/>
    <xf numFmtId="1"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0" fontId="0" fillId="2" borderId="1" xfId="1" applyNumberFormat="1" applyFont="1"/>
    <xf numFmtId="0" fontId="0" fillId="0" borderId="0" xfId="2" applyNumberFormat="1" applyFont="1"/>
    <xf numFmtId="49" fontId="0" fillId="0" borderId="0" xfId="0" applyNumberFormat="1" applyFont="1" applyAlignment="1">
      <alignment wrapText="1"/>
    </xf>
    <xf numFmtId="49" fontId="0" fillId="0" borderId="0" xfId="0" applyNumberFormat="1" applyFont="1" applyBorder="1" applyAlignment="1">
      <alignment wrapText="1"/>
    </xf>
    <xf numFmtId="0" fontId="0" fillId="0" borderId="0" xfId="0" applyNumberFormat="1" applyFont="1" applyAlignment="1">
      <alignment wrapText="1"/>
    </xf>
    <xf numFmtId="0" fontId="0" fillId="0" borderId="0" xfId="0" applyNumberFormat="1" applyFont="1" applyBorder="1" applyAlignment="1">
      <alignment wrapText="1"/>
    </xf>
    <xf numFmtId="0" fontId="0" fillId="5" borderId="0" xfId="4" applyNumberFormat="1" applyFont="1" applyBorder="1" applyAlignment="1">
      <alignment wrapText="1"/>
    </xf>
    <xf numFmtId="164" fontId="0" fillId="5" borderId="0" xfId="4" applyNumberFormat="1" applyFont="1" applyBorder="1" applyAlignment="1">
      <alignment wrapText="1"/>
    </xf>
    <xf numFmtId="0" fontId="11" fillId="5" borderId="0" xfId="4" applyNumberFormat="1" applyFont="1" applyBorder="1" applyAlignment="1">
      <alignment wrapText="1"/>
    </xf>
    <xf numFmtId="49" fontId="6" fillId="6" borderId="0" xfId="6" applyNumberFormat="1" applyBorder="1" applyAlignment="1">
      <alignment wrapText="1"/>
    </xf>
    <xf numFmtId="0" fontId="6" fillId="6" borderId="0" xfId="6" applyNumberFormat="1" applyBorder="1" applyAlignment="1">
      <alignment wrapText="1"/>
    </xf>
    <xf numFmtId="0" fontId="5" fillId="4" borderId="0" xfId="5" applyNumberFormat="1" applyBorder="1" applyAlignment="1">
      <alignment wrapText="1"/>
    </xf>
    <xf numFmtId="0" fontId="11" fillId="2" borderId="0" xfId="1" applyNumberFormat="1" applyFont="1" applyBorder="1" applyAlignment="1">
      <alignment wrapText="1"/>
    </xf>
    <xf numFmtId="0" fontId="0" fillId="0" borderId="0" xfId="0" applyFill="1"/>
    <xf numFmtId="0" fontId="0" fillId="0" borderId="0" xfId="0" quotePrefix="1" applyAlignment="1">
      <alignment wrapText="1"/>
    </xf>
    <xf numFmtId="0" fontId="1" fillId="0" borderId="0" xfId="0" applyFont="1"/>
    <xf numFmtId="0" fontId="0" fillId="0" borderId="1" xfId="0" applyNumberFormat="1" applyBorder="1"/>
    <xf numFmtId="1" fontId="0" fillId="0" borderId="1" xfId="0" applyNumberFormat="1" applyBorder="1"/>
    <xf numFmtId="49" fontId="0" fillId="0" borderId="1" xfId="0" applyNumberFormat="1" applyBorder="1"/>
    <xf numFmtId="0" fontId="0" fillId="0" borderId="1" xfId="0" applyBorder="1"/>
    <xf numFmtId="1" fontId="0" fillId="4" borderId="1" xfId="5" applyNumberFormat="1" applyFont="1" applyAlignment="1"/>
    <xf numFmtId="167" fontId="0" fillId="4" borderId="1" xfId="5" applyNumberFormat="1" applyFont="1" applyAlignment="1"/>
    <xf numFmtId="0" fontId="0" fillId="2" borderId="11" xfId="1" applyNumberFormat="1" applyFont="1" applyBorder="1" applyAlignment="1">
      <alignment wrapText="1"/>
    </xf>
    <xf numFmtId="0" fontId="0" fillId="0" borderId="0" xfId="0" applyFill="1" applyBorder="1"/>
    <xf numFmtId="1" fontId="0" fillId="4" borderId="11" xfId="5" applyNumberFormat="1" applyFont="1" applyBorder="1" applyAlignment="1"/>
    <xf numFmtId="167" fontId="0" fillId="4" borderId="11" xfId="5" applyNumberFormat="1" applyFont="1" applyBorder="1" applyAlignment="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01">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00"/>
      <tableStyleElement type="headerRow" dxfId="99"/>
    </tableStyle>
    <tableStyle name="NodeXL Table" pivot="0" count="1" xr9:uid="{00000000-0011-0000-FFFF-FFFF01000000}">
      <tableStyleElement type="headerRow" dxfId="9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Metrics'!$E$2:$E$41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B24A-4DA9-AEA0-C7E729029BB6}"/>
            </c:ext>
          </c:extLst>
        </c:ser>
        <c:dLbls>
          <c:showLegendKey val="0"/>
          <c:showVal val="0"/>
          <c:showCatName val="0"/>
          <c:showSerName val="0"/>
          <c:showPercent val="0"/>
          <c:showBubbleSize val="0"/>
        </c:dLbls>
        <c:gapWidth val="0"/>
        <c:axId val="1490199200"/>
        <c:axId val="1490191584"/>
      </c:barChart>
      <c:catAx>
        <c:axId val="1490199200"/>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490191584"/>
        <c:crosses val="autoZero"/>
        <c:auto val="1"/>
        <c:lblAlgn val="ctr"/>
        <c:lblOffset val="100"/>
        <c:noMultiLvlLbl val="0"/>
      </c:catAx>
      <c:valAx>
        <c:axId val="14901915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92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Metrics'!$G$2:$G$41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D5CF-45A4-AAD9-74E9D63A7414}"/>
            </c:ext>
          </c:extLst>
        </c:ser>
        <c:dLbls>
          <c:showLegendKey val="0"/>
          <c:showVal val="0"/>
          <c:showCatName val="0"/>
          <c:showSerName val="0"/>
          <c:showPercent val="0"/>
          <c:showBubbleSize val="0"/>
        </c:dLbls>
        <c:gapWidth val="0"/>
        <c:axId val="1490188320"/>
        <c:axId val="1490192128"/>
      </c:barChart>
      <c:catAx>
        <c:axId val="1490188320"/>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490192128"/>
        <c:crosses val="autoZero"/>
        <c:auto val="1"/>
        <c:lblAlgn val="ctr"/>
        <c:lblOffset val="100"/>
        <c:noMultiLvlLbl val="0"/>
      </c:catAx>
      <c:valAx>
        <c:axId val="14901921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883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Metrics'!$I$2:$I$41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B534-4D24-A37B-9E23E0EBF53B}"/>
            </c:ext>
          </c:extLst>
        </c:ser>
        <c:dLbls>
          <c:showLegendKey val="0"/>
          <c:showVal val="0"/>
          <c:showCatName val="0"/>
          <c:showSerName val="0"/>
          <c:showPercent val="0"/>
          <c:showBubbleSize val="0"/>
        </c:dLbls>
        <c:gapWidth val="0"/>
        <c:axId val="1490200832"/>
        <c:axId val="1490189952"/>
      </c:barChart>
      <c:catAx>
        <c:axId val="149020083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490189952"/>
        <c:crosses val="autoZero"/>
        <c:auto val="1"/>
        <c:lblAlgn val="ctr"/>
        <c:lblOffset val="100"/>
        <c:noMultiLvlLbl val="0"/>
      </c:catAx>
      <c:valAx>
        <c:axId val="14901899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20083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Metrics'!$K$2:$K$41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454C-4BF4-BEC1-7189AF4F47E6}"/>
            </c:ext>
          </c:extLst>
        </c:ser>
        <c:dLbls>
          <c:showLegendKey val="0"/>
          <c:showVal val="0"/>
          <c:showCatName val="0"/>
          <c:showSerName val="0"/>
          <c:showPercent val="0"/>
          <c:showBubbleSize val="0"/>
        </c:dLbls>
        <c:gapWidth val="0"/>
        <c:axId val="1490188864"/>
        <c:axId val="1490192672"/>
      </c:barChart>
      <c:catAx>
        <c:axId val="149018886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490192672"/>
        <c:crosses val="autoZero"/>
        <c:auto val="1"/>
        <c:lblAlgn val="ctr"/>
        <c:lblOffset val="100"/>
        <c:noMultiLvlLbl val="0"/>
      </c:catAx>
      <c:valAx>
        <c:axId val="14901926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888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Metrics'!$M$2:$M$41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6215-4482-B808-B601D26BB319}"/>
            </c:ext>
          </c:extLst>
        </c:ser>
        <c:dLbls>
          <c:showLegendKey val="0"/>
          <c:showVal val="0"/>
          <c:showCatName val="0"/>
          <c:showSerName val="0"/>
          <c:showPercent val="0"/>
          <c:showBubbleSize val="0"/>
        </c:dLbls>
        <c:gapWidth val="0"/>
        <c:axId val="1490194848"/>
        <c:axId val="1490201920"/>
      </c:barChart>
      <c:catAx>
        <c:axId val="14901948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490201920"/>
        <c:crosses val="autoZero"/>
        <c:auto val="1"/>
        <c:lblAlgn val="ctr"/>
        <c:lblOffset val="100"/>
        <c:noMultiLvlLbl val="0"/>
      </c:catAx>
      <c:valAx>
        <c:axId val="14902019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48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Metrics'!$O$2:$O$41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200D-4A06-A4B7-FDBD94DE2A49}"/>
            </c:ext>
          </c:extLst>
        </c:ser>
        <c:dLbls>
          <c:showLegendKey val="0"/>
          <c:showVal val="0"/>
          <c:showCatName val="0"/>
          <c:showSerName val="0"/>
          <c:showPercent val="0"/>
          <c:showBubbleSize val="0"/>
        </c:dLbls>
        <c:gapWidth val="0"/>
        <c:axId val="1490195936"/>
        <c:axId val="1490202464"/>
      </c:barChart>
      <c:catAx>
        <c:axId val="149019593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490202464"/>
        <c:crosses val="autoZero"/>
        <c:auto val="1"/>
        <c:lblAlgn val="ctr"/>
        <c:lblOffset val="100"/>
        <c:noMultiLvlLbl val="0"/>
      </c:catAx>
      <c:valAx>
        <c:axId val="14902024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593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Metrics'!$S$2:$S$41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C1F2-458A-9AF4-D4AF1D0408FC}"/>
            </c:ext>
          </c:extLst>
        </c:ser>
        <c:dLbls>
          <c:showLegendKey val="0"/>
          <c:showVal val="0"/>
          <c:showCatName val="0"/>
          <c:showSerName val="0"/>
          <c:showPercent val="0"/>
          <c:showBubbleSize val="0"/>
        </c:dLbls>
        <c:gapWidth val="0"/>
        <c:axId val="1490193216"/>
        <c:axId val="1490198112"/>
      </c:barChart>
      <c:catAx>
        <c:axId val="1490193216"/>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490198112"/>
        <c:crosses val="autoZero"/>
        <c:auto val="1"/>
        <c:lblAlgn val="ctr"/>
        <c:lblOffset val="100"/>
        <c:noMultiLvlLbl val="0"/>
      </c:catAx>
      <c:valAx>
        <c:axId val="14901981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321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Metrics'!$Q$2:$Q$41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C009-4555-95B6-1FB990FE3B88}"/>
            </c:ext>
          </c:extLst>
        </c:ser>
        <c:dLbls>
          <c:showLegendKey val="0"/>
          <c:showVal val="0"/>
          <c:showCatName val="0"/>
          <c:showSerName val="0"/>
          <c:showPercent val="0"/>
          <c:showBubbleSize val="0"/>
        </c:dLbls>
        <c:gapWidth val="0"/>
        <c:axId val="1490199744"/>
        <c:axId val="1490197024"/>
      </c:barChart>
      <c:catAx>
        <c:axId val="149019974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490197024"/>
        <c:crosses val="autoZero"/>
        <c:auto val="1"/>
        <c:lblAlgn val="ctr"/>
        <c:lblOffset val="100"/>
        <c:noMultiLvlLbl val="0"/>
      </c:catAx>
      <c:valAx>
        <c:axId val="149019702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97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Metrics'!$U$2:$U$41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D3EB-49DE-B3A7-E1E67371A7E5}"/>
            </c:ext>
          </c:extLst>
        </c:ser>
        <c:dLbls>
          <c:showLegendKey val="0"/>
          <c:showVal val="0"/>
          <c:showCatName val="0"/>
          <c:showSerName val="0"/>
          <c:showPercent val="0"/>
          <c:showBubbleSize val="0"/>
        </c:dLbls>
        <c:gapWidth val="0"/>
        <c:axId val="1490189408"/>
        <c:axId val="1490190496"/>
      </c:barChart>
      <c:catAx>
        <c:axId val="1490189408"/>
        <c:scaling>
          <c:orientation val="minMax"/>
        </c:scaling>
        <c:delete val="1"/>
        <c:axPos val="b"/>
        <c:numFmt formatCode="#,##0.00" sourceLinked="1"/>
        <c:majorTickMark val="out"/>
        <c:minorTickMark val="none"/>
        <c:tickLblPos val="none"/>
        <c:crossAx val="1490190496"/>
        <c:crosses val="autoZero"/>
        <c:auto val="1"/>
        <c:lblAlgn val="ctr"/>
        <c:lblOffset val="100"/>
        <c:noMultiLvlLbl val="0"/>
      </c:catAx>
      <c:valAx>
        <c:axId val="1490190496"/>
        <c:scaling>
          <c:orientation val="minMax"/>
        </c:scaling>
        <c:delete val="1"/>
        <c:axPos val="l"/>
        <c:numFmt formatCode="General" sourceLinked="1"/>
        <c:majorTickMark val="out"/>
        <c:minorTickMark val="none"/>
        <c:tickLblPos val="none"/>
        <c:crossAx val="1490189408"/>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58</xdr:row>
      <xdr:rowOff>38100</xdr:rowOff>
    </xdr:from>
    <xdr:to>
      <xdr:col>1</xdr:col>
      <xdr:colOff>918209</xdr:colOff>
      <xdr:row>65</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72</xdr:row>
      <xdr:rowOff>38100</xdr:rowOff>
    </xdr:from>
    <xdr:to>
      <xdr:col>1</xdr:col>
      <xdr:colOff>918209</xdr:colOff>
      <xdr:row>79</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86</xdr:row>
      <xdr:rowOff>28575</xdr:rowOff>
    </xdr:from>
    <xdr:to>
      <xdr:col>1</xdr:col>
      <xdr:colOff>918209</xdr:colOff>
      <xdr:row>93</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100</xdr:row>
      <xdr:rowOff>9525</xdr:rowOff>
    </xdr:from>
    <xdr:to>
      <xdr:col>1</xdr:col>
      <xdr:colOff>918210</xdr:colOff>
      <xdr:row>107</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114</xdr:row>
      <xdr:rowOff>19050</xdr:rowOff>
    </xdr:from>
    <xdr:to>
      <xdr:col>2</xdr:col>
      <xdr:colOff>0</xdr:colOff>
      <xdr:row>121</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128</xdr:row>
      <xdr:rowOff>19050</xdr:rowOff>
    </xdr:from>
    <xdr:to>
      <xdr:col>1</xdr:col>
      <xdr:colOff>918210</xdr:colOff>
      <xdr:row>135</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156</xdr:row>
      <xdr:rowOff>9525</xdr:rowOff>
    </xdr:from>
    <xdr:to>
      <xdr:col>1</xdr:col>
      <xdr:colOff>918210</xdr:colOff>
      <xdr:row>163</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142</xdr:row>
      <xdr:rowOff>0</xdr:rowOff>
    </xdr:from>
    <xdr:to>
      <xdr:col>1</xdr:col>
      <xdr:colOff>918210</xdr:colOff>
      <xdr:row>149</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Q24" totalsRowShown="0" headerRowDxfId="17" dataDxfId="16">
  <autoFilter ref="A2:Q24" xr:uid="{00000000-0009-0000-0100-000001000000}"/>
  <tableColumns count="17">
    <tableColumn id="1" xr3:uid="{00000000-0010-0000-0000-000001000000}" name="Vertex 1" dataDxfId="2" dataCellStyle="NodeXL Required"/>
    <tableColumn id="2" xr3:uid="{00000000-0010-0000-0000-000002000000}" name="Vertex 2" dataDxfId="1" dataCellStyle="NodeXL Required"/>
    <tableColumn id="3" xr3:uid="{00000000-0010-0000-0000-000003000000}" name="Color" dataDxfId="15" dataCellStyle="NodeXL Visual Property"/>
    <tableColumn id="4" xr3:uid="{00000000-0010-0000-0000-000004000000}" name="Width" dataDxfId="14" dataCellStyle="NodeXL Visual Property"/>
    <tableColumn id="11" xr3:uid="{00000000-0010-0000-0000-00000B000000}" name="Style" dataDxfId="13" dataCellStyle="NodeXL Visual Property"/>
    <tableColumn id="5" xr3:uid="{00000000-0010-0000-0000-000005000000}" name="Opacity" dataDxfId="12" dataCellStyle="NodeXL Visual Property"/>
    <tableColumn id="6" xr3:uid="{00000000-0010-0000-0000-000006000000}" name="Visibility" dataDxfId="11" dataCellStyle="NodeXL Visual Property"/>
    <tableColumn id="10" xr3:uid="{00000000-0010-0000-0000-00000A000000}" name="Label" dataDxfId="10" dataCellStyle="NodeXL Label"/>
    <tableColumn id="12" xr3:uid="{00000000-0010-0000-0000-00000C000000}" name="Label Text Color" dataDxfId="9" dataCellStyle="NodeXL Label"/>
    <tableColumn id="13" xr3:uid="{00000000-0010-0000-0000-00000D000000}" name="Label Font Size" dataDxfId="8" dataCellStyle="NodeXL Label"/>
    <tableColumn id="14" xr3:uid="{00000000-0010-0000-0000-00000E000000}" name="Reciprocated?" dataDxfId="7" dataCellStyle="NodeXL Graph Metric"/>
    <tableColumn id="7" xr3:uid="{00000000-0010-0000-0000-000007000000}" name="ID" dataDxfId="6" dataCellStyle="NodeXL Do Not Edit"/>
    <tableColumn id="9" xr3:uid="{00000000-0010-0000-0000-000009000000}" name="Dynamic Filter" dataDxfId="5" dataCellStyle="NodeXL Do Not Edit"/>
    <tableColumn id="8" xr3:uid="{00000000-0010-0000-0000-000008000000}" name="Method" dataDxfId="0" dataCellStyle="NodeXL Other Column"/>
    <tableColumn id="15" xr3:uid="{A0A923F1-E077-42DB-9E56-D1418317C9C3}" name="Parameters" dataDxfId="4"/>
    <tableColumn id="16" xr3:uid="{1241EA3E-D47B-4614-9BCE-589893EFFFA3}" name="Returns" dataDxfId="3"/>
    <tableColumn id="17" xr3:uid="{148B7C79-70D1-406E-84B5-ACCA94278EFD}" name="Edge Weight" dataCellStyle="Normal"/>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18">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C24" totalsRowShown="0" headerRowDxfId="97" dataDxfId="96">
  <autoFilter ref="A2:AC24" xr:uid="{00000000-0009-0000-0100-000002000000}"/>
  <tableColumns count="29">
    <tableColumn id="1" xr3:uid="{00000000-0010-0000-0100-000001000000}" name="Vertex" dataDxfId="95" dataCellStyle="NodeXL Required"/>
    <tableColumn id="2" xr3:uid="{00000000-0010-0000-0100-000002000000}" name="Color" dataDxfId="94" dataCellStyle="NodeXL Visual Property"/>
    <tableColumn id="5" xr3:uid="{00000000-0010-0000-0100-000005000000}" name="Shape" dataDxfId="93" dataCellStyle="NodeXL Visual Property"/>
    <tableColumn id="6" xr3:uid="{00000000-0010-0000-0100-000006000000}" name="Size" dataDxfId="92" dataCellStyle="NodeXL Visual Property"/>
    <tableColumn id="4" xr3:uid="{00000000-0010-0000-0100-000004000000}" name="Opacity" dataDxfId="91" dataCellStyle="NodeXL Visual Property"/>
    <tableColumn id="7" xr3:uid="{00000000-0010-0000-0100-000007000000}" name="Image File" dataDxfId="90" dataCellStyle="NodeXL Visual Property"/>
    <tableColumn id="3" xr3:uid="{00000000-0010-0000-0100-000003000000}" name="Visibility" dataDxfId="89" dataCellStyle="NodeXL Visual Property"/>
    <tableColumn id="10" xr3:uid="{00000000-0010-0000-0100-00000A000000}" name="Label" dataDxfId="88" dataCellStyle="NodeXL Label"/>
    <tableColumn id="16" xr3:uid="{00000000-0010-0000-0100-000010000000}" name="Label Fill Color" dataDxfId="87" dataCellStyle="NodeXL Label"/>
    <tableColumn id="9" xr3:uid="{00000000-0010-0000-0100-000009000000}" name="Label Position" dataDxfId="86" dataCellStyle="NodeXL Label"/>
    <tableColumn id="8" xr3:uid="{00000000-0010-0000-0100-000008000000}" name="Tooltip" dataDxfId="85" dataCellStyle="NodeXL Label"/>
    <tableColumn id="18" xr3:uid="{00000000-0010-0000-0100-000012000000}" name="Layout Order" dataDxfId="84" dataCellStyle="NodeXL Layout"/>
    <tableColumn id="13" xr3:uid="{00000000-0010-0000-0100-00000D000000}" name="X" dataDxfId="83" dataCellStyle="NodeXL Layout"/>
    <tableColumn id="14" xr3:uid="{00000000-0010-0000-0100-00000E000000}" name="Y" dataDxfId="82" dataCellStyle="NodeXL Layout"/>
    <tableColumn id="12" xr3:uid="{00000000-0010-0000-0100-00000C000000}" name="Locked?" dataDxfId="81" dataCellStyle="NodeXL Layout"/>
    <tableColumn id="19" xr3:uid="{00000000-0010-0000-0100-000013000000}" name="Polar R" dataDxfId="80" dataCellStyle="NodeXL Layout"/>
    <tableColumn id="20" xr3:uid="{00000000-0010-0000-0100-000014000000}" name="Polar Angle" dataDxfId="79" dataCellStyle="NodeXL Layout"/>
    <tableColumn id="21" xr3:uid="{00000000-0010-0000-0100-000015000000}" name="Degree" dataDxfId="78" dataCellStyle="NodeXL Graph Metric"/>
    <tableColumn id="22" xr3:uid="{00000000-0010-0000-0100-000016000000}" name="In-Degree" dataDxfId="77" dataCellStyle="NodeXL Graph Metric"/>
    <tableColumn id="23" xr3:uid="{00000000-0010-0000-0100-000017000000}" name="Out-Degree" dataDxfId="76" dataCellStyle="NodeXL Graph Metric"/>
    <tableColumn id="24" xr3:uid="{00000000-0010-0000-0100-000018000000}" name="Betweenness Centrality" dataDxfId="75" dataCellStyle="NodeXL Graph Metric"/>
    <tableColumn id="25" xr3:uid="{00000000-0010-0000-0100-000019000000}" name="Closeness Centrality" dataDxfId="74" dataCellStyle="NodeXL Graph Metric"/>
    <tableColumn id="26" xr3:uid="{00000000-0010-0000-0100-00001A000000}" name="Eigenvector Centrality" dataDxfId="73" dataCellStyle="NodeXL Graph Metric"/>
    <tableColumn id="15" xr3:uid="{00000000-0010-0000-0100-00000F000000}" name="PageRank" dataDxfId="72" dataCellStyle="NodeXL Graph Metric"/>
    <tableColumn id="27" xr3:uid="{00000000-0010-0000-0100-00001B000000}" name="Clustering Coefficient" dataDxfId="71" dataCellStyle="NodeXL Graph Metric"/>
    <tableColumn id="29" xr3:uid="{00000000-0010-0000-0100-00001D000000}" name="Reciprocated Vertex Pair Ratio" dataDxfId="70" dataCellStyle="NodeXL Graph Metric"/>
    <tableColumn id="11" xr3:uid="{00000000-0010-0000-0100-00000B000000}" name="ID" dataDxfId="69" dataCellStyle="NodeXL Do Not Edit"/>
    <tableColumn id="28" xr3:uid="{00000000-0010-0000-0100-00001C000000}" name="Dynamic Filter" dataDxfId="68" dataCellStyle="NodeXL Do Not Edit"/>
    <tableColumn id="17" xr3:uid="{00000000-0010-0000-0100-000011000000}" name="Add Your Own Columns Here" dataDxfId="67" dataCellStyle="NodeXL Other 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66">
  <autoFilter ref="A2:X3" xr:uid="{00000000-0009-0000-0100-000004000000}"/>
  <tableColumns count="24">
    <tableColumn id="1" xr3:uid="{00000000-0010-0000-0200-000001000000}" name="Group" dataDxfId="65" dataCellStyle="NodeXL Required"/>
    <tableColumn id="2" xr3:uid="{00000000-0010-0000-0200-000002000000}" name="Vertex Color" dataDxfId="64" dataCellStyle="NodeXL Visual Property"/>
    <tableColumn id="3" xr3:uid="{00000000-0010-0000-0200-000003000000}" name="Vertex Shape" dataDxfId="63" dataCellStyle="NodeXL Visual Property"/>
    <tableColumn id="22" xr3:uid="{00000000-0010-0000-0200-000016000000}" name="Visibility" dataDxfId="62" dataCellStyle="NodeXL Visual Property"/>
    <tableColumn id="4" xr3:uid="{00000000-0010-0000-0200-000004000000}" name="Collapsed?" dataCellStyle="NodeXL Visual Property"/>
    <tableColumn id="18" xr3:uid="{00000000-0010-0000-0200-000012000000}" name="Label" dataDxfId="61"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60" dataCellStyle="NodeXL Do Not Edit"/>
    <tableColumn id="19" xr3:uid="{00000000-0010-0000-0200-000013000000}" name="Collapsed Properties" dataDxfId="59" dataCellStyle="NodeXL Do Not Edit"/>
    <tableColumn id="5" xr3:uid="{00000000-0010-0000-0200-000005000000}" name="Vertices" dataDxfId="58" dataCellStyle="NodeXL Graph Metric"/>
    <tableColumn id="7" xr3:uid="{00000000-0010-0000-0200-000007000000}" name="Unique Edges" dataDxfId="57" dataCellStyle="NodeXL Graph Metric"/>
    <tableColumn id="8" xr3:uid="{00000000-0010-0000-0200-000008000000}" name="Edges With Duplicates" dataDxfId="56" dataCellStyle="NodeXL Graph Metric"/>
    <tableColumn id="9" xr3:uid="{00000000-0010-0000-0200-000009000000}" name="Total Edges" dataDxfId="55" dataCellStyle="NodeXL Graph Metric"/>
    <tableColumn id="10" xr3:uid="{00000000-0010-0000-0200-00000A000000}" name="Self-Loops" dataDxfId="54" dataCellStyle="NodeXL Graph Metric"/>
    <tableColumn id="24" xr3:uid="{00000000-0010-0000-0200-000018000000}" name="Reciprocated Vertex Pair Ratio" dataDxfId="53" dataCellStyle="NodeXL Graph Metric"/>
    <tableColumn id="25" xr3:uid="{00000000-0010-0000-0200-000019000000}" name="Reciprocated Edge Ratio" dataDxfId="52" dataCellStyle="NodeXL Graph Metric"/>
    <tableColumn id="11" xr3:uid="{00000000-0010-0000-0200-00000B000000}" name="Connected Components" dataDxfId="51" dataCellStyle="NodeXL Graph Metric"/>
    <tableColumn id="12" xr3:uid="{00000000-0010-0000-0200-00000C000000}" name="Single-Vertex Connected Components" dataDxfId="50" dataCellStyle="NodeXL Graph Metric"/>
    <tableColumn id="13" xr3:uid="{00000000-0010-0000-0200-00000D000000}" name="Maximum Vertices in a Connected Component" dataDxfId="49" dataCellStyle="NodeXL Graph Metric"/>
    <tableColumn id="14" xr3:uid="{00000000-0010-0000-0200-00000E000000}" name="Maximum Edges in a Connected Component" dataDxfId="48" dataCellStyle="NodeXL Graph Metric"/>
    <tableColumn id="15" xr3:uid="{00000000-0010-0000-0200-00000F000000}" name="Maximum Geodesic Distance (Diameter)" dataDxfId="47" dataCellStyle="NodeXL Graph Metric"/>
    <tableColumn id="16" xr3:uid="{00000000-0010-0000-0200-000010000000}" name="Average Geodesic Distance" dataDxfId="46" dataCellStyle="NodeXL Graph Metric"/>
    <tableColumn id="17" xr3:uid="{00000000-0010-0000-0200-000011000000}" name="Graph Density" dataDxfId="45"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44" dataDxfId="43">
  <autoFilter ref="A1:C2" xr:uid="{00000000-0009-0000-0100-000005000000}"/>
  <tableColumns count="3">
    <tableColumn id="1" xr3:uid="{00000000-0010-0000-0300-000001000000}" name="Group" dataDxfId="42"/>
    <tableColumn id="2" xr3:uid="{00000000-0010-0000-0300-000002000000}" name="Vertex" dataDxfId="41"/>
    <tableColumn id="3" xr3:uid="{00000000-0010-0000-0300-000003000000}" name="Vertex ID" dataDxfId="40"/>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50" totalsRowShown="0" dataCellStyle="NodeXL Graph Metric">
  <autoFilter ref="A1:B50" xr:uid="{00000000-0009-0000-0100-000006000000}"/>
  <tableColumns count="2">
    <tableColumn id="1" xr3:uid="{00000000-0010-0000-0400-000001000000}" name="Graph Metric" dataDxfId="39" dataCellStyle="NodeXL Graph Metric"/>
    <tableColumn id="2" xr3:uid="{00000000-0010-0000-0400-000002000000}" name="Value" dataDxfId="38"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36" totalsRowShown="0">
  <autoFilter ref="D1:U36" xr:uid="{00000000-0009-0000-0100-000003000000}"/>
  <tableColumns count="18">
    <tableColumn id="1" xr3:uid="{00000000-0010-0000-0500-000001000000}" name="Degree Bin" dataDxfId="37"/>
    <tableColumn id="2" xr3:uid="{00000000-0010-0000-0500-000002000000}" name="Degree Frequency" dataDxfId="36">
      <calculatedColumnFormula>COUNTIF(Vertices[Degree], "&gt;= " &amp; D2) - COUNTIF(Vertices[Degree], "&gt;=" &amp; D3)</calculatedColumnFormula>
    </tableColumn>
    <tableColumn id="3" xr3:uid="{00000000-0010-0000-0500-000003000000}" name="In-Degree Bin" dataDxfId="35"/>
    <tableColumn id="4" xr3:uid="{00000000-0010-0000-0500-000004000000}" name="In-Degree Frequency" dataDxfId="34">
      <calculatedColumnFormula>COUNTIF(Vertices[In-Degree], "&gt;= " &amp; F2) - COUNTIF(Vertices[In-Degree], "&gt;=" &amp; F3)</calculatedColumnFormula>
    </tableColumn>
    <tableColumn id="5" xr3:uid="{00000000-0010-0000-0500-000005000000}" name="Out-Degree Bin" dataDxfId="33"/>
    <tableColumn id="6" xr3:uid="{00000000-0010-0000-0500-000006000000}" name="Out-Degree Frequency" dataDxfId="32">
      <calculatedColumnFormula>COUNTIF(Vertices[Out-Degree], "&gt;= " &amp; H2) - COUNTIF(Vertices[Out-Degree], "&gt;=" &amp; H3)</calculatedColumnFormula>
    </tableColumn>
    <tableColumn id="7" xr3:uid="{00000000-0010-0000-0500-000007000000}" name="Betweenness Centrality Bin" dataDxfId="31"/>
    <tableColumn id="8" xr3:uid="{00000000-0010-0000-0500-000008000000}" name="Betweenness Centrality Frequency" dataDxfId="30">
      <calculatedColumnFormula>COUNTIF(Vertices[Betweenness Centrality], "&gt;= " &amp; J2) - COUNTIF(Vertices[Betweenness Centrality], "&gt;=" &amp; J3)</calculatedColumnFormula>
    </tableColumn>
    <tableColumn id="9" xr3:uid="{00000000-0010-0000-0500-000009000000}" name="Closeness Centrality Bin" dataDxfId="29"/>
    <tableColumn id="10" xr3:uid="{00000000-0010-0000-0500-00000A000000}" name="Closeness Centrality Frequency" dataDxfId="28">
      <calculatedColumnFormula>COUNTIF(Vertices[Closeness Centrality], "&gt;= " &amp; L2) - COUNTIF(Vertices[Closeness Centrality], "&gt;=" &amp; L3)</calculatedColumnFormula>
    </tableColumn>
    <tableColumn id="11" xr3:uid="{00000000-0010-0000-0500-00000B000000}" name="Eigenvector Centrality Bin" dataDxfId="27"/>
    <tableColumn id="12" xr3:uid="{00000000-0010-0000-0500-00000C000000}" name="Eigenvector Centrality Frequency" dataDxfId="26">
      <calculatedColumnFormula>COUNTIF(Vertices[Eigenvector Centrality], "&gt;= " &amp; N2) - COUNTIF(Vertices[Eigenvector Centrality], "&gt;=" &amp; N3)</calculatedColumnFormula>
    </tableColumn>
    <tableColumn id="18" xr3:uid="{00000000-0010-0000-0500-000012000000}" name="PageRank Bin" dataDxfId="25"/>
    <tableColumn id="17" xr3:uid="{00000000-0010-0000-0500-000011000000}" name="PageRank Frequency" dataDxfId="24">
      <calculatedColumnFormula>COUNTIF(Vertices[Eigenvector Centrality], "&gt;= " &amp; P2) - COUNTIF(Vertices[Eigenvector Centrality], "&gt;=" &amp; P3)</calculatedColumnFormula>
    </tableColumn>
    <tableColumn id="13" xr3:uid="{00000000-0010-0000-0500-00000D000000}" name="Clustering Coefficient Bin" dataDxfId="23"/>
    <tableColumn id="14" xr3:uid="{00000000-0010-0000-0500-00000E000000}" name="Clustering Coefficient Frequency" dataDxfId="22">
      <calculatedColumnFormula>COUNTIF(Vertices[Clustering Coefficient], "&gt;= " &amp; R2) - COUNTIF(Vertices[Clustering Coefficient], "&gt;=" &amp; R3)</calculatedColumnFormula>
    </tableColumn>
    <tableColumn id="15" xr3:uid="{00000000-0010-0000-0500-00000F000000}" name="Dynamic Filter Bin" dataDxfId="21"/>
    <tableColumn id="16" xr3:uid="{00000000-0010-0000-0500-000010000000}" name="Dynamic Filter Frequency" dataDxfId="20">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53:B56" totalsRowShown="0" dataCellStyle="NodeXL Graph Metric">
  <autoFilter ref="A53:B56"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9" totalsRowShown="0" headerRowDxfId="19">
  <autoFilter ref="J1:K9"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24"/>
  <sheetViews>
    <sheetView workbookViewId="0">
      <pane xSplit="2" ySplit="2" topLeftCell="C11" activePane="bottomRight" state="frozen"/>
      <selection pane="topRight" activeCell="C1" sqref="C1"/>
      <selection pane="bottomLeft" activeCell="A3" sqref="A3"/>
      <selection pane="bottomRight" activeCell="A23" sqref="A23"/>
    </sheetView>
  </sheetViews>
  <sheetFormatPr defaultRowHeight="15" x14ac:dyDescent="0.25"/>
  <cols>
    <col min="1" max="1" width="25.5703125" style="1" customWidth="1"/>
    <col min="2" max="2" width="28"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19.28515625" style="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27.7109375" customWidth="1"/>
    <col min="15" max="15" width="19.42578125" customWidth="1"/>
    <col min="16" max="16" width="40" customWidth="1"/>
    <col min="17" max="17" width="14.42578125" customWidth="1"/>
    <col min="18" max="18" width="11" bestFit="1" customWidth="1"/>
    <col min="19" max="19" width="12.42578125" bestFit="1" customWidth="1"/>
  </cols>
  <sheetData>
    <row r="1" spans="1:17" x14ac:dyDescent="0.25">
      <c r="C1" s="18" t="s">
        <v>39</v>
      </c>
      <c r="D1" s="19"/>
      <c r="E1" s="19"/>
      <c r="F1" s="19"/>
      <c r="G1" s="18"/>
      <c r="H1" s="16" t="s">
        <v>43</v>
      </c>
      <c r="I1" s="60"/>
      <c r="J1" s="60"/>
      <c r="K1" s="35" t="s">
        <v>42</v>
      </c>
      <c r="L1" s="20" t="s">
        <v>40</v>
      </c>
      <c r="M1" s="20"/>
      <c r="N1" s="17" t="s">
        <v>41</v>
      </c>
    </row>
    <row r="2" spans="1:17"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177</v>
      </c>
      <c r="O2" s="13" t="s">
        <v>174</v>
      </c>
      <c r="P2" s="13" t="s">
        <v>175</v>
      </c>
      <c r="Q2" t="s">
        <v>183</v>
      </c>
    </row>
    <row r="3" spans="1:17" ht="15" customHeight="1" x14ac:dyDescent="0.25">
      <c r="C3" s="52"/>
      <c r="D3" s="53"/>
      <c r="E3" s="61"/>
      <c r="F3" s="54"/>
      <c r="G3" s="52"/>
      <c r="H3" s="56"/>
      <c r="I3" s="55"/>
      <c r="J3" s="55"/>
      <c r="K3" s="63"/>
      <c r="L3" s="57">
        <v>3</v>
      </c>
      <c r="M3" s="57"/>
    </row>
    <row r="4" spans="1:17" ht="15" customHeight="1" x14ac:dyDescent="0.25">
      <c r="C4" s="118"/>
      <c r="D4" s="119"/>
      <c r="E4" s="119"/>
      <c r="F4" s="54"/>
      <c r="G4" s="52"/>
      <c r="H4" s="120"/>
      <c r="I4" s="118"/>
      <c r="J4" s="118"/>
      <c r="K4" s="118"/>
      <c r="L4" s="121">
        <v>4</v>
      </c>
      <c r="M4" s="121"/>
    </row>
    <row r="5" spans="1:17" x14ac:dyDescent="0.25">
      <c r="C5" s="108"/>
      <c r="D5" s="109"/>
      <c r="E5" s="110"/>
      <c r="F5" s="54"/>
      <c r="G5" s="52"/>
      <c r="H5" s="111"/>
      <c r="I5" s="112"/>
      <c r="J5" s="112"/>
      <c r="K5" s="113"/>
      <c r="L5" s="114">
        <v>5</v>
      </c>
      <c r="M5" s="114"/>
    </row>
    <row r="6" spans="1:17" x14ac:dyDescent="0.25">
      <c r="C6" s="108"/>
      <c r="D6" s="109"/>
      <c r="E6" s="110"/>
      <c r="F6" s="54"/>
      <c r="G6" s="52"/>
      <c r="H6" s="111"/>
      <c r="I6" s="112"/>
      <c r="J6" s="112"/>
      <c r="K6" s="113"/>
      <c r="L6" s="114">
        <v>6</v>
      </c>
      <c r="M6" s="114"/>
    </row>
    <row r="7" spans="1:17" x14ac:dyDescent="0.25">
      <c r="A7" s="88"/>
      <c r="B7" s="88"/>
      <c r="C7" s="89"/>
      <c r="D7" s="90"/>
      <c r="E7" s="89"/>
      <c r="F7" s="91"/>
      <c r="G7" s="89"/>
      <c r="H7" s="92"/>
      <c r="I7" s="93"/>
      <c r="J7" s="93"/>
      <c r="K7" s="94"/>
      <c r="L7" s="124">
        <v>7</v>
      </c>
      <c r="M7" s="124"/>
      <c r="N7" s="95"/>
      <c r="O7" s="96"/>
      <c r="P7" s="96"/>
      <c r="Q7" s="125"/>
    </row>
    <row r="8" spans="1:17" x14ac:dyDescent="0.25">
      <c r="A8" s="88"/>
      <c r="B8" s="88"/>
      <c r="C8" s="89"/>
      <c r="D8" s="90"/>
      <c r="E8" s="89"/>
      <c r="F8" s="91"/>
      <c r="G8" s="89"/>
      <c r="H8" s="92"/>
      <c r="I8" s="93"/>
      <c r="J8" s="93"/>
      <c r="K8" s="94"/>
      <c r="L8" s="124">
        <v>8</v>
      </c>
      <c r="M8" s="124"/>
      <c r="N8" s="95"/>
      <c r="O8" s="96"/>
      <c r="P8" s="96"/>
      <c r="Q8" s="125"/>
    </row>
    <row r="9" spans="1:17" x14ac:dyDescent="0.25">
      <c r="A9" s="88"/>
      <c r="B9" s="88"/>
      <c r="C9" s="89"/>
      <c r="D9" s="90"/>
      <c r="E9" s="89"/>
      <c r="F9" s="91"/>
      <c r="G9" s="89"/>
      <c r="H9" s="92"/>
      <c r="I9" s="93"/>
      <c r="J9" s="93"/>
      <c r="K9" s="94"/>
      <c r="L9" s="124">
        <v>9</v>
      </c>
      <c r="M9" s="124"/>
      <c r="N9" s="95"/>
      <c r="O9" s="96"/>
      <c r="P9" s="96"/>
      <c r="Q9" s="125"/>
    </row>
    <row r="10" spans="1:17" x14ac:dyDescent="0.25">
      <c r="A10" s="88"/>
      <c r="B10" s="50"/>
      <c r="C10" s="52"/>
      <c r="D10" s="53"/>
      <c r="E10" s="52"/>
      <c r="F10" s="54"/>
      <c r="G10" s="52"/>
      <c r="H10" s="56"/>
      <c r="I10" s="55"/>
      <c r="J10" s="55"/>
      <c r="K10" s="63"/>
      <c r="L10" s="57">
        <v>10</v>
      </c>
      <c r="M10" s="57"/>
      <c r="N10" s="58"/>
      <c r="O10" s="13"/>
      <c r="P10" s="13"/>
      <c r="Q10" s="115"/>
    </row>
    <row r="11" spans="1:17" x14ac:dyDescent="0.25">
      <c r="A11" s="88" t="s">
        <v>221</v>
      </c>
      <c r="B11" s="88" t="s">
        <v>222</v>
      </c>
      <c r="C11" s="89"/>
      <c r="D11" s="90"/>
      <c r="E11" s="89"/>
      <c r="F11" s="91"/>
      <c r="G11" s="89"/>
      <c r="H11" s="92"/>
      <c r="I11" s="93"/>
      <c r="J11" s="93"/>
      <c r="K11" s="94"/>
      <c r="L11" s="124">
        <v>11</v>
      </c>
      <c r="M11" s="124"/>
      <c r="N11" s="95"/>
      <c r="O11" s="96"/>
      <c r="P11" s="96"/>
      <c r="Q11" s="125"/>
    </row>
    <row r="12" spans="1:17" x14ac:dyDescent="0.25">
      <c r="A12" s="88" t="s">
        <v>221</v>
      </c>
      <c r="B12" s="88" t="s">
        <v>223</v>
      </c>
      <c r="C12" s="89"/>
      <c r="D12" s="90"/>
      <c r="E12" s="89"/>
      <c r="F12" s="91"/>
      <c r="G12" s="89"/>
      <c r="H12" s="92"/>
      <c r="I12" s="93"/>
      <c r="J12" s="93"/>
      <c r="K12" s="94"/>
      <c r="L12" s="124">
        <v>12</v>
      </c>
      <c r="M12" s="124"/>
      <c r="N12" s="95"/>
      <c r="O12" s="96"/>
      <c r="P12" s="96"/>
      <c r="Q12" s="125"/>
    </row>
    <row r="13" spans="1:17" x14ac:dyDescent="0.25">
      <c r="A13" s="88" t="s">
        <v>221</v>
      </c>
      <c r="B13" s="88" t="s">
        <v>238</v>
      </c>
      <c r="C13" s="52"/>
      <c r="D13" s="53"/>
      <c r="E13" s="52"/>
      <c r="F13" s="54"/>
      <c r="G13" s="52"/>
      <c r="H13" s="56"/>
      <c r="I13" s="55"/>
      <c r="J13" s="55"/>
      <c r="K13" s="63"/>
      <c r="L13" s="57">
        <v>13</v>
      </c>
      <c r="M13" s="57"/>
      <c r="N13" s="95"/>
      <c r="O13" s="96"/>
      <c r="P13" s="96"/>
      <c r="Q13" s="115"/>
    </row>
    <row r="14" spans="1:17" x14ac:dyDescent="0.25">
      <c r="A14" s="88" t="s">
        <v>221</v>
      </c>
      <c r="B14" s="88" t="s">
        <v>224</v>
      </c>
      <c r="C14" s="89"/>
      <c r="D14" s="90"/>
      <c r="E14" s="89"/>
      <c r="F14" s="91"/>
      <c r="G14" s="89"/>
      <c r="H14" s="92"/>
      <c r="I14" s="93"/>
      <c r="J14" s="93"/>
      <c r="K14" s="94"/>
      <c r="L14" s="124">
        <v>14</v>
      </c>
      <c r="M14" s="124"/>
      <c r="N14" s="95"/>
      <c r="O14" s="96"/>
      <c r="P14" s="96"/>
      <c r="Q14" s="125"/>
    </row>
    <row r="15" spans="1:17" x14ac:dyDescent="0.25">
      <c r="A15" s="88" t="s">
        <v>221</v>
      </c>
      <c r="B15" s="50" t="s">
        <v>225</v>
      </c>
      <c r="C15" s="52"/>
      <c r="D15" s="53"/>
      <c r="E15" s="52"/>
      <c r="F15" s="54"/>
      <c r="G15" s="52"/>
      <c r="H15" s="56"/>
      <c r="I15" s="55"/>
      <c r="J15" s="55"/>
      <c r="K15" s="63"/>
      <c r="L15" s="57">
        <v>15</v>
      </c>
      <c r="M15" s="57"/>
      <c r="N15" s="58"/>
      <c r="O15" s="13"/>
      <c r="P15" s="13"/>
      <c r="Q15" s="115"/>
    </row>
    <row r="16" spans="1:17" x14ac:dyDescent="0.25">
      <c r="A16" s="88" t="s">
        <v>221</v>
      </c>
      <c r="B16" s="50" t="s">
        <v>226</v>
      </c>
      <c r="C16" s="52"/>
      <c r="D16" s="53"/>
      <c r="E16" s="52"/>
      <c r="F16" s="54"/>
      <c r="G16" s="52"/>
      <c r="H16" s="56"/>
      <c r="I16" s="55"/>
      <c r="J16" s="55"/>
      <c r="K16" s="63"/>
      <c r="L16" s="57">
        <v>16</v>
      </c>
      <c r="M16" s="57"/>
      <c r="N16" s="58"/>
      <c r="O16" s="13"/>
      <c r="P16" s="13"/>
      <c r="Q16" s="115"/>
    </row>
    <row r="17" spans="1:17" x14ac:dyDescent="0.25">
      <c r="A17" s="88" t="s">
        <v>221</v>
      </c>
      <c r="B17" s="50" t="s">
        <v>227</v>
      </c>
      <c r="C17" s="89"/>
      <c r="D17" s="90"/>
      <c r="E17" s="89"/>
      <c r="F17" s="91"/>
      <c r="G17" s="89"/>
      <c r="H17" s="92"/>
      <c r="I17" s="93"/>
      <c r="J17" s="93"/>
      <c r="K17" s="94"/>
      <c r="L17" s="124">
        <v>17</v>
      </c>
      <c r="M17" s="124"/>
      <c r="N17" s="95"/>
      <c r="O17" s="96"/>
      <c r="P17" s="96"/>
      <c r="Q17" s="125"/>
    </row>
    <row r="18" spans="1:17" x14ac:dyDescent="0.25">
      <c r="A18" s="88"/>
      <c r="B18" s="88"/>
      <c r="C18" s="89"/>
      <c r="D18" s="90"/>
      <c r="E18" s="89"/>
      <c r="F18" s="91"/>
      <c r="G18" s="89"/>
      <c r="H18" s="92"/>
      <c r="I18" s="93"/>
      <c r="J18" s="93"/>
      <c r="K18" s="94"/>
      <c r="L18" s="124">
        <v>18</v>
      </c>
      <c r="M18" s="124"/>
      <c r="N18" s="95"/>
      <c r="O18" s="96"/>
      <c r="P18" s="96"/>
      <c r="Q18" s="125"/>
    </row>
    <row r="19" spans="1:17" x14ac:dyDescent="0.25">
      <c r="A19" s="88"/>
      <c r="B19" s="50"/>
      <c r="C19" s="52"/>
      <c r="D19" s="53"/>
      <c r="E19" s="52"/>
      <c r="F19" s="54"/>
      <c r="G19" s="52"/>
      <c r="H19" s="56"/>
      <c r="I19" s="55"/>
      <c r="J19" s="55"/>
      <c r="K19" s="63"/>
      <c r="L19" s="57">
        <v>19</v>
      </c>
      <c r="M19" s="57"/>
      <c r="N19" s="58"/>
      <c r="O19" s="13"/>
      <c r="P19" s="13"/>
      <c r="Q19" s="115"/>
    </row>
    <row r="20" spans="1:17" x14ac:dyDescent="0.25">
      <c r="A20" s="88"/>
      <c r="B20" s="50"/>
      <c r="C20" s="52"/>
      <c r="D20" s="53"/>
      <c r="E20" s="52"/>
      <c r="F20" s="54"/>
      <c r="G20" s="52"/>
      <c r="H20" s="56"/>
      <c r="I20" s="55"/>
      <c r="J20" s="55"/>
      <c r="K20" s="63"/>
      <c r="L20" s="57">
        <v>20</v>
      </c>
      <c r="M20" s="57"/>
      <c r="N20" s="58"/>
      <c r="O20" s="13"/>
      <c r="P20" s="13"/>
      <c r="Q20" s="115"/>
    </row>
    <row r="21" spans="1:17" x14ac:dyDescent="0.25">
      <c r="A21" s="88"/>
      <c r="B21" s="50"/>
      <c r="C21" s="52"/>
      <c r="D21" s="53"/>
      <c r="E21" s="52"/>
      <c r="F21" s="54"/>
      <c r="G21" s="52"/>
      <c r="H21" s="56"/>
      <c r="I21" s="55"/>
      <c r="J21" s="55"/>
      <c r="K21" s="63"/>
      <c r="L21" s="57">
        <v>21</v>
      </c>
      <c r="M21" s="57"/>
      <c r="N21" s="58"/>
      <c r="O21" s="13"/>
      <c r="P21" s="13"/>
      <c r="Q21" s="115"/>
    </row>
    <row r="22" spans="1:17" x14ac:dyDescent="0.25">
      <c r="A22" s="88"/>
      <c r="B22" s="88"/>
      <c r="C22" s="89"/>
      <c r="D22" s="90"/>
      <c r="E22" s="89"/>
      <c r="F22" s="91"/>
      <c r="G22" s="89"/>
      <c r="H22" s="92"/>
      <c r="I22" s="93"/>
      <c r="J22" s="93"/>
      <c r="K22" s="94"/>
      <c r="L22" s="124">
        <v>22</v>
      </c>
      <c r="M22" s="124"/>
      <c r="N22" s="95"/>
      <c r="O22" s="96"/>
      <c r="P22" s="96"/>
      <c r="Q22" s="125"/>
    </row>
    <row r="23" spans="1:17" x14ac:dyDescent="0.25">
      <c r="A23" s="88"/>
      <c r="B23" s="88"/>
      <c r="C23" s="89"/>
      <c r="D23" s="90"/>
      <c r="E23" s="89"/>
      <c r="F23" s="91"/>
      <c r="G23" s="89"/>
      <c r="H23" s="92"/>
      <c r="I23" s="93"/>
      <c r="J23" s="93"/>
      <c r="K23" s="94"/>
      <c r="L23" s="124">
        <v>23</v>
      </c>
      <c r="M23" s="124"/>
      <c r="N23" s="95"/>
      <c r="O23" s="96"/>
      <c r="P23" s="96"/>
      <c r="Q23" s="125"/>
    </row>
    <row r="24" spans="1:17" x14ac:dyDescent="0.25">
      <c r="A24" s="88"/>
      <c r="B24" s="50"/>
      <c r="C24" s="52"/>
      <c r="D24" s="53"/>
      <c r="E24" s="52"/>
      <c r="F24" s="54"/>
      <c r="G24" s="52"/>
      <c r="H24" s="56"/>
      <c r="I24" s="55"/>
      <c r="J24" s="55"/>
      <c r="K24" s="63"/>
      <c r="L24" s="57">
        <v>24</v>
      </c>
      <c r="M24" s="57"/>
      <c r="N24" s="58"/>
      <c r="O24" s="13"/>
      <c r="P24" s="13"/>
      <c r="Q24" s="115"/>
    </row>
  </sheetData>
  <dataConsolidate/>
  <phoneticPr fontId="13" type="noConversion"/>
  <dataValidations xWindow="859" yWindow="748" count="12">
    <dataValidation allowBlank="1" showErrorMessage="1" sqref="N2"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4"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4" xr:uid="{00000000-0002-0000-0000-000001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4"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4" xr:uid="{00000000-0002-0000-0000-000004000000}"/>
    <dataValidation allowBlank="1" showInputMessage="1" promptTitle="Edge Color" prompt="To select an optional edge color, right-click and select Select Color on the right-click menu." sqref="C3:C4" xr:uid="{00000000-0002-0000-0000-000005000000}"/>
    <dataValidation allowBlank="1" showInputMessage="1" errorTitle="Invalid Edge Width" error="The optional edge width must be a whole number between 1 and 10." promptTitle="Edge Width" prompt="Enter an optional edge width between 1 and 10." sqref="D3:D4" xr:uid="{00000000-0002-0000-0000-000006000000}"/>
    <dataValidation allowBlank="1" showInputMessage="1" showErrorMessage="1" errorTitle="Invalid Edge Visibility" error="You have entered an unrecognized edge visibility.  Try selecting from the drop-down list instead." promptTitle="Edge Label" prompt="Enter an optional edge label." sqref="H3:H4"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4"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4" xr:uid="{00000000-0002-0000-0000-00000D000000}"/>
    <dataValidation allowBlank="1" showInputMessage="1" errorTitle="Invalid Edge Opacity" error="The optional edge opacity must be a whole number between 0 and 10." promptTitle="Edge Opacity" prompt="Enter an optional edge opacity between 0 (transparent) and 100 (opaque)." sqref="F3:F24"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4" xr:uid="{00000000-0002-0000-0000-000008000000}">
      <formula1>ValidEdgeVisibilities</formula1>
    </dataValidation>
  </dataValidations>
  <pageMargins left="0.7" right="0.7" top="0.75" bottom="0.75" header="0.3" footer="0.3"/>
  <pageSetup orientation="portrait" verticalDpi="0"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181</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201</v>
      </c>
    </row>
    <row r="6" spans="1:18" x14ac:dyDescent="0.25">
      <c r="A6">
        <v>0</v>
      </c>
      <c r="B6" s="1" t="s">
        <v>136</v>
      </c>
      <c r="C6">
        <v>1</v>
      </c>
      <c r="D6" t="s">
        <v>59</v>
      </c>
      <c r="E6" t="s">
        <v>59</v>
      </c>
      <c r="F6">
        <v>0</v>
      </c>
      <c r="H6" t="s">
        <v>71</v>
      </c>
      <c r="J6" t="s">
        <v>173</v>
      </c>
      <c r="K6">
        <v>2</v>
      </c>
      <c r="R6" t="s">
        <v>129</v>
      </c>
    </row>
    <row r="7" spans="1:18" x14ac:dyDescent="0.25">
      <c r="A7">
        <v>2</v>
      </c>
      <c r="B7">
        <v>1</v>
      </c>
      <c r="C7">
        <v>0</v>
      </c>
      <c r="D7" t="s">
        <v>60</v>
      </c>
      <c r="E7" t="s">
        <v>60</v>
      </c>
      <c r="F7">
        <v>2</v>
      </c>
      <c r="H7" t="s">
        <v>72</v>
      </c>
      <c r="J7" t="s">
        <v>180</v>
      </c>
      <c r="K7" t="s">
        <v>182</v>
      </c>
    </row>
    <row r="8" spans="1:18" ht="409.5" x14ac:dyDescent="0.25">
      <c r="A8"/>
      <c r="B8">
        <v>2</v>
      </c>
      <c r="C8">
        <v>2</v>
      </c>
      <c r="D8" t="s">
        <v>61</v>
      </c>
      <c r="E8" t="s">
        <v>61</v>
      </c>
      <c r="H8" t="s">
        <v>73</v>
      </c>
      <c r="J8" t="s">
        <v>184</v>
      </c>
      <c r="K8" s="116" t="s">
        <v>202</v>
      </c>
    </row>
    <row r="9" spans="1:18" x14ac:dyDescent="0.25">
      <c r="A9"/>
      <c r="B9">
        <v>3</v>
      </c>
      <c r="C9">
        <v>4</v>
      </c>
      <c r="D9" t="s">
        <v>62</v>
      </c>
      <c r="E9" t="s">
        <v>62</v>
      </c>
      <c r="H9" t="s">
        <v>74</v>
      </c>
      <c r="J9" t="s">
        <v>199</v>
      </c>
      <c r="K9" t="s">
        <v>200</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H24"/>
  <sheetViews>
    <sheetView workbookViewId="0">
      <pane xSplit="1" ySplit="2" topLeftCell="B14" activePane="bottomRight" state="frozen"/>
      <selection pane="topRight" activeCell="B1" sqref="B1"/>
      <selection pane="bottomLeft" activeCell="A3" sqref="A3"/>
      <selection pane="bottomRight" activeCell="E27" sqref="E27"/>
    </sheetView>
  </sheetViews>
  <sheetFormatPr defaultRowHeight="15" x14ac:dyDescent="0.25"/>
  <cols>
    <col min="1" max="1" width="25.85546875" style="1" customWidth="1"/>
    <col min="2" max="2" width="7.85546875" customWidth="1"/>
    <col min="3" max="3" width="8.5703125" customWidth="1"/>
    <col min="4" max="4" width="6.7109375" customWidth="1"/>
    <col min="5" max="5" width="9.85546875" customWidth="1"/>
    <col min="6" max="6" width="7.7109375" customWidth="1"/>
    <col min="7" max="7" width="19.28515625"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4.28515625" style="2" customWidth="1"/>
    <col min="31" max="32" width="14.28515625" style="3" customWidth="1"/>
    <col min="33" max="33" width="11.85546875" style="3" customWidth="1"/>
    <col min="34" max="34" width="14.42578125" style="3" customWidth="1"/>
    <col min="35" max="35" width="5" customWidth="1"/>
    <col min="36" max="36" width="16" customWidth="1"/>
    <col min="37" max="37" width="16" bestFit="1" customWidth="1"/>
    <col min="38" max="39" width="9.140625" customWidth="1"/>
  </cols>
  <sheetData>
    <row r="1" spans="1:34"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34"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3"/>
      <c r="AF2"/>
      <c r="AG2"/>
      <c r="AH2"/>
    </row>
    <row r="3" spans="1:34" x14ac:dyDescent="0.25">
      <c r="A3" s="14" t="s">
        <v>188</v>
      </c>
      <c r="B3" s="15"/>
      <c r="C3" s="15"/>
      <c r="D3" s="97"/>
      <c r="E3" s="98"/>
      <c r="F3" s="15"/>
      <c r="G3" s="15"/>
      <c r="H3" s="16" t="s">
        <v>188</v>
      </c>
      <c r="I3" s="62"/>
      <c r="J3" s="62"/>
      <c r="K3" s="16"/>
      <c r="L3" s="99"/>
      <c r="M3" s="100">
        <v>1614.7269287109375</v>
      </c>
      <c r="N3" s="100">
        <v>7908.27587890625</v>
      </c>
      <c r="O3" s="73"/>
      <c r="P3" s="101"/>
      <c r="Q3" s="101"/>
      <c r="R3" s="122"/>
      <c r="S3" s="122"/>
      <c r="T3" s="122"/>
      <c r="U3" s="122"/>
      <c r="V3" s="123"/>
      <c r="W3" s="123"/>
      <c r="X3" s="123"/>
      <c r="Y3" s="123"/>
      <c r="Z3" s="51"/>
      <c r="AA3" s="102">
        <v>3</v>
      </c>
      <c r="AB3" s="102"/>
      <c r="AC3" s="103"/>
    </row>
    <row r="4" spans="1:34" x14ac:dyDescent="0.25">
      <c r="A4" s="14" t="s">
        <v>192</v>
      </c>
      <c r="B4" s="15"/>
      <c r="C4" s="15"/>
      <c r="D4" s="97"/>
      <c r="E4" s="98"/>
      <c r="F4" s="15"/>
      <c r="G4" s="15"/>
      <c r="H4" s="16" t="s">
        <v>192</v>
      </c>
      <c r="I4" s="62"/>
      <c r="J4" s="62"/>
      <c r="K4" s="16"/>
      <c r="L4" s="99"/>
      <c r="M4" s="100">
        <v>2584.344970703125</v>
      </c>
      <c r="N4" s="100">
        <v>5394.84423828125</v>
      </c>
      <c r="O4" s="73"/>
      <c r="P4" s="101"/>
      <c r="Q4" s="101"/>
      <c r="R4" s="122"/>
      <c r="S4" s="122"/>
      <c r="T4" s="122"/>
      <c r="U4" s="122"/>
      <c r="V4" s="123"/>
      <c r="W4" s="123"/>
      <c r="X4" s="123"/>
      <c r="Y4" s="123"/>
      <c r="Z4" s="51"/>
      <c r="AA4" s="102">
        <v>4</v>
      </c>
      <c r="AB4" s="102"/>
      <c r="AC4" s="103"/>
    </row>
    <row r="5" spans="1:34" x14ac:dyDescent="0.25">
      <c r="A5" s="14" t="s">
        <v>189</v>
      </c>
      <c r="B5" s="15"/>
      <c r="C5" s="15"/>
      <c r="D5" s="97"/>
      <c r="E5" s="98"/>
      <c r="F5" s="15"/>
      <c r="G5" s="15"/>
      <c r="H5" s="16" t="s">
        <v>189</v>
      </c>
      <c r="I5" s="62"/>
      <c r="J5" s="62"/>
      <c r="K5" s="16"/>
      <c r="L5" s="99"/>
      <c r="M5" s="100">
        <v>6962.8486328125</v>
      </c>
      <c r="N5" s="100">
        <v>5388.33349609375</v>
      </c>
      <c r="O5" s="73"/>
      <c r="P5" s="101"/>
      <c r="Q5" s="101"/>
      <c r="R5" s="122"/>
      <c r="S5" s="122"/>
      <c r="T5" s="122"/>
      <c r="U5" s="122"/>
      <c r="V5" s="123"/>
      <c r="W5" s="123"/>
      <c r="X5" s="123"/>
      <c r="Y5" s="123"/>
      <c r="Z5" s="51"/>
      <c r="AA5" s="102">
        <v>5</v>
      </c>
      <c r="AB5" s="102"/>
      <c r="AC5" s="103"/>
    </row>
    <row r="6" spans="1:34" x14ac:dyDescent="0.25">
      <c r="A6" s="14" t="s">
        <v>197</v>
      </c>
      <c r="B6" s="15"/>
      <c r="C6" s="15"/>
      <c r="D6" s="97"/>
      <c r="E6" s="98"/>
      <c r="F6" s="15"/>
      <c r="G6" s="15"/>
      <c r="H6" s="16" t="s">
        <v>197</v>
      </c>
      <c r="I6" s="62"/>
      <c r="J6" s="62"/>
      <c r="K6" s="16"/>
      <c r="L6" s="99"/>
      <c r="M6" s="100">
        <v>4929.97802734375</v>
      </c>
      <c r="N6" s="100">
        <v>2331.052001953125</v>
      </c>
      <c r="O6" s="73"/>
      <c r="P6" s="101"/>
      <c r="Q6" s="101"/>
      <c r="R6" s="122"/>
      <c r="S6" s="122"/>
      <c r="T6" s="122"/>
      <c r="U6" s="122"/>
      <c r="V6" s="123"/>
      <c r="W6" s="123"/>
      <c r="X6" s="123"/>
      <c r="Y6" s="123"/>
      <c r="Z6" s="51"/>
      <c r="AA6" s="102">
        <v>6</v>
      </c>
      <c r="AB6" s="102"/>
      <c r="AC6" s="103"/>
    </row>
    <row r="7" spans="1:34" x14ac:dyDescent="0.25">
      <c r="A7" s="14" t="s">
        <v>190</v>
      </c>
      <c r="B7" s="15"/>
      <c r="C7" s="15"/>
      <c r="D7" s="97"/>
      <c r="E7" s="98"/>
      <c r="F7" s="15"/>
      <c r="G7" s="15"/>
      <c r="H7" s="16" t="s">
        <v>190</v>
      </c>
      <c r="I7" s="62"/>
      <c r="J7" s="62"/>
      <c r="K7" s="16"/>
      <c r="L7" s="99"/>
      <c r="M7" s="100">
        <v>173.49049377441406</v>
      </c>
      <c r="N7" s="100">
        <v>4968.8203125</v>
      </c>
      <c r="O7" s="73"/>
      <c r="P7" s="101"/>
      <c r="Q7" s="101"/>
      <c r="R7" s="122"/>
      <c r="S7" s="122"/>
      <c r="T7" s="122"/>
      <c r="U7" s="122"/>
      <c r="V7" s="123"/>
      <c r="W7" s="123"/>
      <c r="X7" s="123"/>
      <c r="Y7" s="123"/>
      <c r="Z7" s="51"/>
      <c r="AA7" s="102">
        <v>7</v>
      </c>
      <c r="AB7" s="102"/>
      <c r="AC7" s="103"/>
    </row>
    <row r="8" spans="1:34" x14ac:dyDescent="0.25">
      <c r="A8" s="14" t="s">
        <v>198</v>
      </c>
      <c r="B8" s="15"/>
      <c r="C8" s="15"/>
      <c r="D8" s="97"/>
      <c r="E8" s="98"/>
      <c r="F8" s="15"/>
      <c r="G8" s="15"/>
      <c r="H8" s="16" t="s">
        <v>198</v>
      </c>
      <c r="I8" s="62"/>
      <c r="J8" s="62"/>
      <c r="K8" s="16"/>
      <c r="L8" s="99"/>
      <c r="M8" s="100">
        <v>1224.04833984375</v>
      </c>
      <c r="N8" s="100">
        <v>1272.70849609375</v>
      </c>
      <c r="O8" s="73"/>
      <c r="P8" s="101"/>
      <c r="Q8" s="101"/>
      <c r="R8" s="122"/>
      <c r="S8" s="122"/>
      <c r="T8" s="122"/>
      <c r="U8" s="122"/>
      <c r="V8" s="123"/>
      <c r="W8" s="123"/>
      <c r="X8" s="123"/>
      <c r="Y8" s="123"/>
      <c r="Z8" s="51"/>
      <c r="AA8" s="102">
        <v>8</v>
      </c>
      <c r="AB8" s="102"/>
      <c r="AC8" s="103"/>
    </row>
    <row r="9" spans="1:34" x14ac:dyDescent="0.25">
      <c r="A9" s="14" t="s">
        <v>191</v>
      </c>
      <c r="B9" s="15"/>
      <c r="C9" s="15"/>
      <c r="D9" s="97"/>
      <c r="E9" s="98"/>
      <c r="F9" s="15"/>
      <c r="G9" s="15"/>
      <c r="H9" s="16" t="s">
        <v>191</v>
      </c>
      <c r="I9" s="62"/>
      <c r="J9" s="62"/>
      <c r="K9" s="16"/>
      <c r="L9" s="99"/>
      <c r="M9" s="100">
        <v>3450.01220703125</v>
      </c>
      <c r="N9" s="100">
        <v>1088.8369140625</v>
      </c>
      <c r="O9" s="73"/>
      <c r="P9" s="101"/>
      <c r="Q9" s="101"/>
      <c r="R9" s="122"/>
      <c r="S9" s="122"/>
      <c r="T9" s="122"/>
      <c r="U9" s="122"/>
      <c r="V9" s="123"/>
      <c r="W9" s="123"/>
      <c r="X9" s="123"/>
      <c r="Y9" s="123"/>
      <c r="Z9" s="51"/>
      <c r="AA9" s="102">
        <v>9</v>
      </c>
      <c r="AB9" s="102"/>
      <c r="AC9" s="103"/>
    </row>
    <row r="10" spans="1:34" x14ac:dyDescent="0.25">
      <c r="A10" s="14" t="s">
        <v>193</v>
      </c>
      <c r="B10" s="15"/>
      <c r="C10" s="15"/>
      <c r="D10" s="97"/>
      <c r="E10" s="98"/>
      <c r="F10" s="15"/>
      <c r="G10" s="15"/>
      <c r="H10" s="16" t="s">
        <v>193</v>
      </c>
      <c r="I10" s="62"/>
      <c r="J10" s="62"/>
      <c r="K10" s="16"/>
      <c r="L10" s="99"/>
      <c r="M10" s="100">
        <v>6321.36767578125</v>
      </c>
      <c r="N10" s="100">
        <v>2494.800048828125</v>
      </c>
      <c r="O10" s="73"/>
      <c r="P10" s="101"/>
      <c r="Q10" s="101"/>
      <c r="R10" s="122"/>
      <c r="S10" s="122"/>
      <c r="T10" s="122"/>
      <c r="U10" s="122"/>
      <c r="V10" s="123"/>
      <c r="W10" s="123"/>
      <c r="X10" s="123"/>
      <c r="Y10" s="123"/>
      <c r="Z10" s="51"/>
      <c r="AA10" s="102">
        <v>10</v>
      </c>
      <c r="AB10" s="102"/>
      <c r="AC10" s="103"/>
    </row>
    <row r="11" spans="1:34" x14ac:dyDescent="0.25">
      <c r="A11" s="14" t="s">
        <v>194</v>
      </c>
      <c r="B11" s="15"/>
      <c r="C11" s="15"/>
      <c r="D11" s="97"/>
      <c r="E11" s="98"/>
      <c r="F11" s="15"/>
      <c r="G11" s="15"/>
      <c r="H11" s="16" t="s">
        <v>194</v>
      </c>
      <c r="I11" s="62"/>
      <c r="J11" s="62"/>
      <c r="K11" s="16"/>
      <c r="L11" s="99"/>
      <c r="M11" s="100">
        <v>1815.8563232421875</v>
      </c>
      <c r="N11" s="100">
        <v>2399.84228515625</v>
      </c>
      <c r="O11" s="73"/>
      <c r="P11" s="101"/>
      <c r="Q11" s="101"/>
      <c r="R11" s="122"/>
      <c r="S11" s="122"/>
      <c r="T11" s="122"/>
      <c r="U11" s="122"/>
      <c r="V11" s="123"/>
      <c r="W11" s="123"/>
      <c r="X11" s="123"/>
      <c r="Y11" s="123"/>
      <c r="Z11" s="51"/>
      <c r="AA11" s="102">
        <v>11</v>
      </c>
      <c r="AB11" s="102"/>
      <c r="AC11" s="103"/>
    </row>
    <row r="12" spans="1:34" x14ac:dyDescent="0.25">
      <c r="A12" s="14" t="s">
        <v>195</v>
      </c>
      <c r="B12" s="15"/>
      <c r="C12" s="15"/>
      <c r="D12" s="97"/>
      <c r="E12" s="98"/>
      <c r="F12" s="15"/>
      <c r="G12" s="15"/>
      <c r="H12" s="16" t="s">
        <v>195</v>
      </c>
      <c r="I12" s="62"/>
      <c r="J12" s="62"/>
      <c r="K12" s="16"/>
      <c r="L12" s="99"/>
      <c r="M12" s="100">
        <v>7962.1015625</v>
      </c>
      <c r="N12" s="100">
        <v>1498.8668212890625</v>
      </c>
      <c r="O12" s="73"/>
      <c r="P12" s="101"/>
      <c r="Q12" s="101"/>
      <c r="R12" s="122"/>
      <c r="S12" s="122"/>
      <c r="T12" s="122"/>
      <c r="U12" s="122"/>
      <c r="V12" s="123"/>
      <c r="W12" s="123"/>
      <c r="X12" s="123"/>
      <c r="Y12" s="123"/>
      <c r="Z12" s="51"/>
      <c r="AA12" s="102">
        <v>12</v>
      </c>
      <c r="AB12" s="102"/>
      <c r="AC12" s="103"/>
    </row>
    <row r="13" spans="1:34" x14ac:dyDescent="0.25">
      <c r="A13" s="14" t="s">
        <v>196</v>
      </c>
      <c r="B13" s="15"/>
      <c r="C13" s="15"/>
      <c r="D13" s="97"/>
      <c r="E13" s="98"/>
      <c r="F13" s="15"/>
      <c r="G13" s="15"/>
      <c r="H13" s="16" t="s">
        <v>196</v>
      </c>
      <c r="I13" s="62"/>
      <c r="J13" s="62"/>
      <c r="K13" s="16"/>
      <c r="L13" s="99"/>
      <c r="M13" s="100">
        <v>6747.4892578125</v>
      </c>
      <c r="N13" s="100">
        <v>7212.310546875</v>
      </c>
      <c r="O13" s="73"/>
      <c r="P13" s="101"/>
      <c r="Q13" s="101"/>
      <c r="R13" s="122"/>
      <c r="S13" s="122"/>
      <c r="T13" s="122"/>
      <c r="U13" s="122"/>
      <c r="V13" s="123"/>
      <c r="W13" s="123"/>
      <c r="X13" s="123"/>
      <c r="Y13" s="123"/>
      <c r="Z13" s="51"/>
      <c r="AA13" s="102">
        <v>13</v>
      </c>
      <c r="AB13" s="102"/>
      <c r="AC13" s="103"/>
    </row>
    <row r="14" spans="1:34" x14ac:dyDescent="0.25">
      <c r="A14" s="14" t="s">
        <v>221</v>
      </c>
      <c r="B14" s="15"/>
      <c r="C14" s="15"/>
      <c r="D14" s="97"/>
      <c r="E14" s="98"/>
      <c r="F14" s="15"/>
      <c r="G14" s="15"/>
      <c r="H14" s="16" t="s">
        <v>221</v>
      </c>
      <c r="I14" s="62"/>
      <c r="J14" s="62"/>
      <c r="K14" s="16"/>
      <c r="L14" s="99"/>
      <c r="M14" s="100">
        <v>4639.25244140625</v>
      </c>
      <c r="N14" s="100">
        <v>7541.5478515625</v>
      </c>
      <c r="O14" s="73"/>
      <c r="P14" s="101"/>
      <c r="Q14" s="101"/>
      <c r="R14" s="122"/>
      <c r="S14" s="122"/>
      <c r="T14" s="122"/>
      <c r="U14" s="122"/>
      <c r="V14" s="123"/>
      <c r="W14" s="123"/>
      <c r="X14" s="123"/>
      <c r="Y14" s="123"/>
      <c r="Z14" s="51"/>
      <c r="AA14" s="102">
        <v>14</v>
      </c>
      <c r="AB14" s="102"/>
      <c r="AC14" s="103"/>
    </row>
    <row r="15" spans="1:34" x14ac:dyDescent="0.25">
      <c r="A15" s="14" t="s">
        <v>222</v>
      </c>
      <c r="B15" s="15"/>
      <c r="C15" s="15"/>
      <c r="D15" s="97"/>
      <c r="E15" s="98"/>
      <c r="F15" s="15"/>
      <c r="G15" s="15"/>
      <c r="H15" s="16" t="s">
        <v>222</v>
      </c>
      <c r="I15" s="62"/>
      <c r="J15" s="62"/>
      <c r="K15" s="16"/>
      <c r="L15" s="99"/>
      <c r="M15" s="100">
        <v>8043.49267578125</v>
      </c>
      <c r="N15" s="100">
        <v>2637.482177734375</v>
      </c>
      <c r="O15" s="73"/>
      <c r="P15" s="101"/>
      <c r="Q15" s="101"/>
      <c r="R15" s="122"/>
      <c r="S15" s="122"/>
      <c r="T15" s="122"/>
      <c r="U15" s="122"/>
      <c r="V15" s="123"/>
      <c r="W15" s="123"/>
      <c r="X15" s="123"/>
      <c r="Y15" s="123"/>
      <c r="Z15" s="51"/>
      <c r="AA15" s="102">
        <v>15</v>
      </c>
      <c r="AB15" s="102"/>
      <c r="AC15" s="103"/>
    </row>
    <row r="16" spans="1:34" x14ac:dyDescent="0.25">
      <c r="A16" s="14" t="s">
        <v>223</v>
      </c>
      <c r="B16" s="15"/>
      <c r="C16" s="15"/>
      <c r="D16" s="97"/>
      <c r="E16" s="98"/>
      <c r="F16" s="15"/>
      <c r="G16" s="15"/>
      <c r="H16" s="16" t="s">
        <v>223</v>
      </c>
      <c r="I16" s="62"/>
      <c r="J16" s="62"/>
      <c r="K16" s="16"/>
      <c r="L16" s="99"/>
      <c r="M16" s="100">
        <v>8391.7119140625</v>
      </c>
      <c r="N16" s="100">
        <v>9748.00390625</v>
      </c>
      <c r="O16" s="73"/>
      <c r="P16" s="101"/>
      <c r="Q16" s="101"/>
      <c r="R16" s="122"/>
      <c r="S16" s="122"/>
      <c r="T16" s="122"/>
      <c r="U16" s="122"/>
      <c r="V16" s="123"/>
      <c r="W16" s="123"/>
      <c r="X16" s="123"/>
      <c r="Y16" s="123"/>
      <c r="Z16" s="51"/>
      <c r="AA16" s="102">
        <v>16</v>
      </c>
      <c r="AB16" s="102"/>
      <c r="AC16" s="103"/>
    </row>
    <row r="17" spans="1:29" x14ac:dyDescent="0.25">
      <c r="A17" s="75" t="s">
        <v>238</v>
      </c>
      <c r="B17" s="76"/>
      <c r="C17" s="76"/>
      <c r="D17" s="77"/>
      <c r="E17" s="78"/>
      <c r="F17" s="76"/>
      <c r="G17" s="76"/>
      <c r="H17" s="79" t="s">
        <v>238</v>
      </c>
      <c r="I17" s="80"/>
      <c r="J17" s="80"/>
      <c r="K17" s="79"/>
      <c r="L17" s="81"/>
      <c r="M17" s="82">
        <v>5556.9736328125</v>
      </c>
      <c r="N17" s="82">
        <v>250.99592590332031</v>
      </c>
      <c r="O17" s="83"/>
      <c r="P17" s="84"/>
      <c r="Q17" s="84"/>
      <c r="R17" s="126"/>
      <c r="S17" s="126"/>
      <c r="T17" s="126"/>
      <c r="U17" s="126"/>
      <c r="V17" s="127"/>
      <c r="W17" s="127"/>
      <c r="X17" s="127"/>
      <c r="Y17" s="127"/>
      <c r="Z17" s="85"/>
      <c r="AA17" s="86">
        <v>17</v>
      </c>
      <c r="AB17" s="86"/>
      <c r="AC17" s="87"/>
    </row>
    <row r="18" spans="1:29" x14ac:dyDescent="0.25">
      <c r="A18" s="14" t="s">
        <v>224</v>
      </c>
      <c r="B18" s="15"/>
      <c r="C18" s="15"/>
      <c r="D18" s="97"/>
      <c r="E18" s="98"/>
      <c r="F18" s="15"/>
      <c r="G18" s="15"/>
      <c r="H18" s="16" t="s">
        <v>224</v>
      </c>
      <c r="I18" s="62"/>
      <c r="J18" s="62"/>
      <c r="K18" s="16"/>
      <c r="L18" s="99"/>
      <c r="M18" s="100">
        <v>134.23638916015625</v>
      </c>
      <c r="N18" s="100">
        <v>4502.03564453125</v>
      </c>
      <c r="O18" s="73"/>
      <c r="P18" s="101"/>
      <c r="Q18" s="101"/>
      <c r="R18" s="122"/>
      <c r="S18" s="122"/>
      <c r="T18" s="122"/>
      <c r="U18" s="122"/>
      <c r="V18" s="123"/>
      <c r="W18" s="123"/>
      <c r="X18" s="123"/>
      <c r="Y18" s="123"/>
      <c r="Z18" s="51"/>
      <c r="AA18" s="102">
        <v>18</v>
      </c>
      <c r="AB18" s="102"/>
      <c r="AC18" s="103"/>
    </row>
    <row r="19" spans="1:29" x14ac:dyDescent="0.25">
      <c r="A19" s="14" t="s">
        <v>225</v>
      </c>
      <c r="B19" s="15"/>
      <c r="C19" s="15"/>
      <c r="D19" s="97"/>
      <c r="E19" s="98"/>
      <c r="F19" s="15"/>
      <c r="G19" s="15"/>
      <c r="H19" s="16" t="s">
        <v>225</v>
      </c>
      <c r="I19" s="62"/>
      <c r="J19" s="62"/>
      <c r="K19" s="16"/>
      <c r="L19" s="99"/>
      <c r="M19" s="100">
        <v>393.05035400390625</v>
      </c>
      <c r="N19" s="100">
        <v>9748.00390625</v>
      </c>
      <c r="O19" s="73"/>
      <c r="P19" s="101"/>
      <c r="Q19" s="101"/>
      <c r="R19" s="122"/>
      <c r="S19" s="122"/>
      <c r="T19" s="122"/>
      <c r="U19" s="122"/>
      <c r="V19" s="123"/>
      <c r="W19" s="123"/>
      <c r="X19" s="123"/>
      <c r="Y19" s="123"/>
      <c r="Z19" s="51"/>
      <c r="AA19" s="102">
        <v>19</v>
      </c>
      <c r="AB19" s="102"/>
      <c r="AC19" s="103"/>
    </row>
    <row r="20" spans="1:29" x14ac:dyDescent="0.25">
      <c r="A20" s="14" t="s">
        <v>226</v>
      </c>
      <c r="B20" s="15"/>
      <c r="C20" s="15"/>
      <c r="D20" s="97"/>
      <c r="E20" s="98"/>
      <c r="F20" s="15"/>
      <c r="G20" s="15"/>
      <c r="H20" s="16" t="s">
        <v>226</v>
      </c>
      <c r="I20" s="62"/>
      <c r="J20" s="62"/>
      <c r="K20" s="16"/>
      <c r="L20" s="99"/>
      <c r="M20" s="100">
        <v>2454.3583984375</v>
      </c>
      <c r="N20" s="100">
        <v>250.99592590332031</v>
      </c>
      <c r="O20" s="73"/>
      <c r="P20" s="101"/>
      <c r="Q20" s="101"/>
      <c r="R20" s="122"/>
      <c r="S20" s="122"/>
      <c r="T20" s="122"/>
      <c r="U20" s="122"/>
      <c r="V20" s="123"/>
      <c r="W20" s="123"/>
      <c r="X20" s="123"/>
      <c r="Y20" s="123"/>
      <c r="Z20" s="51"/>
      <c r="AA20" s="102">
        <v>20</v>
      </c>
      <c r="AB20" s="102"/>
      <c r="AC20" s="103"/>
    </row>
    <row r="21" spans="1:29" x14ac:dyDescent="0.25">
      <c r="A21" s="14" t="s">
        <v>227</v>
      </c>
      <c r="B21" s="15"/>
      <c r="C21" s="15"/>
      <c r="D21" s="97"/>
      <c r="E21" s="98"/>
      <c r="F21" s="15"/>
      <c r="G21" s="15"/>
      <c r="H21" s="16" t="s">
        <v>227</v>
      </c>
      <c r="I21" s="62"/>
      <c r="J21" s="62"/>
      <c r="K21" s="16"/>
      <c r="L21" s="99"/>
      <c r="M21" s="100">
        <v>9864.763671875</v>
      </c>
      <c r="N21" s="100">
        <v>4652.97607421875</v>
      </c>
      <c r="O21" s="73"/>
      <c r="P21" s="101"/>
      <c r="Q21" s="101"/>
      <c r="R21" s="122"/>
      <c r="S21" s="122"/>
      <c r="T21" s="122"/>
      <c r="U21" s="122"/>
      <c r="V21" s="123"/>
      <c r="W21" s="123"/>
      <c r="X21" s="123"/>
      <c r="Y21" s="123"/>
      <c r="Z21" s="51"/>
      <c r="AA21" s="102">
        <v>21</v>
      </c>
      <c r="AB21" s="102"/>
      <c r="AC21" s="103"/>
    </row>
    <row r="22" spans="1:29" x14ac:dyDescent="0.25">
      <c r="A22" s="75" t="s">
        <v>240</v>
      </c>
      <c r="B22" s="76"/>
      <c r="C22" s="76"/>
      <c r="D22" s="77"/>
      <c r="E22" s="78"/>
      <c r="F22" s="76"/>
      <c r="G22" s="76"/>
      <c r="H22" s="79" t="s">
        <v>240</v>
      </c>
      <c r="I22" s="80"/>
      <c r="J22" s="80"/>
      <c r="K22" s="79"/>
      <c r="L22" s="81"/>
      <c r="M22" s="82"/>
      <c r="N22" s="82"/>
      <c r="O22" s="83"/>
      <c r="P22" s="84"/>
      <c r="Q22" s="84"/>
      <c r="R22" s="126"/>
      <c r="S22" s="126"/>
      <c r="T22" s="126"/>
      <c r="U22" s="126"/>
      <c r="V22" s="127"/>
      <c r="W22" s="127"/>
      <c r="X22" s="127"/>
      <c r="Y22" s="127"/>
      <c r="Z22" s="85"/>
      <c r="AA22" s="86">
        <v>22</v>
      </c>
      <c r="AB22" s="86"/>
      <c r="AC22" s="87"/>
    </row>
    <row r="23" spans="1:29" x14ac:dyDescent="0.25">
      <c r="A23" s="14"/>
      <c r="B23" s="15"/>
      <c r="C23" s="15"/>
      <c r="D23" s="97"/>
      <c r="E23" s="98"/>
      <c r="F23" s="15"/>
      <c r="G23" s="15"/>
      <c r="H23" s="16"/>
      <c r="I23" s="62"/>
      <c r="J23" s="62"/>
      <c r="K23" s="16"/>
      <c r="L23" s="99"/>
      <c r="M23" s="100"/>
      <c r="N23" s="100"/>
      <c r="O23" s="73"/>
      <c r="P23" s="101"/>
      <c r="Q23" s="101"/>
      <c r="R23" s="122"/>
      <c r="S23" s="122"/>
      <c r="T23" s="122"/>
      <c r="U23" s="122"/>
      <c r="V23" s="123"/>
      <c r="W23" s="123"/>
      <c r="X23" s="123"/>
      <c r="Y23" s="123"/>
      <c r="Z23" s="51"/>
      <c r="AA23" s="102">
        <v>23</v>
      </c>
      <c r="AB23" s="102"/>
      <c r="AC23" s="103"/>
    </row>
    <row r="24" spans="1:29" x14ac:dyDescent="0.25">
      <c r="A24" s="75"/>
      <c r="B24" s="76"/>
      <c r="C24" s="76"/>
      <c r="D24" s="77"/>
      <c r="E24" s="78"/>
      <c r="F24" s="76"/>
      <c r="G24" s="76"/>
      <c r="H24" s="79"/>
      <c r="I24" s="80"/>
      <c r="J24" s="80"/>
      <c r="K24" s="79"/>
      <c r="L24" s="81"/>
      <c r="M24" s="82"/>
      <c r="N24" s="82"/>
      <c r="O24" s="83"/>
      <c r="P24" s="84"/>
      <c r="Q24" s="84"/>
      <c r="R24" s="126"/>
      <c r="S24" s="126"/>
      <c r="T24" s="126"/>
      <c r="U24" s="126"/>
      <c r="V24" s="127"/>
      <c r="W24" s="127"/>
      <c r="X24" s="127"/>
      <c r="Y24" s="127"/>
      <c r="Z24" s="85"/>
      <c r="AA24" s="86">
        <v>24</v>
      </c>
      <c r="AB24" s="86"/>
      <c r="AC24" s="87"/>
    </row>
  </sheetData>
  <dataConsolidate/>
  <dataValidations count="1">
    <dataValidation allowBlank="1" showErrorMessage="1" sqref="AD2" xr:uid="{00000000-0002-0000-0100-000002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2" sqref="A2:X2"/>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64" t="s">
        <v>39</v>
      </c>
      <c r="C1" s="65"/>
      <c r="D1" s="65"/>
      <c r="E1" s="66"/>
      <c r="F1" s="62" t="s">
        <v>43</v>
      </c>
      <c r="G1" s="67" t="s">
        <v>44</v>
      </c>
      <c r="H1" s="68"/>
      <c r="I1" s="69" t="s">
        <v>40</v>
      </c>
      <c r="J1" s="70"/>
      <c r="K1" s="71" t="s">
        <v>42</v>
      </c>
      <c r="L1" s="72"/>
      <c r="M1" s="72"/>
      <c r="N1" s="72"/>
      <c r="O1" s="72"/>
      <c r="P1" s="72"/>
      <c r="Q1" s="72"/>
      <c r="R1" s="72"/>
      <c r="S1" s="72"/>
      <c r="T1" s="72"/>
      <c r="U1" s="72"/>
      <c r="V1" s="72"/>
      <c r="W1" s="72"/>
      <c r="X1" s="72"/>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73"/>
      <c r="H3" s="73"/>
      <c r="I3" s="59"/>
      <c r="J3" s="59"/>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68"/>
  <sheetViews>
    <sheetView workbookViewId="0">
      <selection activeCell="B48" sqref="B48"/>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25" ca="1" si="0">COUNTIF(INDIRECT(DynamicFilterSourceColumnRange), "&gt;= " &amp; T2) - COUNTIF(INDIRECT(DynamicFilterSourceColumnRange), "&gt;=" &amp; T3)</f>
        <v>#REF!</v>
      </c>
      <c r="W2" t="s">
        <v>124</v>
      </c>
      <c r="X2">
        <f>ROWS(HistogramBins[Degree Bin]) - 1</f>
        <v>34</v>
      </c>
    </row>
    <row r="3" spans="1:24" x14ac:dyDescent="0.25">
      <c r="A3" s="36"/>
      <c r="B3" s="36"/>
      <c r="D3" s="34">
        <f t="shared" ref="D3:D35" si="1">D2+($D$36-$D$2)/BinDivisor</f>
        <v>0</v>
      </c>
      <c r="E3" s="3">
        <f>COUNTIF(Vertices[Degree], "&gt;= " &amp; D3) - COUNTIF(Vertices[Degree], "&gt;=" &amp; D4)</f>
        <v>0</v>
      </c>
      <c r="F3" s="41">
        <f t="shared" ref="F3:F35" si="2">F2+($F$36-$F$2)/BinDivisor</f>
        <v>0</v>
      </c>
      <c r="G3" s="42">
        <f>COUNTIF(Vertices[In-Degree], "&gt;= " &amp; F3) - COUNTIF(Vertices[In-Degree], "&gt;=" &amp; F4)</f>
        <v>0</v>
      </c>
      <c r="H3" s="41">
        <f t="shared" ref="H3:H35" si="3">H2+($H$36-$H$2)/BinDivisor</f>
        <v>0</v>
      </c>
      <c r="I3" s="42">
        <f>COUNTIF(Vertices[Out-Degree], "&gt;= " &amp; H3) - COUNTIF(Vertices[Out-Degree], "&gt;=" &amp; H4)</f>
        <v>0</v>
      </c>
      <c r="J3" s="41">
        <f t="shared" ref="J3:J35" si="4">J2+($J$36-$J$2)/BinDivisor</f>
        <v>0</v>
      </c>
      <c r="K3" s="42">
        <f>COUNTIF(Vertices[Betweenness Centrality], "&gt;= " &amp; J3) - COUNTIF(Vertices[Betweenness Centrality], "&gt;=" &amp; J4)</f>
        <v>0</v>
      </c>
      <c r="L3" s="41">
        <f t="shared" ref="L3:L35" si="5">L2+($L$36-$L$2)/BinDivisor</f>
        <v>0</v>
      </c>
      <c r="M3" s="42">
        <f>COUNTIF(Vertices[Closeness Centrality], "&gt;= " &amp; L3) - COUNTIF(Vertices[Closeness Centrality], "&gt;=" &amp; L4)</f>
        <v>0</v>
      </c>
      <c r="N3" s="41">
        <f t="shared" ref="N3:N35" si="6">N2+($N$36-$N$2)/BinDivisor</f>
        <v>0</v>
      </c>
      <c r="O3" s="42">
        <f>COUNTIF(Vertices[Eigenvector Centrality], "&gt;= " &amp; N3) - COUNTIF(Vertices[Eigenvector Centrality], "&gt;=" &amp; N4)</f>
        <v>0</v>
      </c>
      <c r="P3" s="41">
        <f t="shared" ref="P3:P35" si="7">P2+($P$36-$P$2)/BinDivisor</f>
        <v>0</v>
      </c>
      <c r="Q3" s="42">
        <f>COUNTIF(Vertices[PageRank], "&gt;= " &amp; P3) - COUNTIF(Vertices[PageRank], "&gt;=" &amp; P4)</f>
        <v>0</v>
      </c>
      <c r="R3" s="41">
        <f t="shared" ref="R3:R35" si="8">R2+($R$36-$R$2)/BinDivisor</f>
        <v>0</v>
      </c>
      <c r="S3" s="46">
        <f>COUNTIF(Vertices[Clustering Coefficient], "&gt;= " &amp; R3) - COUNTIF(Vertices[Clustering Coefficient], "&gt;=" &amp; R4)</f>
        <v>0</v>
      </c>
      <c r="T3" s="41" t="e">
        <f t="shared" ref="T3:T35" ca="1" si="9">T2+($T$36-$T$2)/BinDivisor</f>
        <v>#REF!</v>
      </c>
      <c r="U3" s="42" t="e">
        <f t="shared" ca="1" si="0"/>
        <v>#REF!</v>
      </c>
      <c r="W3" t="s">
        <v>125</v>
      </c>
      <c r="X3" t="s">
        <v>85</v>
      </c>
    </row>
    <row r="4" spans="1:24" x14ac:dyDescent="0.25">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ref="U26:U35" ca="1" si="10">COUNTIF(INDIRECT(DynamicFilterSourceColumnRange), "&gt;= " &amp; T26) - COUNTIF(INDIRECT(DynamicFilterSourceColumnRange), "&gt;=" &amp; T27)</f>
        <v>#REF!</v>
      </c>
    </row>
    <row r="27" spans="1:21" x14ac:dyDescent="0.25">
      <c r="A27" s="74"/>
      <c r="B27" s="74"/>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10"/>
        <v>#REF!</v>
      </c>
    </row>
    <row r="28" spans="1:21" x14ac:dyDescent="0.25">
      <c r="A28" s="36"/>
      <c r="B28" s="36"/>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10"/>
        <v>#REF!</v>
      </c>
    </row>
    <row r="29" spans="1:21" x14ac:dyDescent="0.25">
      <c r="A29" s="36"/>
      <c r="B29" s="36"/>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10"/>
        <v>#REF!</v>
      </c>
    </row>
    <row r="30" spans="1:21" x14ac:dyDescent="0.25">
      <c r="A30" s="36"/>
      <c r="B30" s="36"/>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10"/>
        <v>#REF!</v>
      </c>
    </row>
    <row r="31" spans="1:21" x14ac:dyDescent="0.25">
      <c r="A31" s="36"/>
      <c r="B31" s="36"/>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10"/>
        <v>#REF!</v>
      </c>
    </row>
    <row r="32" spans="1:21" x14ac:dyDescent="0.25">
      <c r="A32" s="36"/>
      <c r="B32" s="36"/>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10"/>
        <v>#REF!</v>
      </c>
    </row>
    <row r="33" spans="1:21" x14ac:dyDescent="0.25">
      <c r="A33" s="74"/>
      <c r="B33" s="74"/>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10"/>
        <v>#REF!</v>
      </c>
    </row>
    <row r="34" spans="1:21" x14ac:dyDescent="0.25">
      <c r="A34" s="36"/>
      <c r="B34" s="36"/>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10"/>
        <v>#REF!</v>
      </c>
    </row>
    <row r="35" spans="1:21" x14ac:dyDescent="0.25">
      <c r="A35" s="36"/>
      <c r="B35" s="36"/>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10"/>
        <v>#REF!</v>
      </c>
    </row>
    <row r="36" spans="1:21" x14ac:dyDescent="0.25">
      <c r="A36" s="36"/>
      <c r="B36" s="36"/>
      <c r="D36" s="34">
        <f>MAX(Vertices[Degree])</f>
        <v>0</v>
      </c>
      <c r="E36" s="3">
        <f>COUNTIF(Vertices[Degree], "&gt;= " &amp; D36) - COUNTIF(Vertices[Degree], "&gt;=" &amp;#REF!)</f>
        <v>0</v>
      </c>
      <c r="F36" s="43">
        <f>MAX(Vertices[In-Degree])</f>
        <v>0</v>
      </c>
      <c r="G36" s="44">
        <f>COUNTIF(Vertices[In-Degree], "&gt;= " &amp; F36) - COUNTIF(Vertices[In-Degree], "&gt;=" &amp;#REF!)</f>
        <v>0</v>
      </c>
      <c r="H36" s="43">
        <f>MAX(Vertices[Out-Degree])</f>
        <v>0</v>
      </c>
      <c r="I36" s="44">
        <f>COUNTIF(Vertices[Out-Degree], "&gt;= " &amp; H36) - COUNTIF(Vertices[Out-Degree], "&gt;=" &amp;#REF!)</f>
        <v>0</v>
      </c>
      <c r="J36" s="43">
        <f>MAX(Vertices[Betweenness Centrality])</f>
        <v>0</v>
      </c>
      <c r="K36" s="44">
        <f>COUNTIF(Vertices[Betweenness Centrality], "&gt;= " &amp; J36) - COUNTIF(Vertices[Betweenness Centrality], "&gt;=" &amp;#REF!)</f>
        <v>0</v>
      </c>
      <c r="L36" s="43">
        <f>MAX(Vertices[Closeness Centrality])</f>
        <v>0</v>
      </c>
      <c r="M36" s="44">
        <f>COUNTIF(Vertices[Closeness Centrality], "&gt;= " &amp; L36) - COUNTIF(Vertices[Closeness Centrality], "&gt;=" &amp;#REF!)</f>
        <v>0</v>
      </c>
      <c r="N36" s="43">
        <f>MAX(Vertices[Eigenvector Centrality])</f>
        <v>0</v>
      </c>
      <c r="O36" s="44">
        <f>COUNTIF(Vertices[Eigenvector Centrality], "&gt;= " &amp; N36) - COUNTIF(Vertices[Eigenvector Centrality], "&gt;=" &amp;#REF!)</f>
        <v>0</v>
      </c>
      <c r="P36" s="43">
        <f>MAX(Vertices[PageRank])</f>
        <v>0</v>
      </c>
      <c r="Q36" s="44">
        <f>COUNTIF(Vertices[PageRank], "&gt;= " &amp; P36) - COUNTIF(Vertices[PageRank], "&gt;=" &amp;#REF!)</f>
        <v>0</v>
      </c>
      <c r="R36" s="43">
        <f>MAX(Vertices[Clustering Coefficient])</f>
        <v>0</v>
      </c>
      <c r="S36" s="47">
        <f>COUNTIF(Vertices[Clustering Coefficient], "&gt;= " &amp; R36) - COUNTIF(Vertices[Clustering Coefficient], "&gt;=" &amp;#REF!)</f>
        <v>0</v>
      </c>
      <c r="T36" s="43" t="e">
        <f ca="1">MAX(INDIRECT(DynamicFilterSourceColumnRange))</f>
        <v>#REF!</v>
      </c>
      <c r="U36" s="44" t="e">
        <f ca="1">COUNTIF(INDIRECT(DynamicFilterSourceColumnRange), "&gt;= " &amp; T36) - COUNTIF(INDIRECT(DynamicFilterSourceColumnRange), "&gt;=" &amp;#REF!)</f>
        <v>#REF!</v>
      </c>
    </row>
    <row r="37" spans="1:21" x14ac:dyDescent="0.25">
      <c r="A37" s="74"/>
      <c r="B37" s="74"/>
    </row>
    <row r="38" spans="1:21" x14ac:dyDescent="0.25">
      <c r="A38" s="74"/>
      <c r="B38" s="74"/>
    </row>
    <row r="39" spans="1:21" x14ac:dyDescent="0.25">
      <c r="A39" s="74"/>
      <c r="B39" s="74"/>
    </row>
    <row r="40" spans="1:21" x14ac:dyDescent="0.25">
      <c r="A40" s="74"/>
      <c r="B40" s="74"/>
    </row>
    <row r="41" spans="1:21" x14ac:dyDescent="0.25">
      <c r="A41" s="74"/>
      <c r="B41" s="74"/>
    </row>
    <row r="42" spans="1:21" x14ac:dyDescent="0.25">
      <c r="A42" s="36"/>
      <c r="B42" s="36"/>
    </row>
    <row r="43" spans="1:21" x14ac:dyDescent="0.25">
      <c r="A43" s="36"/>
      <c r="B43" s="36"/>
    </row>
    <row r="44" spans="1:21" x14ac:dyDescent="0.25">
      <c r="A44" s="36"/>
      <c r="B44" s="36"/>
    </row>
    <row r="45" spans="1:21" x14ac:dyDescent="0.25">
      <c r="A45" s="36"/>
      <c r="B45" s="36"/>
    </row>
    <row r="46" spans="1:21" x14ac:dyDescent="0.25">
      <c r="A46" s="36"/>
      <c r="B46" s="36"/>
    </row>
    <row r="47" spans="1:21" x14ac:dyDescent="0.25">
      <c r="A47" s="36"/>
      <c r="B47" s="36"/>
    </row>
    <row r="48" spans="1:21" x14ac:dyDescent="0.25">
      <c r="A48" s="36"/>
      <c r="B48" s="36"/>
    </row>
    <row r="49" spans="1:2" x14ac:dyDescent="0.25">
      <c r="A49" s="36"/>
      <c r="B49" s="36"/>
    </row>
    <row r="50" spans="1:2" x14ac:dyDescent="0.25">
      <c r="A50" s="74"/>
      <c r="B50" s="74"/>
    </row>
    <row r="53" spans="1:2" x14ac:dyDescent="0.25">
      <c r="A53" t="s">
        <v>163</v>
      </c>
      <c r="B53" t="s">
        <v>17</v>
      </c>
    </row>
    <row r="54" spans="1:2" x14ac:dyDescent="0.25">
      <c r="A54" s="35"/>
      <c r="B54" s="35"/>
    </row>
    <row r="55" spans="1:2" x14ac:dyDescent="0.25">
      <c r="A55" s="35"/>
      <c r="B55" s="35"/>
    </row>
    <row r="56" spans="1:2" x14ac:dyDescent="0.25">
      <c r="A56" s="35"/>
      <c r="B56" s="35"/>
    </row>
    <row r="67" spans="1:2" x14ac:dyDescent="0.25">
      <c r="A67" s="35" t="s">
        <v>81</v>
      </c>
      <c r="B67" s="48" t="str">
        <f>IF(COUNT(Vertices[Degree])&gt;0, D2, NoMetricMessage)</f>
        <v>Not Available</v>
      </c>
    </row>
    <row r="68" spans="1:2" x14ac:dyDescent="0.25">
      <c r="A68" s="35" t="s">
        <v>82</v>
      </c>
      <c r="B68" s="48" t="str">
        <f>IF(COUNT(Vertices[Degree])&gt;0, D36, NoMetricMessage)</f>
        <v>Not Available</v>
      </c>
    </row>
    <row r="69" spans="1:2" x14ac:dyDescent="0.25">
      <c r="A69" s="35" t="s">
        <v>83</v>
      </c>
      <c r="B69" s="49" t="str">
        <f>IFERROR(AVERAGE(Vertices[Degree]),NoMetricMessage)</f>
        <v>Not Available</v>
      </c>
    </row>
    <row r="70" spans="1:2" x14ac:dyDescent="0.25">
      <c r="A70" s="35" t="s">
        <v>84</v>
      </c>
      <c r="B70" s="49" t="str">
        <f>IFERROR(MEDIAN(Vertices[Degree]),NoMetricMessage)</f>
        <v>Not Available</v>
      </c>
    </row>
    <row r="81" spans="1:2" x14ac:dyDescent="0.25">
      <c r="A81" s="35" t="s">
        <v>88</v>
      </c>
      <c r="B81" s="48" t="str">
        <f>IF(COUNT(Vertices[In-Degree])&gt;0, F2, NoMetricMessage)</f>
        <v>Not Available</v>
      </c>
    </row>
    <row r="82" spans="1:2" x14ac:dyDescent="0.25">
      <c r="A82" s="35" t="s">
        <v>89</v>
      </c>
      <c r="B82" s="48" t="str">
        <f>IF(COUNT(Vertices[In-Degree])&gt;0, F36, NoMetricMessage)</f>
        <v>Not Available</v>
      </c>
    </row>
    <row r="83" spans="1:2" x14ac:dyDescent="0.25">
      <c r="A83" s="35" t="s">
        <v>90</v>
      </c>
      <c r="B83" s="49" t="str">
        <f>IFERROR(AVERAGE(Vertices[In-Degree]),NoMetricMessage)</f>
        <v>Not Available</v>
      </c>
    </row>
    <row r="84" spans="1:2" x14ac:dyDescent="0.25">
      <c r="A84" s="35" t="s">
        <v>91</v>
      </c>
      <c r="B84" s="49" t="str">
        <f>IFERROR(MEDIAN(Vertices[In-Degree]),NoMetricMessage)</f>
        <v>Not Available</v>
      </c>
    </row>
    <row r="95" spans="1:2" x14ac:dyDescent="0.25">
      <c r="A95" s="35" t="s">
        <v>94</v>
      </c>
      <c r="B95" s="48" t="str">
        <f>IF(COUNT(Vertices[Out-Degree])&gt;0, H2, NoMetricMessage)</f>
        <v>Not Available</v>
      </c>
    </row>
    <row r="96" spans="1:2" x14ac:dyDescent="0.25">
      <c r="A96" s="35" t="s">
        <v>95</v>
      </c>
      <c r="B96" s="48" t="str">
        <f>IF(COUNT(Vertices[Out-Degree])&gt;0, H36, NoMetricMessage)</f>
        <v>Not Available</v>
      </c>
    </row>
    <row r="97" spans="1:2" x14ac:dyDescent="0.25">
      <c r="A97" s="35" t="s">
        <v>96</v>
      </c>
      <c r="B97" s="49" t="str">
        <f>IFERROR(AVERAGE(Vertices[Out-Degree]),NoMetricMessage)</f>
        <v>Not Available</v>
      </c>
    </row>
    <row r="98" spans="1:2" x14ac:dyDescent="0.25">
      <c r="A98" s="35" t="s">
        <v>97</v>
      </c>
      <c r="B98" s="49" t="str">
        <f>IFERROR(MEDIAN(Vertices[Out-Degree]),NoMetricMessage)</f>
        <v>Not Available</v>
      </c>
    </row>
    <row r="109" spans="1:2" x14ac:dyDescent="0.25">
      <c r="A109" s="35" t="s">
        <v>100</v>
      </c>
      <c r="B109" s="49" t="str">
        <f>IF(COUNT(Vertices[Betweenness Centrality])&gt;0, J2, NoMetricMessage)</f>
        <v>Not Available</v>
      </c>
    </row>
    <row r="110" spans="1:2" x14ac:dyDescent="0.25">
      <c r="A110" s="35" t="s">
        <v>101</v>
      </c>
      <c r="B110" s="49" t="str">
        <f>IF(COUNT(Vertices[Betweenness Centrality])&gt;0, J36, NoMetricMessage)</f>
        <v>Not Available</v>
      </c>
    </row>
    <row r="111" spans="1:2" x14ac:dyDescent="0.25">
      <c r="A111" s="35" t="s">
        <v>102</v>
      </c>
      <c r="B111" s="49" t="str">
        <f>IFERROR(AVERAGE(Vertices[Betweenness Centrality]),NoMetricMessage)</f>
        <v>Not Available</v>
      </c>
    </row>
    <row r="112" spans="1:2" x14ac:dyDescent="0.25">
      <c r="A112" s="35" t="s">
        <v>103</v>
      </c>
      <c r="B112" s="49" t="str">
        <f>IFERROR(MEDIAN(Vertices[Betweenness Centrality]),NoMetricMessage)</f>
        <v>Not Available</v>
      </c>
    </row>
    <row r="123" spans="1:2" x14ac:dyDescent="0.25">
      <c r="A123" s="35" t="s">
        <v>106</v>
      </c>
      <c r="B123" s="49" t="str">
        <f>IF(COUNT(Vertices[Closeness Centrality])&gt;0, L2, NoMetricMessage)</f>
        <v>Not Available</v>
      </c>
    </row>
    <row r="124" spans="1:2" x14ac:dyDescent="0.25">
      <c r="A124" s="35" t="s">
        <v>107</v>
      </c>
      <c r="B124" s="49" t="str">
        <f>IF(COUNT(Vertices[Closeness Centrality])&gt;0, L36, NoMetricMessage)</f>
        <v>Not Available</v>
      </c>
    </row>
    <row r="125" spans="1:2" x14ac:dyDescent="0.25">
      <c r="A125" s="35" t="s">
        <v>108</v>
      </c>
      <c r="B125" s="49" t="str">
        <f>IFERROR(AVERAGE(Vertices[Closeness Centrality]),NoMetricMessage)</f>
        <v>Not Available</v>
      </c>
    </row>
    <row r="126" spans="1:2" x14ac:dyDescent="0.25">
      <c r="A126" s="35" t="s">
        <v>109</v>
      </c>
      <c r="B126" s="49" t="str">
        <f>IFERROR(MEDIAN(Vertices[Closeness Centrality]),NoMetricMessage)</f>
        <v>Not Available</v>
      </c>
    </row>
    <row r="137" spans="1:2" x14ac:dyDescent="0.25">
      <c r="A137" s="35" t="s">
        <v>112</v>
      </c>
      <c r="B137" s="49" t="str">
        <f>IF(COUNT(Vertices[Eigenvector Centrality])&gt;0, N2, NoMetricMessage)</f>
        <v>Not Available</v>
      </c>
    </row>
    <row r="138" spans="1:2" x14ac:dyDescent="0.25">
      <c r="A138" s="35" t="s">
        <v>113</v>
      </c>
      <c r="B138" s="49" t="str">
        <f>IF(COUNT(Vertices[Eigenvector Centrality])&gt;0, N36, NoMetricMessage)</f>
        <v>Not Available</v>
      </c>
    </row>
    <row r="139" spans="1:2" x14ac:dyDescent="0.25">
      <c r="A139" s="35" t="s">
        <v>114</v>
      </c>
      <c r="B139" s="49" t="str">
        <f>IFERROR(AVERAGE(Vertices[Eigenvector Centrality]),NoMetricMessage)</f>
        <v>Not Available</v>
      </c>
    </row>
    <row r="140" spans="1:2" x14ac:dyDescent="0.25">
      <c r="A140" s="35" t="s">
        <v>115</v>
      </c>
      <c r="B140" s="49" t="str">
        <f>IFERROR(MEDIAN(Vertices[Eigenvector Centrality]),NoMetricMessage)</f>
        <v>Not Available</v>
      </c>
    </row>
    <row r="151" spans="1:2" x14ac:dyDescent="0.25">
      <c r="A151" s="35" t="s">
        <v>140</v>
      </c>
      <c r="B151" s="49" t="str">
        <f>IF(COUNT(Vertices[PageRank])&gt;0, P2, NoMetricMessage)</f>
        <v>Not Available</v>
      </c>
    </row>
    <row r="152" spans="1:2" x14ac:dyDescent="0.25">
      <c r="A152" s="35" t="s">
        <v>141</v>
      </c>
      <c r="B152" s="49" t="str">
        <f>IF(COUNT(Vertices[PageRank])&gt;0, P36, NoMetricMessage)</f>
        <v>Not Available</v>
      </c>
    </row>
    <row r="153" spans="1:2" x14ac:dyDescent="0.25">
      <c r="A153" s="35" t="s">
        <v>142</v>
      </c>
      <c r="B153" s="49" t="str">
        <f>IFERROR(AVERAGE(Vertices[PageRank]),NoMetricMessage)</f>
        <v>Not Available</v>
      </c>
    </row>
    <row r="154" spans="1:2" x14ac:dyDescent="0.25">
      <c r="A154" s="35" t="s">
        <v>143</v>
      </c>
      <c r="B154" s="49" t="str">
        <f>IFERROR(MEDIAN(Vertices[PageRank]),NoMetricMessage)</f>
        <v>Not Available</v>
      </c>
    </row>
    <row r="165" spans="1:2" x14ac:dyDescent="0.25">
      <c r="A165" s="35" t="s">
        <v>118</v>
      </c>
      <c r="B165" s="49" t="str">
        <f>IF(COUNT(Vertices[Clustering Coefficient])&gt;0, R2, NoMetricMessage)</f>
        <v>Not Available</v>
      </c>
    </row>
    <row r="166" spans="1:2" x14ac:dyDescent="0.25">
      <c r="A166" s="35" t="s">
        <v>119</v>
      </c>
      <c r="B166" s="49" t="str">
        <f>IF(COUNT(Vertices[Clustering Coefficient])&gt;0, R36, NoMetricMessage)</f>
        <v>Not Available</v>
      </c>
    </row>
    <row r="167" spans="1:2" x14ac:dyDescent="0.25">
      <c r="A167" s="35" t="s">
        <v>120</v>
      </c>
      <c r="B167" s="49" t="str">
        <f>IFERROR(AVERAGE(Vertices[Clustering Coefficient]),NoMetricMessage)</f>
        <v>Not Available</v>
      </c>
    </row>
    <row r="168" spans="1:2" x14ac:dyDescent="0.25">
      <c r="A168" s="35" t="s">
        <v>121</v>
      </c>
      <c r="B168" s="49"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AB47E-DF7B-4A18-9959-E7498564784E}">
  <dimension ref="A1:A5"/>
  <sheetViews>
    <sheetView workbookViewId="0">
      <selection activeCell="A5" sqref="A5"/>
    </sheetView>
  </sheetViews>
  <sheetFormatPr defaultRowHeight="15" x14ac:dyDescent="0.25"/>
  <cols>
    <col min="1" max="1" width="11.42578125" customWidth="1"/>
  </cols>
  <sheetData>
    <row r="1" spans="1:1" x14ac:dyDescent="0.25">
      <c r="A1" s="117" t="s">
        <v>187</v>
      </c>
    </row>
    <row r="2" spans="1:1" x14ac:dyDescent="0.25">
      <c r="A2" s="50" t="s">
        <v>203</v>
      </c>
    </row>
    <row r="3" spans="1:1" x14ac:dyDescent="0.25">
      <c r="A3" s="14" t="s">
        <v>240</v>
      </c>
    </row>
    <row r="4" spans="1:1" x14ac:dyDescent="0.25">
      <c r="A4" s="14"/>
    </row>
    <row r="5" spans="1:1" x14ac:dyDescent="0.25">
      <c r="A5" s="14"/>
    </row>
  </sheetData>
  <dataValidations count="1">
    <dataValidation allowBlank="1" showInputMessage="1" showErrorMessage="1" promptTitle="Vertex Name" prompt="Enter the name of the vertex." sqref="A2:A5" xr:uid="{D7D58127-D33F-4E79-861A-AC299C9CA781}"/>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E402D-858F-4973-9DCA-B39EEDFDBD76}">
  <dimension ref="A1:F21"/>
  <sheetViews>
    <sheetView workbookViewId="0">
      <selection activeCell="C13" sqref="C13"/>
    </sheetView>
  </sheetViews>
  <sheetFormatPr defaultRowHeight="15" x14ac:dyDescent="0.25"/>
  <cols>
    <col min="1" max="1" width="21" customWidth="1"/>
    <col min="2" max="2" width="24.42578125" customWidth="1"/>
    <col min="3" max="3" width="28" customWidth="1"/>
    <col min="4" max="4" width="26.5703125" customWidth="1"/>
    <col min="5" max="5" width="18.85546875" customWidth="1"/>
    <col min="6" max="6" width="47.7109375" customWidth="1"/>
  </cols>
  <sheetData>
    <row r="1" spans="1:6" s="117" customFormat="1" x14ac:dyDescent="0.25">
      <c r="A1" s="117" t="s">
        <v>176</v>
      </c>
      <c r="B1" s="117" t="s">
        <v>177</v>
      </c>
      <c r="C1" s="117" t="s">
        <v>174</v>
      </c>
      <c r="D1" s="117" t="s">
        <v>178</v>
      </c>
      <c r="E1" s="117" t="s">
        <v>179</v>
      </c>
      <c r="F1" s="117" t="s">
        <v>175</v>
      </c>
    </row>
    <row r="2" spans="1:6" ht="30" x14ac:dyDescent="0.25">
      <c r="A2" s="104" t="s">
        <v>203</v>
      </c>
      <c r="B2" s="104" t="s">
        <v>204</v>
      </c>
      <c r="C2" s="104" t="s">
        <v>232</v>
      </c>
      <c r="D2" s="106" t="s">
        <v>208</v>
      </c>
      <c r="E2" s="13"/>
      <c r="F2" s="13" t="s">
        <v>209</v>
      </c>
    </row>
    <row r="3" spans="1:6" x14ac:dyDescent="0.25">
      <c r="A3" s="105" t="s">
        <v>203</v>
      </c>
      <c r="B3" s="105" t="s">
        <v>210</v>
      </c>
      <c r="C3" s="105" t="s">
        <v>243</v>
      </c>
      <c r="D3" s="107" t="s">
        <v>212</v>
      </c>
      <c r="E3" s="13"/>
      <c r="F3" s="13" t="s">
        <v>228</v>
      </c>
    </row>
    <row r="4" spans="1:6" x14ac:dyDescent="0.25">
      <c r="A4" s="105" t="s">
        <v>203</v>
      </c>
      <c r="B4" s="105" t="s">
        <v>229</v>
      </c>
      <c r="C4" s="105" t="s">
        <v>230</v>
      </c>
      <c r="D4" s="107" t="s">
        <v>231</v>
      </c>
      <c r="E4" s="13"/>
      <c r="F4" s="13" t="s">
        <v>233</v>
      </c>
    </row>
    <row r="5" spans="1:6" ht="45" x14ac:dyDescent="0.25">
      <c r="A5" s="105" t="s">
        <v>203</v>
      </c>
      <c r="B5" s="105" t="s">
        <v>211</v>
      </c>
      <c r="C5" s="105" t="s">
        <v>243</v>
      </c>
      <c r="D5" s="107" t="s">
        <v>234</v>
      </c>
      <c r="E5" s="13"/>
      <c r="F5" s="13" t="s">
        <v>235</v>
      </c>
    </row>
    <row r="6" spans="1:6" x14ac:dyDescent="0.25">
      <c r="A6" s="105" t="s">
        <v>203</v>
      </c>
      <c r="B6" s="105" t="s">
        <v>185</v>
      </c>
      <c r="C6" s="105" t="s">
        <v>213</v>
      </c>
      <c r="D6" s="107" t="s">
        <v>214</v>
      </c>
      <c r="E6" s="13"/>
      <c r="F6" s="107" t="s">
        <v>236</v>
      </c>
    </row>
    <row r="7" spans="1:6" x14ac:dyDescent="0.25">
      <c r="A7" s="105" t="s">
        <v>203</v>
      </c>
      <c r="B7" s="105" t="s">
        <v>186</v>
      </c>
      <c r="C7" s="105" t="s">
        <v>244</v>
      </c>
      <c r="D7" s="107" t="s">
        <v>215</v>
      </c>
      <c r="E7" s="96"/>
      <c r="F7" s="96" t="s">
        <v>235</v>
      </c>
    </row>
    <row r="8" spans="1:6" ht="30" x14ac:dyDescent="0.25">
      <c r="A8" s="105" t="s">
        <v>203</v>
      </c>
      <c r="B8" s="105" t="s">
        <v>218</v>
      </c>
      <c r="C8" s="105" t="s">
        <v>219</v>
      </c>
      <c r="D8" s="107" t="s">
        <v>220</v>
      </c>
      <c r="E8" s="96"/>
      <c r="F8" s="96" t="s">
        <v>237</v>
      </c>
    </row>
    <row r="9" spans="1:6" x14ac:dyDescent="0.25">
      <c r="A9" s="105" t="s">
        <v>240</v>
      </c>
      <c r="B9" s="105" t="s">
        <v>239</v>
      </c>
      <c r="C9" s="105" t="s">
        <v>241</v>
      </c>
      <c r="D9" s="107" t="s">
        <v>242</v>
      </c>
      <c r="E9" s="96"/>
      <c r="F9" s="96"/>
    </row>
    <row r="10" spans="1:6" x14ac:dyDescent="0.25">
      <c r="A10" s="105"/>
      <c r="B10" s="105"/>
      <c r="C10" s="105"/>
      <c r="D10" s="107"/>
      <c r="E10" s="96"/>
      <c r="F10" s="96"/>
    </row>
    <row r="11" spans="1:6" x14ac:dyDescent="0.25">
      <c r="A11" s="105"/>
      <c r="B11" s="105"/>
      <c r="C11" s="105"/>
      <c r="D11" s="107"/>
      <c r="E11" s="96"/>
      <c r="F11" s="96"/>
    </row>
    <row r="12" spans="1:6" x14ac:dyDescent="0.25">
      <c r="A12" s="105"/>
      <c r="B12" s="105"/>
      <c r="C12" s="105"/>
      <c r="D12" s="107"/>
      <c r="E12" s="96"/>
      <c r="F12" s="96"/>
    </row>
    <row r="13" spans="1:6" x14ac:dyDescent="0.25">
      <c r="A13" s="105"/>
      <c r="B13" s="105"/>
      <c r="C13" s="105"/>
      <c r="D13" s="107"/>
      <c r="E13" s="96"/>
      <c r="F13" s="96"/>
    </row>
    <row r="14" spans="1:6" x14ac:dyDescent="0.25">
      <c r="A14" s="105"/>
      <c r="B14" s="105"/>
      <c r="C14" s="105"/>
      <c r="D14" s="107"/>
      <c r="E14" s="96"/>
      <c r="F14" s="96"/>
    </row>
    <row r="15" spans="1:6" x14ac:dyDescent="0.25">
      <c r="A15" s="105"/>
      <c r="B15" s="105"/>
      <c r="C15" s="105"/>
      <c r="D15" s="107"/>
      <c r="E15" s="96"/>
      <c r="F15" s="96"/>
    </row>
    <row r="16" spans="1:6" x14ac:dyDescent="0.25">
      <c r="A16" s="105"/>
      <c r="B16" s="105"/>
      <c r="C16" s="105"/>
      <c r="D16" s="107"/>
      <c r="E16" s="96"/>
      <c r="F16" s="96"/>
    </row>
    <row r="17" spans="1:6" x14ac:dyDescent="0.25">
      <c r="A17" s="105"/>
      <c r="B17" s="105"/>
      <c r="C17" s="105"/>
      <c r="D17" s="107"/>
      <c r="E17" s="96"/>
      <c r="F17" s="96"/>
    </row>
    <row r="18" spans="1:6" x14ac:dyDescent="0.25">
      <c r="A18" s="105"/>
      <c r="B18" s="105"/>
      <c r="C18" s="105"/>
      <c r="D18" s="107"/>
      <c r="E18" s="96"/>
      <c r="F18" s="96"/>
    </row>
    <row r="19" spans="1:6" x14ac:dyDescent="0.25">
      <c r="A19" s="105"/>
      <c r="B19" s="105"/>
      <c r="C19" s="105"/>
      <c r="D19" s="107"/>
      <c r="E19" s="96"/>
      <c r="F19" s="96"/>
    </row>
    <row r="20" spans="1:6" x14ac:dyDescent="0.25">
      <c r="A20" s="105"/>
      <c r="B20" s="105"/>
      <c r="C20" s="105"/>
      <c r="D20" s="107"/>
      <c r="E20" s="96"/>
      <c r="F20" s="96"/>
    </row>
    <row r="21" spans="1:6" x14ac:dyDescent="0.25">
      <c r="A21" s="105"/>
      <c r="B21" s="105"/>
      <c r="C21" s="105"/>
      <c r="D21" s="107"/>
      <c r="E21" s="96"/>
      <c r="F21" s="96"/>
    </row>
  </sheetData>
  <dataValidations xWindow="871" yWindow="797" count="3">
    <dataValidation allowBlank="1" showErrorMessage="1" sqref="D2:D21 F6" xr:uid="{00000000-0002-0000-0000-000002000000}"/>
    <dataValidation allowBlank="1" showInputMessage="1" showErrorMessage="1" promptTitle="Vertex 1 Name" prompt="Enter the name of the edge's first vertex." sqref="A2:A21" xr:uid="{00000000-0002-0000-0000-000009000000}"/>
    <dataValidation allowBlank="1" showInputMessage="1" showErrorMessage="1" promptTitle="Vertex 2 Name" prompt="Enter the name of the edge's second vertex." sqref="B2:C21" xr:uid="{00000000-0002-0000-0000-00000A000000}"/>
  </dataValidation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65CE0-A931-40AE-AEB3-81AF25C35C50}">
  <dimension ref="A1:D7"/>
  <sheetViews>
    <sheetView tabSelected="1" workbookViewId="0">
      <selection activeCell="A8" sqref="A8"/>
    </sheetView>
  </sheetViews>
  <sheetFormatPr defaultRowHeight="15" x14ac:dyDescent="0.25"/>
  <cols>
    <col min="3" max="3" width="9.85546875" bestFit="1" customWidth="1"/>
    <col min="4" max="4" width="11.140625" bestFit="1" customWidth="1"/>
  </cols>
  <sheetData>
    <row r="1" spans="1:4" x14ac:dyDescent="0.25">
      <c r="A1" t="s">
        <v>176</v>
      </c>
      <c r="B1" t="s">
        <v>205</v>
      </c>
      <c r="C1" t="s">
        <v>206</v>
      </c>
      <c r="D1" t="s">
        <v>178</v>
      </c>
    </row>
    <row r="2" spans="1:4" x14ac:dyDescent="0.25">
      <c r="A2" t="s">
        <v>203</v>
      </c>
      <c r="B2" t="s">
        <v>216</v>
      </c>
      <c r="C2" t="s">
        <v>207</v>
      </c>
      <c r="D2" t="s">
        <v>217</v>
      </c>
    </row>
    <row r="3" spans="1:4" x14ac:dyDescent="0.25">
      <c r="A3" t="s">
        <v>203</v>
      </c>
      <c r="B3" t="s">
        <v>245</v>
      </c>
    </row>
    <row r="4" spans="1:4" x14ac:dyDescent="0.25">
      <c r="A4" t="s">
        <v>203</v>
      </c>
      <c r="B4" t="s">
        <v>247</v>
      </c>
    </row>
    <row r="5" spans="1:4" x14ac:dyDescent="0.25">
      <c r="A5" t="s">
        <v>203</v>
      </c>
      <c r="B5" t="s">
        <v>246</v>
      </c>
    </row>
    <row r="6" spans="1:4" x14ac:dyDescent="0.25">
      <c r="A6" t="s">
        <v>203</v>
      </c>
      <c r="B6" t="s">
        <v>248</v>
      </c>
    </row>
    <row r="7" spans="1:4" x14ac:dyDescent="0.25">
      <c r="A7" t="s">
        <v>203</v>
      </c>
      <c r="B7" t="s">
        <v>249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8FBF64B9-917B-4394-B731-F72241D9A48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13</vt:i4>
      </vt:variant>
    </vt:vector>
  </HeadingPairs>
  <TitlesOfParts>
    <vt:vector size="23" baseType="lpstr">
      <vt:lpstr>Edges</vt:lpstr>
      <vt:lpstr>Vertices</vt:lpstr>
      <vt:lpstr>Do Not Delete</vt:lpstr>
      <vt:lpstr>Groups</vt:lpstr>
      <vt:lpstr>Group Vertices</vt:lpstr>
      <vt:lpstr>Overall Metrics</vt:lpstr>
      <vt:lpstr>Classes</vt:lpstr>
      <vt:lpstr>Class-Methods</vt:lpstr>
      <vt:lpstr>Class-Variables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dc:creator>
  <cp:lastModifiedBy>Dan</cp:lastModifiedBy>
  <cp:lastPrinted>2021-12-08T00:09:52Z</cp:lastPrinted>
  <dcterms:created xsi:type="dcterms:W3CDTF">2008-01-30T00:41:58Z</dcterms:created>
  <dcterms:modified xsi:type="dcterms:W3CDTF">2021-12-13T02:18:08Z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