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crohard\Desktop\"/>
    </mc:Choice>
  </mc:AlternateContent>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G43" i="1" l="1"/>
  <c r="F43" i="1"/>
  <c r="I43" i="1"/>
  <c r="J43" i="1"/>
  <c r="E43" i="1"/>
  <c r="H43" i="1"/>
  <c r="D43" i="1"/>
  <c r="F39" i="1"/>
  <c r="E39" i="1"/>
  <c r="D39" i="1"/>
  <c r="G36" i="1"/>
  <c r="F36" i="1"/>
  <c r="E36" i="1"/>
  <c r="D36" i="1"/>
  <c r="E29" i="1"/>
  <c r="E28" i="1"/>
  <c r="E27" i="1"/>
  <c r="E26" i="1"/>
  <c r="AB3" i="3"/>
  <c r="AB4" i="3"/>
  <c r="AB5" i="3"/>
  <c r="AB6" i="3"/>
  <c r="AB7" i="3"/>
  <c r="M3" i="1"/>
  <c r="M4" i="1"/>
  <c r="M5" i="1"/>
  <c r="M6" i="1"/>
  <c r="M7" i="1"/>
  <c r="M8" i="1"/>
  <c r="M9" i="1"/>
  <c r="M10" i="1"/>
  <c r="M11" i="1"/>
  <c r="M12" i="1"/>
  <c r="M13" i="1"/>
  <c r="M14"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<sst xmlns="http://schemas.openxmlformats.org/spreadsheetml/2006/main" count="290" uniqueCount="217">
  <si>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</si>
  <si>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</si>
  <si>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</si>
  <si>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</si>
  <si>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</si>
  <si>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</si>
  <si>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</si>
  <si>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</si>
  <si>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</si>
  <si>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</si>
  <si>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</si>
  <si>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</si>
  <si>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</si>
  <si>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</si>
  <si>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</si>
  <si>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</si>
  <si>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</si>
  <si>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</si>
  <si>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</si>
  <si>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</si>
  <si>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</si>
  <si>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</si>
  <si>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</si>
  <si>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</si>
  <si>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</si>
  <si>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</si>
  <si>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</si>
  <si>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</si>
  <si>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</si>
  <si>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</si>
  <si>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</si>
  <si>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</si>
  <si>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</si>
  <si>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</si>
  <si>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</si>
  <si>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</si>
  <si>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</si>
  <si>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</si>
  <si>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</si>
  <si>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</si>
  <si>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</si>
  <si>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</si>
  <si>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</si>
  <si>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</si>
  <si>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</si>
  <si>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</si>
  <si>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</si>
  <si>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</si>
  <si>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</si>
  <si>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</si>
  <si>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</si>
  <si>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</si>
  <si>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</si>
  <si>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</si>
  <si>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</si>
  <si>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</si>
  <si>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</si>
  <si>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</si>
  <si>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</si>
  <si>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</si>
  <si>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</si>
  <si>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</si>
  <si>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</si>
  <si>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</si>
  <si>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</si>
  <si>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</si>
  <si>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</si>
  <si>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</si>
  <si>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</si>
  <si>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</si>
  <si>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</si>
  <si>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</si>
  <si>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</si>
  <si>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</si>
  <si>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</si>
  <si>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</si>
  <si>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</si>
  <si>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</si>
  <si>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</si>
  <si>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</si>
  <si>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</si>
  <si>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</si>
  <si>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</si>
  <si>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</si>
  <si>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</si>
  <si>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</si>
  <si>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</si>
  <si>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</si>
  <si>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</si>
  <si>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</si>
  <si>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</si>
  <si>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</si>
  <si>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</si>
  <si>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</si>
  <si>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</si>
  <si>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</si>
  <si>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</si>
  <si>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</si>
  <si>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</si>
  <si>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</si>
  <si>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</si>
  <si>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</si>
  <si>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</si>
  <si>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</si>
  <si>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</si>
  <si>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</si>
  <si>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</si>
  <si>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</si>
  <si>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</si>
  <si>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</si>
  <si>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</si>
  <si>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</si>
  <si>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</si>
  <si>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</si>
  <si>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</si>
  <si>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</si>
  <si>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</si>
  <si>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</si>
  <si>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</si>
  <si>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</si>
  <si>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</si>
  <si>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</si>
  <si>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</si>
  <si>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</si>
  <si>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</si>
  <si>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</si>
  <si>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</si>
  <si>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</si>
  <si>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</si>
  <si>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</si>
  <si>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</si>
  <si>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</si>
  <si>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</si>
  <si>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</si>
  <si>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</si>
  <si>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</si>
  <si>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</si>
  <si>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</si>
  <si>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</si>
  <si>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</si>
  <si>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</si>
  <si>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</si>
  <si>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</si>
  <si>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</si>
  <si>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</si>
  <si>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</si>
  <si>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</si>
  <si>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</si>
  <si>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</si>
  <si>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</si>
  <si>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</si>
  <si>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</si>
  <si>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</si>
  <si>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</si>
  <si>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</si>
  <si>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</si>
  <si>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</si>
  <si>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</si>
  <si>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</si>
  <si>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</si>
  <si>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</si>
  <si>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</si>
  <si>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</si>
  <si>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</si>
  <si>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</si>
  <si>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</si>
  <si>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</si>
  <si>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</si>
  <si>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</si>
  <si>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</si>
  <si>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</si>
  <si>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</si>
  <si>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</si>
  <si>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Directed</t>
  </si>
  <si>
    <t>A</t>
  </si>
  <si>
    <t>B</t>
  </si>
  <si>
    <t>C</t>
  </si>
  <si>
    <t>D</t>
  </si>
  <si>
    <t>E</t>
  </si>
  <si>
    <t>Graph History</t>
  </si>
  <si>
    <t>LayoutAlgorithm░The graph was laid out using the Circle layout algorithm.▓GraphDirectedness░The graph is directed.</t>
  </si>
  <si>
    <t>Edges</t>
  </si>
  <si>
    <t>Vertices[Y]</t>
  </si>
  <si>
    <t>ABC</t>
  </si>
  <si>
    <t>AD</t>
  </si>
  <si>
    <t>ADC</t>
  </si>
  <si>
    <t>AEBCD</t>
  </si>
  <si>
    <t>AED</t>
  </si>
  <si>
    <t>Invalid</t>
  </si>
  <si>
    <t>1=C-D-C=2</t>
  </si>
  <si>
    <t>2=C-E-B-C=3</t>
  </si>
  <si>
    <t>3=C-D-E-B-C=4</t>
  </si>
  <si>
    <t>2 Valid (1 &amp; 2)</t>
  </si>
  <si>
    <t>1=A-B-C=2</t>
  </si>
  <si>
    <t>2=A-D-C=2</t>
  </si>
  <si>
    <t>3=A-E-B-C=3</t>
  </si>
  <si>
    <t>4=A-D-E-B-C=4</t>
  </si>
  <si>
    <t>5=A-B-C-D-C=4</t>
  </si>
  <si>
    <t>6=A-D-C-D-C=4</t>
  </si>
  <si>
    <t>3 Valid (4, 5, 6)</t>
  </si>
  <si>
    <t>1=ABC</t>
  </si>
  <si>
    <t>2=ADC</t>
  </si>
  <si>
    <t>3=ADEBC</t>
  </si>
  <si>
    <t>4=AEBC</t>
  </si>
  <si>
    <t>Ans 1=9</t>
  </si>
  <si>
    <t>1=BCEB</t>
  </si>
  <si>
    <t>2=BCDCB</t>
  </si>
  <si>
    <t>3=BCDEB</t>
  </si>
  <si>
    <t>1=CDC</t>
  </si>
  <si>
    <t>2=CEBC</t>
  </si>
  <si>
    <t>3=CEBCDC</t>
  </si>
  <si>
    <t>4=CDCEBC</t>
  </si>
  <si>
    <t>5=CDEBC</t>
  </si>
  <si>
    <t>6=CEBCEBC</t>
  </si>
  <si>
    <t>7=CEBCEBCEBC</t>
  </si>
  <si>
    <t>7 Valid(1,2,3,4,5,6,7)</t>
  </si>
  <si>
    <t>&lt;?xml version="1.0" encoding="utf-8"?&gt;_x000D_
&lt;configuration&gt;_x000D_
  &lt;configSections&gt;_x000D_
    &lt;sectionGroup name="userSettings" type="System.Configuration.UserSettingsGroup, System, Version=2.0.0.0, Culture=neutral, PublicKeyToken=b77a5c561934e089"&gt;_x000D_
      &lt;section name="DynamicFiltersUserSettings"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&lt;LayoutUserSettings&gt;_x000D_
      &lt;setting name="Layout" serializeAs="String"&gt;_x000D_
        &lt;value&gt;Circle&lt;/value&gt;_x000D_
      &lt;/setting&gt;_x000D_
    &lt;/LayoutUserSettings&gt;_x000D_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</si>
</sst>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1" fillId="2" borderId="1" xfId="1" applyNumberFormat="1" applyFont="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4550856"/>
        <c:axId val="224551248"/>
      </c:barChart>
      <c:catAx>
        <c:axId val="22455085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24551248"/>
        <c:crosses val="autoZero"/>
        <c:auto val="1"/>
        <c:lblAlgn val="ctr"/>
        <c:lblOffset val="100"/>
        <c:noMultiLvlLbl val="0"/>
      </c:catAx>
      <c:valAx>
        <c:axId val="224551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45508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237456"/>
        <c:axId val="227233144"/>
      </c:barChart>
      <c:catAx>
        <c:axId val="22723745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27233144"/>
        <c:crosses val="autoZero"/>
        <c:auto val="1"/>
        <c:lblAlgn val="ctr"/>
        <c:lblOffset val="100"/>
        <c:noMultiLvlLbl val="0"/>
      </c:catAx>
      <c:valAx>
        <c:axId val="227233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2374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237064"/>
        <c:axId val="227230400"/>
      </c:barChart>
      <c:catAx>
        <c:axId val="22723706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27230400"/>
        <c:crosses val="autoZero"/>
        <c:auto val="1"/>
        <c:lblAlgn val="ctr"/>
        <c:lblOffset val="100"/>
        <c:noMultiLvlLbl val="0"/>
      </c:catAx>
      <c:valAx>
        <c:axId val="227230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237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231184"/>
        <c:axId val="227231576"/>
      </c:barChart>
      <c:catAx>
        <c:axId val="2272311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27231576"/>
        <c:crosses val="autoZero"/>
        <c:auto val="1"/>
        <c:lblAlgn val="ctr"/>
        <c:lblOffset val="100"/>
        <c:noMultiLvlLbl val="0"/>
      </c:catAx>
      <c:valAx>
        <c:axId val="2272315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231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231968"/>
        <c:axId val="227232360"/>
      </c:barChart>
      <c:catAx>
        <c:axId val="22723196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27232360"/>
        <c:crosses val="autoZero"/>
        <c:auto val="1"/>
        <c:lblAlgn val="ctr"/>
        <c:lblOffset val="100"/>
        <c:noMultiLvlLbl val="0"/>
      </c:catAx>
      <c:valAx>
        <c:axId val="2272323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2319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235888"/>
        <c:axId val="227236280"/>
      </c:barChart>
      <c:catAx>
        <c:axId val="2272358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27236280"/>
        <c:crosses val="autoZero"/>
        <c:auto val="1"/>
        <c:lblAlgn val="ctr"/>
        <c:lblOffset val="100"/>
        <c:noMultiLvlLbl val="0"/>
      </c:catAx>
      <c:valAx>
        <c:axId val="2272362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235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482456"/>
        <c:axId val="227480496"/>
      </c:barChart>
      <c:catAx>
        <c:axId val="22748245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27480496"/>
        <c:crosses val="autoZero"/>
        <c:auto val="1"/>
        <c:lblAlgn val="ctr"/>
        <c:lblOffset val="100"/>
        <c:noMultiLvlLbl val="0"/>
      </c:catAx>
      <c:valAx>
        <c:axId val="227480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4824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7482848"/>
        <c:axId val="227480888"/>
      </c:barChart>
      <c:catAx>
        <c:axId val="22748284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27480888"/>
        <c:crosses val="autoZero"/>
        <c:auto val="1"/>
        <c:lblAlgn val="ctr"/>
        <c:lblOffset val="100"/>
        <c:noMultiLvlLbl val="0"/>
      </c:catAx>
      <c:valAx>
        <c:axId val="227480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7482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1</c:v>
                </c:pt>
              </c:strCache>
            </c:strRef>
          </c:tx>
          <c:spPr>
            <a:solidFill>
              <a:schemeClr val="accent1"/>
            </a:solidFill>
          </c:spPr>
          <c:invertIfNegative val="0"/>
          <c:cat>
            <c:numRef>
              <c:f>'Overall Metrics'!$T$2:$T$45</c:f>
              <c:numCache>
                <c:formatCode>#,##0.00</c:formatCode>
                <c:ptCount val="44"/>
                <c:pt idx="0">
                  <c:v>323.93966674804687</c:v>
                </c:pt>
                <c:pt idx="1">
                  <c:v>541.40759419285973</c:v>
                </c:pt>
                <c:pt idx="2">
                  <c:v>758.87552163767259</c:v>
                </c:pt>
                <c:pt idx="3">
                  <c:v>976.34344908248545</c:v>
                </c:pt>
                <c:pt idx="4">
                  <c:v>1193.8113765272983</c:v>
                </c:pt>
                <c:pt idx="5">
                  <c:v>1411.2793039721112</c:v>
                </c:pt>
                <c:pt idx="6">
                  <c:v>1628.747231416924</c:v>
                </c:pt>
                <c:pt idx="7">
                  <c:v>1846.2151588617369</c:v>
                </c:pt>
                <c:pt idx="8">
                  <c:v>2063.6830863065497</c:v>
                </c:pt>
                <c:pt idx="9">
                  <c:v>2281.1510137513624</c:v>
                </c:pt>
                <c:pt idx="10">
                  <c:v>2498.618941196175</c:v>
                </c:pt>
                <c:pt idx="11">
                  <c:v>2716.0868686409876</c:v>
                </c:pt>
                <c:pt idx="12">
                  <c:v>2933.5547960858003</c:v>
                </c:pt>
                <c:pt idx="13">
                  <c:v>3151.0227235306129</c:v>
                </c:pt>
                <c:pt idx="14">
                  <c:v>3368.4906509754255</c:v>
                </c:pt>
                <c:pt idx="15">
                  <c:v>3585.9585784202382</c:v>
                </c:pt>
                <c:pt idx="16">
                  <c:v>3803.4265058650508</c:v>
                </c:pt>
                <c:pt idx="17">
                  <c:v>4020.8944333098634</c:v>
                </c:pt>
                <c:pt idx="18">
                  <c:v>4238.362360754676</c:v>
                </c:pt>
                <c:pt idx="19">
                  <c:v>4455.8302881994887</c:v>
                </c:pt>
                <c:pt idx="20">
                  <c:v>4673.2982156443013</c:v>
                </c:pt>
                <c:pt idx="21">
                  <c:v>4890.7661430891139</c:v>
                </c:pt>
                <c:pt idx="22">
                  <c:v>5108.2340705339266</c:v>
                </c:pt>
                <c:pt idx="23">
                  <c:v>5325.7019979787392</c:v>
                </c:pt>
                <c:pt idx="24">
                  <c:v>5543.1699254235518</c:v>
                </c:pt>
                <c:pt idx="25">
                  <c:v>5760.6378528683645</c:v>
                </c:pt>
                <c:pt idx="26">
                  <c:v>5978.1057803131771</c:v>
                </c:pt>
                <c:pt idx="27">
                  <c:v>6195.5737077579897</c:v>
                </c:pt>
                <c:pt idx="28">
                  <c:v>6413.0416352028024</c:v>
                </c:pt>
                <c:pt idx="29">
                  <c:v>6630.509562647615</c:v>
                </c:pt>
                <c:pt idx="30">
                  <c:v>6847.9774900924276</c:v>
                </c:pt>
                <c:pt idx="31">
                  <c:v>7065.4454175372402</c:v>
                </c:pt>
                <c:pt idx="32">
                  <c:v>7282.9133449820529</c:v>
                </c:pt>
                <c:pt idx="33">
                  <c:v>7500.3812724268655</c:v>
                </c:pt>
                <c:pt idx="34">
                  <c:v>7717.8491998716781</c:v>
                </c:pt>
                <c:pt idx="35">
                  <c:v>7935.3171273164908</c:v>
                </c:pt>
                <c:pt idx="36">
                  <c:v>8152.7850547613034</c:v>
                </c:pt>
                <c:pt idx="37">
                  <c:v>8370.2529822061169</c:v>
                </c:pt>
                <c:pt idx="38">
                  <c:v>8587.7209096509305</c:v>
                </c:pt>
                <c:pt idx="39">
                  <c:v>8805.188837095744</c:v>
                </c:pt>
                <c:pt idx="40">
                  <c:v>9022.6567645405576</c:v>
                </c:pt>
                <c:pt idx="41">
                  <c:v>9240.1246919853711</c:v>
                </c:pt>
                <c:pt idx="42">
                  <c:v>9457.5926194301846</c:v>
                </c:pt>
                <c:pt idx="43">
                  <c:v>9675.060546875</c:v>
                </c:pt>
              </c:numCache>
            </c:numRef>
          </c:cat>
          <c:val>
            <c:numRef>
              <c:f>'Overall Metrics'!$U$2:$U$45</c:f>
              <c:numCache>
                <c:formatCode>General</c:formatCode>
                <c:ptCount val="44"/>
                <c:pt idx="0">
                  <c:v>1</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227481280"/>
        <c:axId val="227481672"/>
      </c:barChart>
      <c:catAx>
        <c:axId val="227481280"/>
        <c:scaling>
          <c:orientation val="minMax"/>
        </c:scaling>
        <c:delete val="1"/>
        <c:axPos val="b"/>
        <c:numFmt formatCode="#,##0.00" sourceLinked="1"/>
        <c:majorTickMark val="out"/>
        <c:minorTickMark val="none"/>
        <c:tickLblPos val="none"/>
        <c:crossAx val="227481672"/>
        <c:crosses val="autoZero"/>
        <c:auto val="1"/>
        <c:lblAlgn val="ctr"/>
        <c:lblOffset val="100"/>
        <c:noMultiLvlLbl val="0"/>
      </c:catAx>
      <c:valAx>
        <c:axId val="227481672"/>
        <c:scaling>
          <c:orientation val="minMax"/>
        </c:scaling>
        <c:delete val="1"/>
        <c:axPos val="l"/>
        <c:numFmt formatCode="General" sourceLinked="1"/>
        <c:majorTickMark val="out"/>
        <c:minorTickMark val="none"/>
        <c:tickLblPos val="none"/>
        <c:crossAx val="227481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1" totalsRowShown="0" headerRowDxfId="95" dataDxfId="94">
  <autoFilter ref="A2:N11"/>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Misc!$P$2),OR(NOT(ISNUMBER(Edges[Label])), Edges[Label] &gt;= Misc!$O$3), OR(NOT(ISNUMBER(Edges[Label])), Edges[Label] &lt;= Misc!$P$3),TRUE),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7" totalsRowShown="0" headerRowDxfId="79" dataDxfId="78">
  <autoFilter ref="A2:AC7"/>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Required"/>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3"/>
  <sheetViews>
    <sheetView tabSelected="1" workbookViewId="0">
      <pane xSplit="2" ySplit="2" topLeftCell="C3" activePane="bottomRight" state="frozen"/>
      <selection pane="topRight" activeCell="C1" sqref="C1"/>
      <selection pane="bottomLeft" activeCell="A3" sqref="A3"/>
      <selection pane="bottomRight" activeCell="E20" sqref="E20"/>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39</v>
      </c>
      <c r="D1" s="19"/>
      <c r="E1" s="19"/>
      <c r="F1" s="19"/>
      <c r="G1" s="18"/>
      <c r="H1" s="16" t="s">
        <v>43</v>
      </c>
      <c r="I1" s="66"/>
      <c r="J1" s="66"/>
      <c r="K1" s="35" t="s">
        <v>42</v>
      </c>
      <c r="L1" s="20" t="s">
        <v>40</v>
      </c>
      <c r="M1" s="20"/>
      <c r="N1" s="17" t="s">
        <v>41</v>
      </c>
    </row>
    <row r="2" spans="1:14" ht="30" customHeight="1" x14ac:dyDescent="0.25">
      <c r="A2" s="11" t="s">
        <v>0</v>
      </c>
      <c r="B2" s="11" t="s">
        <v>1</v>
      </c>
      <c r="C2" s="13" t="s">
        <v>2</v>
      </c>
      <c r="D2" s="13" t="s">
        <v>3</v>
      </c>
      <c r="E2" s="13" t="s">
        <v>129</v>
      </c>
      <c r="F2" s="13" t="s">
        <v>4</v>
      </c>
      <c r="G2" s="13" t="s">
        <v>11</v>
      </c>
      <c r="H2" s="11" t="s">
        <v>46</v>
      </c>
      <c r="I2" s="13" t="s">
        <v>159</v>
      </c>
      <c r="J2" s="13" t="s">
        <v>160</v>
      </c>
      <c r="K2" s="13" t="s">
        <v>164</v>
      </c>
      <c r="L2" s="13" t="s">
        <v>12</v>
      </c>
      <c r="M2" s="13" t="s">
        <v>38</v>
      </c>
      <c r="N2" s="13" t="s">
        <v>26</v>
      </c>
    </row>
    <row r="3" spans="1:14" ht="15" customHeight="1" x14ac:dyDescent="0.25">
      <c r="A3" s="50" t="s">
        <v>174</v>
      </c>
      <c r="B3" s="50" t="s">
        <v>175</v>
      </c>
      <c r="C3" s="54"/>
      <c r="D3" s="55">
        <v>5</v>
      </c>
      <c r="E3" s="67"/>
      <c r="F3" s="56"/>
      <c r="G3" s="54"/>
      <c r="H3" s="55">
        <v>5</v>
      </c>
      <c r="I3" s="57"/>
      <c r="J3" s="57"/>
      <c r="K3" s="69"/>
      <c r="L3" s="63">
        <v>3</v>
      </c>
      <c r="M3" s="63" t="b">
        <f xml:space="preserve"> IF(AND(OR(NOT(ISNUMBER(Edges[Width])), Edges[Width] &gt;= Misc!$O$2), OR(NOT(ISNUMBER(Edges[Width])), Edges[Width] &lt;= Misc!$P$2),OR(NOT(ISNUMBER(Edges[Label])), Edges[Label] &gt;= Misc!$O$3), OR(NOT(ISNUMBER(Edges[Label])), Edges[Label] &lt;= Misc!$P$3),TRUE), TRUE, FALSE)</f>
        <v>1</v>
      </c>
      <c r="N3" s="64"/>
    </row>
    <row r="4" spans="1:14" ht="15" customHeight="1" x14ac:dyDescent="0.25">
      <c r="A4" s="80" t="s">
        <v>175</v>
      </c>
      <c r="B4" s="80" t="s">
        <v>176</v>
      </c>
      <c r="C4" s="81"/>
      <c r="D4" s="82">
        <v>4</v>
      </c>
      <c r="E4" s="83"/>
      <c r="F4" s="84"/>
      <c r="G4" s="81"/>
      <c r="H4" s="82">
        <v>4</v>
      </c>
      <c r="I4" s="86"/>
      <c r="J4" s="86"/>
      <c r="K4" s="87"/>
      <c r="L4" s="88">
        <v>4</v>
      </c>
      <c r="M4" s="88" t="b">
        <f xml:space="preserve"> IF(AND(OR(NOT(ISNUMBER(Edges[Width])), Edges[Width] &gt;= Misc!$O$2), OR(NOT(ISNUMBER(Edges[Width])), Edges[Width] &lt;= Misc!$P$2),OR(NOT(ISNUMBER(Edges[Label])), Edges[Label] &gt;= Misc!$O$3), OR(NOT(ISNUMBER(Edges[Label])), Edges[Label] &lt;= Misc!$P$3),TRUE), TRUE, FALSE)</f>
        <v>1</v>
      </c>
      <c r="N4" s="89"/>
    </row>
    <row r="5" spans="1:14" x14ac:dyDescent="0.25">
      <c r="A5" s="80" t="s">
        <v>176</v>
      </c>
      <c r="B5" s="80" t="s">
        <v>177</v>
      </c>
      <c r="C5" s="81"/>
      <c r="D5" s="82">
        <v>8</v>
      </c>
      <c r="E5" s="83"/>
      <c r="F5" s="84"/>
      <c r="G5" s="81"/>
      <c r="H5" s="82">
        <v>8</v>
      </c>
      <c r="I5" s="86"/>
      <c r="J5" s="86"/>
      <c r="K5" s="87"/>
      <c r="L5" s="88">
        <v>5</v>
      </c>
      <c r="M5" s="88" t="b">
        <f xml:space="preserve"> IF(AND(OR(NOT(ISNUMBER(Edges[Width])), Edges[Width] &gt;= Misc!$O$2), OR(NOT(ISNUMBER(Edges[Width])), Edges[Width] &lt;= Misc!$P$2),OR(NOT(ISNUMBER(Edges[Label])), Edges[Label] &gt;= Misc!$O$3), OR(NOT(ISNUMBER(Edges[Label])), Edges[Label] &lt;= Misc!$P$3),TRUE), TRUE, FALSE)</f>
        <v>1</v>
      </c>
      <c r="N5" s="89"/>
    </row>
    <row r="6" spans="1:14" x14ac:dyDescent="0.25">
      <c r="A6" s="80" t="s">
        <v>177</v>
      </c>
      <c r="B6" s="80" t="s">
        <v>176</v>
      </c>
      <c r="C6" s="81"/>
      <c r="D6" s="82">
        <v>8</v>
      </c>
      <c r="E6" s="83"/>
      <c r="F6" s="84"/>
      <c r="G6" s="81"/>
      <c r="H6" s="82">
        <v>8</v>
      </c>
      <c r="I6" s="86"/>
      <c r="J6" s="86"/>
      <c r="K6" s="87"/>
      <c r="L6" s="88">
        <v>6</v>
      </c>
      <c r="M6" s="88" t="b">
        <f xml:space="preserve"> IF(AND(OR(NOT(ISNUMBER(Edges[Width])), Edges[Width] &gt;= Misc!$O$2), OR(NOT(ISNUMBER(Edges[Width])), Edges[Width] &lt;= Misc!$P$2),OR(NOT(ISNUMBER(Edges[Label])), Edges[Label] &gt;= Misc!$O$3), OR(NOT(ISNUMBER(Edges[Label])), Edges[Label] &lt;= Misc!$P$3),TRUE), TRUE, FALSE)</f>
        <v>1</v>
      </c>
      <c r="N6" s="89"/>
    </row>
    <row r="7" spans="1:14" x14ac:dyDescent="0.25">
      <c r="A7" s="80" t="s">
        <v>177</v>
      </c>
      <c r="B7" s="80" t="s">
        <v>178</v>
      </c>
      <c r="C7" s="81"/>
      <c r="D7" s="82">
        <v>6</v>
      </c>
      <c r="E7" s="83"/>
      <c r="F7" s="84"/>
      <c r="G7" s="81"/>
      <c r="H7" s="82">
        <v>6</v>
      </c>
      <c r="I7" s="86"/>
      <c r="J7" s="86"/>
      <c r="K7" s="87"/>
      <c r="L7" s="88">
        <v>7</v>
      </c>
      <c r="M7" s="88" t="b">
        <f xml:space="preserve"> IF(AND(OR(NOT(ISNUMBER(Edges[Width])), Edges[Width] &gt;= Misc!$O$2), OR(NOT(ISNUMBER(Edges[Width])), Edges[Width] &lt;= Misc!$P$2),OR(NOT(ISNUMBER(Edges[Label])), Edges[Label] &gt;= Misc!$O$3), OR(NOT(ISNUMBER(Edges[Label])), Edges[Label] &lt;= Misc!$P$3),TRUE), TRUE, FALSE)</f>
        <v>1</v>
      </c>
      <c r="N7" s="89"/>
    </row>
    <row r="8" spans="1:14" x14ac:dyDescent="0.25">
      <c r="A8" s="80" t="s">
        <v>174</v>
      </c>
      <c r="B8" s="80" t="s">
        <v>177</v>
      </c>
      <c r="C8" s="81"/>
      <c r="D8" s="82">
        <v>5</v>
      </c>
      <c r="E8" s="83"/>
      <c r="F8" s="84"/>
      <c r="G8" s="81"/>
      <c r="H8" s="82">
        <v>5</v>
      </c>
      <c r="I8" s="86"/>
      <c r="J8" s="86"/>
      <c r="K8" s="87"/>
      <c r="L8" s="88">
        <v>8</v>
      </c>
      <c r="M8" s="88" t="b">
        <f xml:space="preserve"> IF(AND(OR(NOT(ISNUMBER(Edges[Width])), Edges[Width] &gt;= Misc!$O$2), OR(NOT(ISNUMBER(Edges[Width])), Edges[Width] &lt;= Misc!$P$2),OR(NOT(ISNUMBER(Edges[Label])), Edges[Label] &gt;= Misc!$O$3), OR(NOT(ISNUMBER(Edges[Label])), Edges[Label] &lt;= Misc!$P$3),TRUE), TRUE, FALSE)</f>
        <v>1</v>
      </c>
      <c r="N8" s="89"/>
    </row>
    <row r="9" spans="1:14" x14ac:dyDescent="0.25">
      <c r="A9" s="80" t="s">
        <v>176</v>
      </c>
      <c r="B9" s="80" t="s">
        <v>178</v>
      </c>
      <c r="C9" s="81"/>
      <c r="D9" s="82">
        <v>2</v>
      </c>
      <c r="E9" s="83"/>
      <c r="F9" s="84"/>
      <c r="G9" s="81"/>
      <c r="H9" s="82">
        <v>2</v>
      </c>
      <c r="I9" s="86"/>
      <c r="J9" s="86"/>
      <c r="K9" s="87"/>
      <c r="L9" s="88">
        <v>9</v>
      </c>
      <c r="M9" s="88" t="b">
        <f xml:space="preserve"> IF(AND(OR(NOT(ISNUMBER(Edges[Width])), Edges[Width] &gt;= Misc!$O$2), OR(NOT(ISNUMBER(Edges[Width])), Edges[Width] &lt;= Misc!$P$2),OR(NOT(ISNUMBER(Edges[Label])), Edges[Label] &gt;= Misc!$O$3), OR(NOT(ISNUMBER(Edges[Label])), Edges[Label] &lt;= Misc!$P$3),TRUE), TRUE, FALSE)</f>
        <v>1</v>
      </c>
      <c r="N9" s="89"/>
    </row>
    <row r="10" spans="1:14" x14ac:dyDescent="0.25">
      <c r="A10" s="50" t="s">
        <v>178</v>
      </c>
      <c r="B10" s="50" t="s">
        <v>175</v>
      </c>
      <c r="C10" s="54"/>
      <c r="D10" s="55">
        <v>3</v>
      </c>
      <c r="E10" s="67"/>
      <c r="F10" s="56"/>
      <c r="G10" s="54"/>
      <c r="H10" s="55">
        <v>3</v>
      </c>
      <c r="I10" s="57"/>
      <c r="J10" s="57"/>
      <c r="K10" s="69"/>
      <c r="L10" s="105">
        <v>10</v>
      </c>
      <c r="M10" s="105" t="b">
        <f xml:space="preserve"> IF(AND(OR(NOT(ISNUMBER(Edges[Width])), Edges[Width] &gt;= Misc!$O$2), OR(NOT(ISNUMBER(Edges[Width])), Edges[Width] &lt;= Misc!$P$2),OR(NOT(ISNUMBER(Edges[Label])), Edges[Label] &gt;= Misc!$O$3), OR(NOT(ISNUMBER(Edges[Label])), Edges[Label] &lt;= Misc!$P$3),TRUE), TRUE, FALSE)</f>
        <v>1</v>
      </c>
      <c r="N10" s="64"/>
    </row>
    <row r="11" spans="1:14" x14ac:dyDescent="0.25">
      <c r="A11" s="50" t="s">
        <v>174</v>
      </c>
      <c r="B11" s="50" t="s">
        <v>178</v>
      </c>
      <c r="C11" s="54"/>
      <c r="D11" s="55">
        <v>7</v>
      </c>
      <c r="E11" s="67"/>
      <c r="F11" s="56"/>
      <c r="G11" s="54"/>
      <c r="H11" s="55">
        <v>7</v>
      </c>
      <c r="I11" s="57"/>
      <c r="J11" s="57"/>
      <c r="K11" s="69"/>
      <c r="L11" s="105">
        <v>11</v>
      </c>
      <c r="M11" s="105" t="b">
        <f xml:space="preserve"> IF(AND(OR(NOT(ISNUMBER(Edges[Width])), Edges[Width] &gt;= Misc!$O$2), OR(NOT(ISNUMBER(Edges[Width])), Edges[Width] &lt;= Misc!$P$2),OR(NOT(ISNUMBER(Edges[Label])), Edges[Label] &gt;= Misc!$O$3), OR(NOT(ISNUMBER(Edges[Label])), Edges[Label] &lt;= Misc!$P$3),TRUE), TRUE, FALSE)</f>
        <v>1</v>
      </c>
      <c r="N11" s="64"/>
    </row>
    <row r="12" spans="1:14" x14ac:dyDescent="0.25">
      <c r="A12" s="50"/>
      <c r="B12" s="50"/>
      <c r="C12" s="54"/>
      <c r="D12" s="55"/>
      <c r="E12" s="67"/>
      <c r="F12" s="56"/>
      <c r="G12" s="54"/>
      <c r="H12" s="58"/>
      <c r="I12" s="57"/>
      <c r="J12" s="57"/>
      <c r="K12" s="69"/>
      <c r="L12" s="105">
        <v>12</v>
      </c>
      <c r="M12" s="105" t="e">
        <f xml:space="preserve"> IF(AND(OR(NOT(ISNUMBER(Edges[Width])), Edges[Width] &gt;= Misc!$O$2), OR(NOT(ISNUMBER(Edges[Width])), Edges[Width] &lt;= Misc!$P$2),OR(NOT(ISNUMBER(Edges[Label])), Edges[Label] &gt;= Misc!$O$3), OR(NOT(ISNUMBER(Edges[Label])), Edges[Label] &lt;= Misc!$P$3),TRUE), TRUE, FALSE)</f>
        <v>#VALUE!</v>
      </c>
      <c r="N12" s="64"/>
    </row>
    <row r="13" spans="1:14" x14ac:dyDescent="0.25">
      <c r="A13" s="50"/>
      <c r="B13" s="50"/>
      <c r="C13" s="54"/>
      <c r="D13" s="55"/>
      <c r="E13" s="67"/>
      <c r="F13" s="56"/>
      <c r="G13" s="54"/>
      <c r="H13" s="58"/>
      <c r="I13" s="57"/>
      <c r="J13" s="57"/>
      <c r="K13" s="69"/>
      <c r="L13" s="105">
        <v>13</v>
      </c>
      <c r="M13" s="105" t="e">
        <f xml:space="preserve"> IF(AND(OR(NOT(ISNUMBER(Edges[Width])), Edges[Width] &gt;= Misc!$O$2), OR(NOT(ISNUMBER(Edges[Width])), Edges[Width] &lt;= Misc!$P$2),OR(NOT(ISNUMBER(Edges[Label])), Edges[Label] &gt;= Misc!$O$3), OR(NOT(ISNUMBER(Edges[Label])), Edges[Label] &lt;= Misc!$P$3),TRUE), TRUE, FALSE)</f>
        <v>#VALUE!</v>
      </c>
      <c r="N13" s="64"/>
    </row>
    <row r="14" spans="1:14" x14ac:dyDescent="0.25">
      <c r="A14" s="80"/>
      <c r="B14" s="80"/>
      <c r="C14" s="81"/>
      <c r="D14" s="82"/>
      <c r="E14" s="83"/>
      <c r="F14" s="84"/>
      <c r="G14" s="81"/>
      <c r="H14" s="85"/>
      <c r="I14" s="86"/>
      <c r="J14" s="86"/>
      <c r="K14" s="87"/>
      <c r="L14" s="88">
        <v>14</v>
      </c>
      <c r="M14" s="88" t="e">
        <f xml:space="preserve"> IF(AND(OR(NOT(ISNUMBER(Edges[Width])), Edges[Width] &gt;= Misc!$O$2), OR(NOT(ISNUMBER(Edges[Width])), Edges[Width] &lt;= Misc!$P$2),OR(NOT(ISNUMBER(Edges[Label])), Edges[Label] &gt;= Misc!$O$3), OR(NOT(ISNUMBER(Edges[Label])), Edges[Label] &lt;= Misc!$P$3),TRUE), TRUE, FALSE)</f>
        <v>#VALUE!</v>
      </c>
      <c r="N14" s="89"/>
    </row>
    <row r="23" spans="3:13" x14ac:dyDescent="0.25">
      <c r="M23" s="7"/>
    </row>
    <row r="26" spans="3:13" x14ac:dyDescent="0.25">
      <c r="C26" s="3">
        <v>1</v>
      </c>
      <c r="D26" s="2" t="s">
        <v>183</v>
      </c>
      <c r="E26" s="2">
        <f>5+4</f>
        <v>9</v>
      </c>
    </row>
    <row r="27" spans="3:13" x14ac:dyDescent="0.25">
      <c r="C27" s="3">
        <v>2</v>
      </c>
      <c r="D27" s="2" t="s">
        <v>184</v>
      </c>
      <c r="E27" s="2">
        <f>5</f>
        <v>5</v>
      </c>
    </row>
    <row r="28" spans="3:13" x14ac:dyDescent="0.25">
      <c r="C28" s="3">
        <v>3</v>
      </c>
      <c r="D28" s="2" t="s">
        <v>185</v>
      </c>
      <c r="E28" s="2">
        <f>5+8</f>
        <v>13</v>
      </c>
    </row>
    <row r="29" spans="3:13" x14ac:dyDescent="0.25">
      <c r="C29" s="3">
        <v>4</v>
      </c>
      <c r="D29" s="2" t="s">
        <v>186</v>
      </c>
      <c r="E29" s="2">
        <f>7+3+4+8</f>
        <v>22</v>
      </c>
    </row>
    <row r="30" spans="3:13" x14ac:dyDescent="0.25">
      <c r="C30" s="3">
        <v>5</v>
      </c>
      <c r="D30" s="2" t="s">
        <v>187</v>
      </c>
      <c r="E30" s="2" t="s">
        <v>188</v>
      </c>
    </row>
    <row r="32" spans="3:13" x14ac:dyDescent="0.25">
      <c r="C32" s="3">
        <v>6</v>
      </c>
      <c r="D32" s="2" t="s">
        <v>189</v>
      </c>
      <c r="E32" s="2" t="s">
        <v>190</v>
      </c>
      <c r="F32" s="2" t="s">
        <v>191</v>
      </c>
      <c r="G32" s="2" t="s">
        <v>192</v>
      </c>
    </row>
    <row r="33" spans="3:14" x14ac:dyDescent="0.25">
      <c r="C33" s="3">
        <v>7</v>
      </c>
      <c r="D33" s="2" t="s">
        <v>193</v>
      </c>
      <c r="E33" s="2" t="s">
        <v>194</v>
      </c>
      <c r="F33" s="2" t="s">
        <v>195</v>
      </c>
      <c r="G33" s="2" t="s">
        <v>196</v>
      </c>
      <c r="H33" s="1" t="s">
        <v>197</v>
      </c>
      <c r="I33" s="2" t="s">
        <v>198</v>
      </c>
      <c r="J33" s="1" t="s">
        <v>199</v>
      </c>
    </row>
    <row r="35" spans="3:14" x14ac:dyDescent="0.25">
      <c r="D35" s="2" t="s">
        <v>200</v>
      </c>
      <c r="E35" s="2" t="s">
        <v>201</v>
      </c>
      <c r="F35" s="2" t="s">
        <v>202</v>
      </c>
      <c r="G35" s="2" t="s">
        <v>203</v>
      </c>
      <c r="H35" s="1" t="s">
        <v>204</v>
      </c>
    </row>
    <row r="36" spans="3:14" x14ac:dyDescent="0.25">
      <c r="C36" s="3">
        <v>8</v>
      </c>
      <c r="D36" s="2">
        <f>5+4</f>
        <v>9</v>
      </c>
      <c r="E36" s="2">
        <f>5+8</f>
        <v>13</v>
      </c>
      <c r="F36" s="2">
        <f>5+6+3+4</f>
        <v>18</v>
      </c>
      <c r="G36" s="3">
        <f>7+3+4</f>
        <v>14</v>
      </c>
    </row>
    <row r="38" spans="3:14" x14ac:dyDescent="0.25">
      <c r="D38" s="2" t="s">
        <v>205</v>
      </c>
      <c r="E38" s="2" t="s">
        <v>206</v>
      </c>
      <c r="F38" s="2" t="s">
        <v>207</v>
      </c>
      <c r="H38" s="1" t="s">
        <v>204</v>
      </c>
    </row>
    <row r="39" spans="3:14" x14ac:dyDescent="0.25">
      <c r="C39" s="3">
        <v>9</v>
      </c>
      <c r="D39" s="2">
        <f>4+2+3</f>
        <v>9</v>
      </c>
      <c r="E39" s="2">
        <f>4+8+8+4</f>
        <v>24</v>
      </c>
      <c r="F39" s="2">
        <f>4+8+6+3</f>
        <v>21</v>
      </c>
    </row>
    <row r="42" spans="3:14" x14ac:dyDescent="0.25">
      <c r="C42" s="3">
        <v>10</v>
      </c>
      <c r="D42" s="2" t="s">
        <v>208</v>
      </c>
      <c r="E42" s="2" t="s">
        <v>209</v>
      </c>
      <c r="F42" s="2" t="s">
        <v>210</v>
      </c>
      <c r="G42" s="2" t="s">
        <v>211</v>
      </c>
      <c r="H42" s="2" t="s">
        <v>212</v>
      </c>
      <c r="I42" s="2" t="s">
        <v>213</v>
      </c>
      <c r="J42" s="2" t="s">
        <v>214</v>
      </c>
      <c r="N42" t="s">
        <v>215</v>
      </c>
    </row>
    <row r="43" spans="3:14" x14ac:dyDescent="0.25">
      <c r="D43" s="2">
        <f>8+8</f>
        <v>16</v>
      </c>
      <c r="E43" s="2">
        <f>2+3+4</f>
        <v>9</v>
      </c>
      <c r="F43" s="2">
        <f>2+3+4+8+8</f>
        <v>25</v>
      </c>
      <c r="G43" s="3">
        <f>8+8+2+3+4</f>
        <v>25</v>
      </c>
      <c r="H43" s="2">
        <f>8+6+3+4</f>
        <v>21</v>
      </c>
      <c r="I43" s="3">
        <f>2+3+4+2+3+4</f>
        <v>18</v>
      </c>
      <c r="J43" s="3">
        <f>2+3+4+2+3+4+2+3+4</f>
        <v>27</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
    <dataValidation allowBlank="1" showErrorMessage="1" sqref="N2:N1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
    <dataValidation allowBlank="1" showInputMessage="1" promptTitle="Edge Color" prompt="To select an optional edge color, right-click and select Select Color on the right-click menu." sqref="C3:C11"/>
    <dataValidation allowBlank="1" showInputMessage="1" errorTitle="Invalid Edge Width" error="The optional edge width must be a whole number between 1 and 10." promptTitle="Edge Width" prompt="Enter an optional edge width between 1 and 10." sqref="D3:D11 H3:H11"/>
    <dataValidation allowBlank="1" showInputMessage="1" errorTitle="Invalid Edge Opacity" error="The optional edge opacity must be a whole number between 0 and 10." promptTitle="Edge Opacity" prompt="Enter an optional edge opacity between 0 (transparent) and 100 (opaque)." sqref="F3:F1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
      <formula1>ValidEdgeVisibilities</formula1>
    </dataValidation>
    <dataValidation allowBlank="1" showInputMessage="1" showErrorMessage="1" promptTitle="Vertex 1 Name" prompt="Enter the name of the edge's first vertex." sqref="A3:A11"/>
    <dataValidation allowBlank="1" showInputMessage="1" showErrorMessage="1" promptTitle="Vertex 2 Name" prompt="Enter the name of the edge's second vertex." sqref="B3:B11"/>
    <dataValidation allowBlank="1" showInputMessage="1" showErrorMessage="1" errorTitle="Invalid Edge Visibility" error="You have entered an unrecognized edge visibility.  Try selecting from the drop-down list instead." promptTitle="Edge Label" prompt="Enter an optional edge label." sqref="H12:H1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136</v>
      </c>
      <c r="Y2" s="13" t="s">
        <v>37</v>
      </c>
      <c r="Z2" s="13" t="s">
        <v>169</v>
      </c>
      <c r="AA2" s="11" t="s">
        <v>12</v>
      </c>
      <c r="AB2" s="11" t="s">
        <v>38</v>
      </c>
      <c r="AC2" s="8" t="s">
        <v>26</v>
      </c>
      <c r="AD2" s="3"/>
      <c r="AF2"/>
      <c r="AG2"/>
      <c r="AH2"/>
    </row>
    <row r="3" spans="1:34" ht="15" customHeight="1" x14ac:dyDescent="0.25">
      <c r="A3" s="50" t="s">
        <v>174</v>
      </c>
      <c r="B3" s="54"/>
      <c r="C3" s="54"/>
      <c r="D3" s="55"/>
      <c r="E3" s="56"/>
      <c r="F3" s="54"/>
      <c r="G3" s="54"/>
      <c r="H3" s="50" t="s">
        <v>174</v>
      </c>
      <c r="I3" s="57"/>
      <c r="J3" s="57"/>
      <c r="K3" s="58"/>
      <c r="L3" s="60"/>
      <c r="M3" s="61">
        <v>9854.9814453125</v>
      </c>
      <c r="N3" s="61">
        <v>4999.5</v>
      </c>
      <c r="O3" s="59"/>
      <c r="P3" s="62"/>
      <c r="Q3" s="62"/>
      <c r="R3" s="51"/>
      <c r="S3" s="51"/>
      <c r="T3" s="51"/>
      <c r="U3" s="51"/>
      <c r="V3" s="52"/>
      <c r="W3" s="52"/>
      <c r="X3" s="53"/>
      <c r="Y3" s="52"/>
      <c r="Z3" s="52"/>
      <c r="AA3" s="63">
        <v>3</v>
      </c>
      <c r="AB3" s="63" t="b">
        <f xml:space="preserve"> IF(AND(OR(NOT(ISNUMBER(Vertices[X])), Vertices[X] &gt;= Misc!$O$4), OR(NOT(ISNUMBER(Vertices[X])), Vertices[X] &lt;= Misc!$P$4),OR(NOT(ISNUMBER(Vertices[Y])), Vertices[Y] &gt;= Misc!$O$5), OR(NOT(ISNUMBER(Vertices[Y])), Vertices[Y] &lt;= Misc!$P$5),TRUE), TRUE, FALSE)</f>
        <v>0</v>
      </c>
      <c r="AC3" s="64"/>
      <c r="AD3" s="3"/>
      <c r="AF3"/>
      <c r="AG3"/>
      <c r="AH3"/>
    </row>
    <row r="4" spans="1:34" x14ac:dyDescent="0.25">
      <c r="A4" s="90" t="s">
        <v>175</v>
      </c>
      <c r="B4" s="91"/>
      <c r="C4" s="91"/>
      <c r="D4" s="92"/>
      <c r="E4" s="93"/>
      <c r="F4" s="91"/>
      <c r="G4" s="91"/>
      <c r="H4" s="90" t="s">
        <v>175</v>
      </c>
      <c r="I4" s="95"/>
      <c r="J4" s="95"/>
      <c r="K4" s="94"/>
      <c r="L4" s="96"/>
      <c r="M4" s="97">
        <v>6499.92626953125</v>
      </c>
      <c r="N4" s="97">
        <v>323.93966674804687</v>
      </c>
      <c r="O4" s="98"/>
      <c r="P4" s="99"/>
      <c r="Q4" s="99"/>
      <c r="R4" s="100"/>
      <c r="S4" s="100"/>
      <c r="T4" s="100"/>
      <c r="U4" s="100"/>
      <c r="V4" s="101"/>
      <c r="W4" s="101"/>
      <c r="X4" s="101"/>
      <c r="Y4" s="101"/>
      <c r="Z4" s="102"/>
      <c r="AA4" s="103">
        <v>4</v>
      </c>
      <c r="AB4" s="103" t="b">
        <f xml:space="preserve"> IF(AND(OR(NOT(ISNUMBER(Vertices[X])), Vertices[X] &gt;= Misc!$O$4), OR(NOT(ISNUMBER(Vertices[X])), Vertices[X] &lt;= Misc!$P$4),OR(NOT(ISNUMBER(Vertices[Y])), Vertices[Y] &gt;= Misc!$O$5), OR(NOT(ISNUMBER(Vertices[Y])), Vertices[Y] &lt;= Misc!$P$5),TRUE), TRUE, FALSE)</f>
        <v>1</v>
      </c>
      <c r="AC4" s="104"/>
    </row>
    <row r="5" spans="1:34" x14ac:dyDescent="0.25">
      <c r="A5" s="90" t="s">
        <v>176</v>
      </c>
      <c r="B5" s="91"/>
      <c r="C5" s="91"/>
      <c r="D5" s="92"/>
      <c r="E5" s="93"/>
      <c r="F5" s="91"/>
      <c r="G5" s="91"/>
      <c r="H5" s="90" t="s">
        <v>176</v>
      </c>
      <c r="I5" s="95"/>
      <c r="J5" s="95"/>
      <c r="K5" s="94"/>
      <c r="L5" s="96"/>
      <c r="M5" s="97">
        <v>1071.3330078125</v>
      </c>
      <c r="N5" s="97">
        <v>2109.8447265625</v>
      </c>
      <c r="O5" s="98"/>
      <c r="P5" s="99"/>
      <c r="Q5" s="99"/>
      <c r="R5" s="100"/>
      <c r="S5" s="100"/>
      <c r="T5" s="100"/>
      <c r="U5" s="100"/>
      <c r="V5" s="101"/>
      <c r="W5" s="101"/>
      <c r="X5" s="101"/>
      <c r="Y5" s="101"/>
      <c r="Z5" s="102"/>
      <c r="AA5" s="103">
        <v>5</v>
      </c>
      <c r="AB5" s="103" t="b">
        <f xml:space="preserve"> IF(AND(OR(NOT(ISNUMBER(Vertices[X])), Vertices[X] &gt;= Misc!$O$4), OR(NOT(ISNUMBER(Vertices[X])), Vertices[X] &lt;= Misc!$P$4),OR(NOT(ISNUMBER(Vertices[Y])), Vertices[Y] &gt;= Misc!$O$5), OR(NOT(ISNUMBER(Vertices[Y])), Vertices[Y] &lt;= Misc!$P$5),TRUE), TRUE, FALSE)</f>
        <v>0</v>
      </c>
      <c r="AC5" s="104"/>
    </row>
    <row r="6" spans="1:34" x14ac:dyDescent="0.25">
      <c r="A6" s="90" t="s">
        <v>177</v>
      </c>
      <c r="B6" s="91"/>
      <c r="C6" s="91"/>
      <c r="D6" s="92"/>
      <c r="E6" s="93"/>
      <c r="F6" s="91"/>
      <c r="G6" s="91"/>
      <c r="H6" s="90" t="s">
        <v>177</v>
      </c>
      <c r="I6" s="95"/>
      <c r="J6" s="95"/>
      <c r="K6" s="94"/>
      <c r="L6" s="96"/>
      <c r="M6" s="97">
        <v>1071.3330078125</v>
      </c>
      <c r="N6" s="97">
        <v>7889.1552734375</v>
      </c>
      <c r="O6" s="98"/>
      <c r="P6" s="99"/>
      <c r="Q6" s="99"/>
      <c r="R6" s="100"/>
      <c r="S6" s="100"/>
      <c r="T6" s="100"/>
      <c r="U6" s="100"/>
      <c r="V6" s="101"/>
      <c r="W6" s="101"/>
      <c r="X6" s="101"/>
      <c r="Y6" s="101"/>
      <c r="Z6" s="102"/>
      <c r="AA6" s="103">
        <v>6</v>
      </c>
      <c r="AB6" s="103" t="b">
        <f xml:space="preserve"> IF(AND(OR(NOT(ISNUMBER(Vertices[X])), Vertices[X] &gt;= Misc!$O$4), OR(NOT(ISNUMBER(Vertices[X])), Vertices[X] &lt;= Misc!$P$4),OR(NOT(ISNUMBER(Vertices[Y])), Vertices[Y] &gt;= Misc!$O$5), OR(NOT(ISNUMBER(Vertices[Y])), Vertices[Y] &lt;= Misc!$P$5),TRUE), TRUE, FALSE)</f>
        <v>0</v>
      </c>
      <c r="AC6" s="104"/>
    </row>
    <row r="7" spans="1:34" x14ac:dyDescent="0.25">
      <c r="A7" s="90" t="s">
        <v>178</v>
      </c>
      <c r="B7" s="91"/>
      <c r="C7" s="91"/>
      <c r="D7" s="92"/>
      <c r="E7" s="93"/>
      <c r="F7" s="91"/>
      <c r="G7" s="91"/>
      <c r="H7" s="90" t="s">
        <v>178</v>
      </c>
      <c r="I7" s="95"/>
      <c r="J7" s="95"/>
      <c r="K7" s="94"/>
      <c r="L7" s="96"/>
      <c r="M7" s="97">
        <v>6499.92626953125</v>
      </c>
      <c r="N7" s="97">
        <v>9675.060546875</v>
      </c>
      <c r="O7" s="98"/>
      <c r="P7" s="99"/>
      <c r="Q7" s="99"/>
      <c r="R7" s="100"/>
      <c r="S7" s="100"/>
      <c r="T7" s="100"/>
      <c r="U7" s="100"/>
      <c r="V7" s="101"/>
      <c r="W7" s="101"/>
      <c r="X7" s="101"/>
      <c r="Y7" s="101"/>
      <c r="Z7" s="102"/>
      <c r="AA7" s="103">
        <v>7</v>
      </c>
      <c r="AB7" s="103" t="b">
        <f xml:space="preserve"> IF(AND(OR(NOT(ISNUMBER(Vertices[X])), Vertices[X] &gt;= Misc!$O$4), OR(NOT(ISNUMBER(Vertices[X])), Vertices[X] &lt;= Misc!$P$4),OR(NOT(ISNUMBER(Vertices[Y])), Vertices[Y] &gt;= Misc!$O$5), OR(NOT(ISNUMBER(Vertices[Y])), Vertices[Y] &lt;= Misc!$P$5),TRUE), TRUE, FALSE)</f>
        <v>1</v>
      </c>
      <c r="AC7" s="104"/>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dataValidation allowBlank="1" showInputMessage="1" errorTitle="Invalid Vertex Image Key" promptTitle="Vertex Tooltip" prompt="Enter optional text that will pop up when the mouse is hovered over the vertex." sqref="K3:K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formula1>ValidVertexVisibilities</formula1>
    </dataValidation>
    <dataValidation allowBlank="1" showInputMessage="1" promptTitle="Vertex Label Fill Color" prompt="To select an optional fill color for the Label shape, right-click and select Select Color on the right-click menu." sqref="I3:I7"/>
    <dataValidation allowBlank="1" showInputMessage="1" errorTitle="Invalid Vertex Image Key" promptTitle="Vertex Image File" prompt="Enter the path to an image file.  Hover over the column header for examples." sqref="F3:F7"/>
    <dataValidation allowBlank="1" showInputMessage="1" promptTitle="Vertex Color" prompt="To select an optional vertex color, right-click and select Select Color on the right-click menu." sqref="B3:B7"/>
    <dataValidation allowBlank="1" showInputMessage="1" errorTitle="Invalid Vertex Opacity" error="The optional vertex opacity must be a whole number between 0 and 10." promptTitle="Vertex Opacity" prompt="Enter an optional vertex opacity between 0 (transparent) and 100 (opaque)." sqref="E3:E7"/>
    <dataValidation type="list" allowBlank="1" showInputMessage="1" showErrorMessage="1" errorTitle="Invalid Vertex Shape" error="You have entered an invalid vertex shape.  Try selecting from the drop-down list instead." promptTitle="Vertex Shape" prompt="Select an optional vertex shape." sqref="C3:C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formula1>ValidVertexLabelPositions</formula1>
    </dataValidation>
    <dataValidation allowBlank="1" showInputMessage="1" showErrorMessage="1" promptTitle="Vertex Name" prompt="Enter the name of the vertex." sqref="A3:A7 H3:H7"/>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link="1"/>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25">
      <c r="A2" s="11" t="s">
        <v>143</v>
      </c>
      <c r="B2" s="13" t="s">
        <v>21</v>
      </c>
      <c r="C2" s="13" t="s">
        <v>20</v>
      </c>
      <c r="D2" s="13" t="s">
        <v>11</v>
      </c>
      <c r="E2" s="13" t="s">
        <v>144</v>
      </c>
      <c r="F2" s="13" t="s">
        <v>46</v>
      </c>
      <c r="G2" s="13" t="s">
        <v>166</v>
      </c>
      <c r="H2" s="13" t="s">
        <v>167</v>
      </c>
      <c r="I2" s="13" t="s">
        <v>12</v>
      </c>
      <c r="J2" s="13" t="s">
        <v>165</v>
      </c>
      <c r="K2" s="13" t="s">
        <v>145</v>
      </c>
      <c r="L2" s="13" t="s">
        <v>147</v>
      </c>
      <c r="M2" s="13" t="s">
        <v>148</v>
      </c>
      <c r="N2" s="13" t="s">
        <v>149</v>
      </c>
      <c r="O2" s="13" t="s">
        <v>150</v>
      </c>
      <c r="P2" s="13" t="s">
        <v>169</v>
      </c>
      <c r="Q2" s="13" t="s">
        <v>170</v>
      </c>
      <c r="R2" s="13" t="s">
        <v>151</v>
      </c>
      <c r="S2" s="13" t="s">
        <v>152</v>
      </c>
      <c r="T2" s="13" t="s">
        <v>153</v>
      </c>
      <c r="U2" s="13" t="s">
        <v>154</v>
      </c>
      <c r="V2" s="13" t="s">
        <v>155</v>
      </c>
      <c r="W2" s="13" t="s">
        <v>156</v>
      </c>
      <c r="X2" s="13" t="s">
        <v>157</v>
      </c>
    </row>
    <row r="3" spans="1:24" x14ac:dyDescent="0.2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143</v>
      </c>
      <c r="B1" s="1" t="s">
        <v>5</v>
      </c>
      <c r="C1" s="1" t="s">
        <v>146</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Y34" sqref="Y34"/>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161</v>
      </c>
      <c r="B1" s="13" t="s">
        <v>17</v>
      </c>
      <c r="D1" t="s">
        <v>79</v>
      </c>
      <c r="E1" t="s">
        <v>80</v>
      </c>
      <c r="F1" s="37" t="s">
        <v>86</v>
      </c>
      <c r="G1" s="38" t="s">
        <v>87</v>
      </c>
      <c r="H1" s="37" t="s">
        <v>92</v>
      </c>
      <c r="I1" s="38" t="s">
        <v>93</v>
      </c>
      <c r="J1" s="37" t="s">
        <v>98</v>
      </c>
      <c r="K1" s="38" t="s">
        <v>99</v>
      </c>
      <c r="L1" s="37" t="s">
        <v>104</v>
      </c>
      <c r="M1" s="38" t="s">
        <v>105</v>
      </c>
      <c r="N1" s="37" t="s">
        <v>110</v>
      </c>
      <c r="O1" s="38" t="s">
        <v>111</v>
      </c>
      <c r="P1" s="38" t="s">
        <v>137</v>
      </c>
      <c r="Q1" s="38" t="s">
        <v>138</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323.93966674804687</v>
      </c>
      <c r="U2" s="40">
        <f t="shared" ref="U2:U45" ca="1" si="0">COUNTIF(INDIRECT(DynamicFilterSourceColumnRange), "&gt;= " &amp; T2) - COUNTIF(INDIRECT(DynamicFilterSourceColumnRange), "&gt;=" &amp; T3)</f>
        <v>1</v>
      </c>
      <c r="W2" t="s">
        <v>124</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541.40759419285973</v>
      </c>
      <c r="U3" s="42">
        <f t="shared" ca="1" si="0"/>
        <v>0</v>
      </c>
      <c r="W3" t="s">
        <v>125</v>
      </c>
      <c r="X3" t="s">
        <v>85</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758.87552163767259</v>
      </c>
      <c r="U4" s="40">
        <f t="shared" ca="1" si="0"/>
        <v>0</v>
      </c>
      <c r="W4" s="12" t="s">
        <v>126</v>
      </c>
      <c r="X4" s="12" t="s">
        <v>182</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976.34344908248545</v>
      </c>
      <c r="U5" s="42">
        <f t="shared" ca="1" si="0"/>
        <v>0</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1193.8113765272983</v>
      </c>
      <c r="U6" s="40">
        <f t="shared" ca="1" si="0"/>
        <v>0</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1411.2793039721112</v>
      </c>
      <c r="U7" s="42">
        <f t="shared" ca="1" si="0"/>
        <v>0</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1628.747231416924</v>
      </c>
      <c r="U8" s="40">
        <f t="shared" ca="1" si="0"/>
        <v>0</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1846.2151588617369</v>
      </c>
      <c r="U9" s="42">
        <f t="shared" ca="1" si="0"/>
        <v>0</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2063.6830863065497</v>
      </c>
      <c r="U10" s="40">
        <f t="shared" ca="1" si="0"/>
        <v>1</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2281.1510137513624</v>
      </c>
      <c r="U11" s="42">
        <f t="shared" ca="1" si="0"/>
        <v>0</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2498.618941196175</v>
      </c>
      <c r="U12" s="40">
        <f t="shared" ca="1" si="0"/>
        <v>0</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2716.0868686409876</v>
      </c>
      <c r="U13" s="42">
        <f t="shared" ca="1" si="0"/>
        <v>0</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2933.5547960858003</v>
      </c>
      <c r="U14" s="40">
        <f t="shared" ca="1" si="0"/>
        <v>0</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3151.0227235306129</v>
      </c>
      <c r="U15" s="42">
        <f t="shared" ca="1" si="0"/>
        <v>0</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3368.4906509754255</v>
      </c>
      <c r="U16" s="40">
        <f t="shared" ca="1" si="0"/>
        <v>0</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3585.9585784202382</v>
      </c>
      <c r="U17" s="42">
        <f t="shared" ca="1" si="0"/>
        <v>0</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3803.4265058650508</v>
      </c>
      <c r="U18" s="40">
        <f t="shared" ca="1" si="0"/>
        <v>0</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4020.8944333098634</v>
      </c>
      <c r="U19" s="42">
        <f t="shared" ca="1" si="0"/>
        <v>0</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4238.362360754676</v>
      </c>
      <c r="U20" s="40">
        <f t="shared" ca="1" si="0"/>
        <v>0</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4455.8302881994887</v>
      </c>
      <c r="U21" s="42">
        <f t="shared" ca="1" si="0"/>
        <v>0</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4673.2982156443013</v>
      </c>
      <c r="U22" s="40">
        <f t="shared" ca="1" si="0"/>
        <v>0</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4890.7661430891139</v>
      </c>
      <c r="U23" s="42">
        <f t="shared" ca="1" si="0"/>
        <v>1</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5108.2340705339266</v>
      </c>
      <c r="U24" s="40">
        <f t="shared" ca="1" si="0"/>
        <v>0</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5325.7019979787392</v>
      </c>
      <c r="U25" s="42">
        <f t="shared" ca="1" si="0"/>
        <v>0</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5543.1699254235518</v>
      </c>
      <c r="U26" s="40">
        <f t="shared" ca="1" si="0"/>
        <v>0</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5760.6378528683645</v>
      </c>
      <c r="U27" s="42">
        <f t="shared" ca="1" si="0"/>
        <v>0</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5978.1057803131771</v>
      </c>
      <c r="U28" s="40">
        <f t="shared" ca="1" si="0"/>
        <v>0</v>
      </c>
    </row>
    <row r="29" spans="1:21" x14ac:dyDescent="0.25">
      <c r="A29" t="s">
        <v>162</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6195.5737077579897</v>
      </c>
      <c r="U29" s="42">
        <f t="shared" ca="1" si="0"/>
        <v>0</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6413.0416352028024</v>
      </c>
      <c r="U30" s="40">
        <f t="shared" ca="1" si="0"/>
        <v>0</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6630.509562647615</v>
      </c>
      <c r="U31" s="42">
        <f t="shared" ca="1" si="0"/>
        <v>0</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6847.9774900924276</v>
      </c>
      <c r="U32" s="40">
        <f t="shared" ca="1" si="0"/>
        <v>0</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7065.4454175372402</v>
      </c>
      <c r="U33" s="42">
        <f t="shared" ca="1" si="0"/>
        <v>0</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7282.9133449820529</v>
      </c>
      <c r="U34" s="40">
        <f t="shared" ca="1" si="0"/>
        <v>0</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7500.3812724268655</v>
      </c>
      <c r="U35" s="42">
        <f t="shared" ca="1" si="0"/>
        <v>0</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7717.8491998716781</v>
      </c>
      <c r="U36" s="40">
        <f t="shared" ca="1" si="0"/>
        <v>1</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7935.3171273164908</v>
      </c>
      <c r="U37" s="42">
        <f t="shared" ca="1" si="0"/>
        <v>0</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8152.7850547613034</v>
      </c>
      <c r="U38" s="40">
        <f t="shared" ca="1" si="0"/>
        <v>0</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8370.2529822061169</v>
      </c>
      <c r="U39" s="42">
        <f t="shared" ca="1" si="0"/>
        <v>0</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8587.7209096509305</v>
      </c>
      <c r="U40" s="40">
        <f t="shared" ca="1" si="0"/>
        <v>0</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8805.188837095744</v>
      </c>
      <c r="U41" s="42">
        <f t="shared" ca="1" si="0"/>
        <v>0</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9022.6567645405576</v>
      </c>
      <c r="U42" s="40">
        <f t="shared" ca="1" si="0"/>
        <v>0</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9240.1246919853711</v>
      </c>
      <c r="U43" s="42">
        <f t="shared" ca="1" si="0"/>
        <v>0</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9457.5926194301846</v>
      </c>
      <c r="U44" s="40">
        <f t="shared" ca="1" si="0"/>
        <v>0</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9675.060546875</v>
      </c>
      <c r="U45" s="44">
        <f t="shared" ca="1" si="0"/>
        <v>1</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139</v>
      </c>
      <c r="B127" s="49" t="str">
        <f>IF(COUNT(Vertices[PageRank])&gt;0, P2, NoMetricMessage)</f>
        <v>Not Available</v>
      </c>
    </row>
    <row r="128" spans="1:2" x14ac:dyDescent="0.25">
      <c r="A128" s="35" t="s">
        <v>140</v>
      </c>
      <c r="B128" s="49" t="str">
        <f>IF(COUNT(Vertices[PageRank])&gt;0, P45, NoMetricMessage)</f>
        <v>Not Available</v>
      </c>
    </row>
    <row r="129" spans="1:2" x14ac:dyDescent="0.25">
      <c r="A129" s="35" t="s">
        <v>141</v>
      </c>
      <c r="B129" s="49" t="str">
        <f>IFERROR(AVERAGE(Vertices[PageRank]),NoMetricMessage)</f>
        <v>Not Available</v>
      </c>
    </row>
    <row r="130" spans="1:2" x14ac:dyDescent="0.25">
      <c r="A130" s="35" t="s">
        <v>142</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link="1"/>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130</v>
      </c>
      <c r="C1" s="4" t="s">
        <v>7</v>
      </c>
      <c r="D1" s="4" t="s">
        <v>9</v>
      </c>
      <c r="E1" s="4" t="s">
        <v>163</v>
      </c>
      <c r="F1" s="5" t="s">
        <v>168</v>
      </c>
      <c r="G1" s="4" t="s">
        <v>14</v>
      </c>
      <c r="H1" s="4" t="s">
        <v>67</v>
      </c>
      <c r="J1" s="4" t="s">
        <v>18</v>
      </c>
      <c r="K1" s="4" t="s">
        <v>17</v>
      </c>
      <c r="M1" s="4" t="s">
        <v>22</v>
      </c>
      <c r="N1" s="4" t="s">
        <v>23</v>
      </c>
      <c r="O1" s="4" t="s">
        <v>24</v>
      </c>
      <c r="P1" s="4" t="s">
        <v>25</v>
      </c>
    </row>
    <row r="2" spans="1:18" x14ac:dyDescent="0.25">
      <c r="A2" s="1" t="s">
        <v>51</v>
      </c>
      <c r="B2" s="1" t="s">
        <v>131</v>
      </c>
      <c r="C2" t="s">
        <v>54</v>
      </c>
      <c r="D2" t="s">
        <v>55</v>
      </c>
      <c r="E2" t="s">
        <v>55</v>
      </c>
      <c r="F2" s="1" t="s">
        <v>51</v>
      </c>
      <c r="G2" t="s">
        <v>65</v>
      </c>
      <c r="H2" t="s">
        <v>158</v>
      </c>
      <c r="J2" t="s">
        <v>19</v>
      </c>
      <c r="K2">
        <v>108</v>
      </c>
      <c r="M2" t="s">
        <v>181</v>
      </c>
      <c r="N2" t="s">
        <v>3</v>
      </c>
      <c r="O2">
        <v>2</v>
      </c>
      <c r="P2">
        <v>8</v>
      </c>
    </row>
    <row r="3" spans="1:18" x14ac:dyDescent="0.25">
      <c r="A3" s="1" t="s">
        <v>52</v>
      </c>
      <c r="B3" s="1" t="s">
        <v>132</v>
      </c>
      <c r="C3" t="s">
        <v>52</v>
      </c>
      <c r="D3" t="s">
        <v>56</v>
      </c>
      <c r="E3" t="s">
        <v>56</v>
      </c>
      <c r="F3" s="1" t="s">
        <v>52</v>
      </c>
      <c r="G3" t="s">
        <v>66</v>
      </c>
      <c r="H3" t="s">
        <v>68</v>
      </c>
      <c r="J3" t="s">
        <v>30</v>
      </c>
      <c r="K3" t="s">
        <v>173</v>
      </c>
      <c r="M3" t="s">
        <v>181</v>
      </c>
      <c r="N3" t="s">
        <v>46</v>
      </c>
      <c r="O3">
        <v>2</v>
      </c>
      <c r="P3">
        <v>8</v>
      </c>
    </row>
    <row r="4" spans="1:18" x14ac:dyDescent="0.25">
      <c r="A4" s="1" t="s">
        <v>53</v>
      </c>
      <c r="B4" s="1" t="s">
        <v>133</v>
      </c>
      <c r="C4" t="s">
        <v>53</v>
      </c>
      <c r="D4" t="s">
        <v>57</v>
      </c>
      <c r="E4" t="s">
        <v>57</v>
      </c>
      <c r="F4" s="1" t="s">
        <v>53</v>
      </c>
      <c r="G4">
        <v>0</v>
      </c>
      <c r="H4" t="s">
        <v>69</v>
      </c>
      <c r="J4" s="12" t="s">
        <v>78</v>
      </c>
      <c r="K4" s="12"/>
      <c r="M4" t="s">
        <v>145</v>
      </c>
      <c r="N4" t="s">
        <v>15</v>
      </c>
      <c r="O4">
        <v>1677.41906738281</v>
      </c>
      <c r="P4">
        <v>9105.8173828125</v>
      </c>
    </row>
    <row r="5" spans="1:18" ht="409.5" x14ac:dyDescent="0.25">
      <c r="A5">
        <v>1</v>
      </c>
      <c r="B5" s="1" t="s">
        <v>134</v>
      </c>
      <c r="C5" t="s">
        <v>51</v>
      </c>
      <c r="D5" t="s">
        <v>58</v>
      </c>
      <c r="E5" t="s">
        <v>58</v>
      </c>
      <c r="F5">
        <v>1</v>
      </c>
      <c r="G5">
        <v>1</v>
      </c>
      <c r="H5" t="s">
        <v>70</v>
      </c>
      <c r="J5" t="s">
        <v>171</v>
      </c>
      <c r="K5" s="13" t="s">
        <v>216</v>
      </c>
      <c r="M5" t="s">
        <v>145</v>
      </c>
      <c r="N5" t="s">
        <v>16</v>
      </c>
      <c r="O5">
        <v>323</v>
      </c>
      <c r="P5">
        <v>9675.060546875</v>
      </c>
    </row>
    <row r="6" spans="1:18" x14ac:dyDescent="0.25">
      <c r="A6">
        <v>0</v>
      </c>
      <c r="B6" s="1" t="s">
        <v>135</v>
      </c>
      <c r="C6">
        <v>1</v>
      </c>
      <c r="D6" t="s">
        <v>59</v>
      </c>
      <c r="E6" t="s">
        <v>59</v>
      </c>
      <c r="F6">
        <v>0</v>
      </c>
      <c r="H6" t="s">
        <v>71</v>
      </c>
      <c r="J6" t="s">
        <v>172</v>
      </c>
      <c r="K6">
        <v>1</v>
      </c>
      <c r="R6" t="s">
        <v>128</v>
      </c>
    </row>
    <row r="7" spans="1:18" x14ac:dyDescent="0.25">
      <c r="A7">
        <v>2</v>
      </c>
      <c r="B7">
        <v>1</v>
      </c>
      <c r="C7">
        <v>0</v>
      </c>
      <c r="D7" t="s">
        <v>60</v>
      </c>
      <c r="E7" t="s">
        <v>60</v>
      </c>
      <c r="F7">
        <v>2</v>
      </c>
      <c r="H7" t="s">
        <v>72</v>
      </c>
      <c r="J7" t="s">
        <v>179</v>
      </c>
      <c r="K7" t="s">
        <v>180</v>
      </c>
    </row>
    <row r="8" spans="1:18" x14ac:dyDescent="0.25">
      <c r="A8"/>
      <c r="B8">
        <v>2</v>
      </c>
      <c r="C8">
        <v>2</v>
      </c>
      <c r="D8" t="s">
        <v>61</v>
      </c>
      <c r="E8" t="s">
        <v>61</v>
      </c>
      <c r="H8" t="s">
        <v>73</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A4AFB06-9CF5-44D5-A006-7A97DC42E9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Macrohard</dc:creator>
  <cp:lastModifiedBy>Macrohard</cp:lastModifiedBy>
  <dcterms:created xsi:type="dcterms:W3CDTF">2008-01-30T00:41:58Z</dcterms:created>
  <dcterms:modified xsi:type="dcterms:W3CDTF">2014-09-01T00:31:19Z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