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엄다연\Desktop\소설\1차발표\"/>
    </mc:Choice>
  </mc:AlternateContent>
  <xr:revisionPtr revIDLastSave="0" documentId="13_ncr:1_{084A8058-CCBA-46AB-B460-8E5F3A6296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C23" i="2"/>
  <c r="H23" i="2"/>
  <c r="C5" i="1"/>
  <c r="D5" i="1"/>
  <c r="E5" i="1"/>
  <c r="F5" i="1"/>
  <c r="G5" i="1"/>
  <c r="H5" i="1"/>
  <c r="C19" i="1"/>
  <c r="C30" i="1"/>
  <c r="H30" i="1"/>
  <c r="H10" i="1"/>
  <c r="H11" i="2"/>
  <c r="C20" i="2"/>
  <c r="C31" i="2"/>
  <c r="D31" i="2"/>
  <c r="E31" i="2"/>
  <c r="F31" i="2"/>
  <c r="G31" i="2"/>
  <c r="H31" i="2"/>
  <c r="D6" i="2"/>
  <c r="D7" i="2"/>
  <c r="E6" i="2"/>
  <c r="E7" i="2"/>
  <c r="F6" i="2"/>
  <c r="F7" i="2"/>
  <c r="G6" i="2"/>
  <c r="G7" i="2"/>
  <c r="H7" i="2"/>
  <c r="H33" i="2"/>
  <c r="C6" i="2"/>
  <c r="C7" i="2"/>
  <c r="H6" i="2"/>
  <c r="C30" i="2"/>
  <c r="H30" i="2"/>
  <c r="H24" i="2"/>
  <c r="H25" i="2"/>
  <c r="H26" i="2"/>
  <c r="H27" i="2"/>
  <c r="H28" i="2"/>
  <c r="H29" i="2"/>
  <c r="G29" i="2"/>
  <c r="F29" i="2"/>
  <c r="E29" i="2"/>
  <c r="D29" i="2"/>
  <c r="C24" i="2"/>
  <c r="C25" i="2"/>
  <c r="C26" i="2"/>
  <c r="C27" i="2"/>
  <c r="C28" i="2"/>
  <c r="C29" i="2"/>
  <c r="H18" i="2"/>
  <c r="H20" i="2"/>
  <c r="G11" i="2"/>
  <c r="G12" i="2"/>
  <c r="G13" i="2"/>
  <c r="G14" i="2"/>
  <c r="G15" i="2"/>
  <c r="G18" i="2"/>
  <c r="G20" i="2"/>
  <c r="E11" i="2"/>
  <c r="E12" i="2"/>
  <c r="E13" i="2"/>
  <c r="E14" i="2"/>
  <c r="E15" i="2"/>
  <c r="E18" i="2"/>
  <c r="E20" i="2"/>
  <c r="D11" i="2"/>
  <c r="D12" i="2"/>
  <c r="D13" i="2"/>
  <c r="D14" i="2"/>
  <c r="D15" i="2"/>
  <c r="D18" i="2"/>
  <c r="D20" i="2"/>
  <c r="H5" i="2"/>
  <c r="D7" i="1"/>
  <c r="D31" i="1"/>
  <c r="D32" i="1"/>
  <c r="E7" i="1"/>
  <c r="E31" i="1"/>
  <c r="E32" i="1"/>
  <c r="F7" i="1"/>
  <c r="F31" i="1"/>
  <c r="F32" i="1"/>
  <c r="G7" i="1"/>
  <c r="G31" i="1"/>
  <c r="G32" i="1"/>
  <c r="H31" i="1"/>
  <c r="H24" i="1"/>
  <c r="H25" i="1"/>
  <c r="H26" i="1"/>
  <c r="H27" i="1"/>
  <c r="H22" i="1"/>
  <c r="H23" i="1"/>
  <c r="H28" i="1"/>
  <c r="G28" i="1"/>
  <c r="F28" i="1"/>
  <c r="E28" i="1"/>
  <c r="D28" i="1"/>
  <c r="C24" i="1"/>
  <c r="C25" i="1"/>
  <c r="C26" i="1"/>
  <c r="C27" i="1"/>
  <c r="C22" i="1"/>
  <c r="C23" i="1"/>
  <c r="C28" i="1"/>
  <c r="H17" i="1"/>
  <c r="H19" i="1"/>
  <c r="H7" i="1"/>
  <c r="H6" i="1"/>
  <c r="G10" i="1"/>
  <c r="G11" i="1"/>
  <c r="G12" i="1"/>
  <c r="G13" i="1"/>
  <c r="G14" i="1"/>
  <c r="G17" i="1"/>
  <c r="G19" i="1"/>
  <c r="E10" i="1"/>
  <c r="E11" i="1"/>
  <c r="E12" i="1"/>
  <c r="E13" i="1"/>
  <c r="E14" i="1"/>
  <c r="E17" i="1"/>
  <c r="E19" i="1"/>
  <c r="D10" i="1"/>
  <c r="D11" i="1"/>
  <c r="D12" i="1"/>
  <c r="D13" i="1"/>
  <c r="D14" i="1"/>
  <c r="D17" i="1"/>
  <c r="D19" i="1"/>
  <c r="C7" i="1"/>
</calcChain>
</file>

<file path=xl/sharedStrings.xml><?xml version="1.0" encoding="utf-8"?>
<sst xmlns="http://schemas.openxmlformats.org/spreadsheetml/2006/main" count="59" uniqueCount="34">
  <si>
    <t>FISCAL YEAR OVERVIEW</t>
  </si>
  <si>
    <t>Total</t>
    <phoneticPr fontId="4" type="noConversion"/>
  </si>
  <si>
    <t>( + )  Benefits</t>
    <phoneticPr fontId="4" type="noConversion"/>
  </si>
  <si>
    <t>Expected Earning</t>
    <phoneticPr fontId="4" type="noConversion"/>
  </si>
  <si>
    <t>TOTAL Benefits</t>
    <phoneticPr fontId="4" type="noConversion"/>
  </si>
  <si>
    <t>( – )  CASH PAYMENTS</t>
  </si>
  <si>
    <t>( – )  Development Costs</t>
    <phoneticPr fontId="4" type="noConversion"/>
  </si>
  <si>
    <t>Development  labor</t>
    <phoneticPr fontId="4" type="noConversion"/>
  </si>
  <si>
    <t>Software license</t>
    <phoneticPr fontId="4" type="noConversion"/>
  </si>
  <si>
    <t>Cloud Service-AWS(server and DB)</t>
    <phoneticPr fontId="4" type="noConversion"/>
  </si>
  <si>
    <t>Office space and Equipment</t>
  </si>
  <si>
    <t>트럭(중고)</t>
    <phoneticPr fontId="4" type="noConversion"/>
  </si>
  <si>
    <t>TOTAL Development Costs</t>
    <phoneticPr fontId="4" type="noConversion"/>
  </si>
  <si>
    <t>( – )  Operational Costs</t>
    <phoneticPr fontId="4" type="noConversion"/>
  </si>
  <si>
    <t>Operational labor</t>
    <phoneticPr fontId="4" type="noConversion"/>
  </si>
  <si>
    <t>Software</t>
    <phoneticPr fontId="4" type="noConversion"/>
  </si>
  <si>
    <t>User Training</t>
    <phoneticPr fontId="4" type="noConversion"/>
  </si>
  <si>
    <t>Marketing cost</t>
    <phoneticPr fontId="4" type="noConversion"/>
  </si>
  <si>
    <t>Monthly cloud service</t>
    <phoneticPr fontId="4" type="noConversion"/>
  </si>
  <si>
    <t>TOTAL OPERATIONAL COSTS</t>
    <phoneticPr fontId="4" type="noConversion"/>
  </si>
  <si>
    <t>Present Value Total Costs</t>
    <phoneticPr fontId="4" type="noConversion"/>
  </si>
  <si>
    <t>Cumulative Net Cash Flow</t>
    <phoneticPr fontId="4" type="noConversion"/>
  </si>
  <si>
    <t>Total costs</t>
    <phoneticPr fontId="4" type="noConversion"/>
  </si>
  <si>
    <t>Total Benefits- Total Costs</t>
    <phoneticPr fontId="4" type="noConversion"/>
  </si>
  <si>
    <t>Return on Investment(ROI)</t>
    <phoneticPr fontId="2" type="noConversion"/>
  </si>
  <si>
    <t>Present Value Total Benefits</t>
    <phoneticPr fontId="4" type="noConversion"/>
  </si>
  <si>
    <t>NPV(PV Total Benefits - PV Total Costs)</t>
    <phoneticPr fontId="2" type="noConversion"/>
  </si>
  <si>
    <t>ROI</t>
    <phoneticPr fontId="2" type="noConversion"/>
  </si>
  <si>
    <t>30.37%(14,932,955/49,169,565)</t>
    <phoneticPr fontId="2" type="noConversion"/>
  </si>
  <si>
    <t>40.83% (21,454,275/52,545,725)</t>
    <phoneticPr fontId="2" type="noConversion"/>
  </si>
  <si>
    <t>Hardware(computer 등)</t>
    <phoneticPr fontId="4" type="noConversion"/>
  </si>
  <si>
    <t>wifi 공유기</t>
    <phoneticPr fontId="4" type="noConversion"/>
  </si>
  <si>
    <t>포장지,박스 등</t>
    <phoneticPr fontId="4" type="noConversion"/>
  </si>
  <si>
    <t>Monthly rest(월세)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</si>
</sst>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mm/dd/yyyy;@"/>
    <numFmt numFmtId="178" formatCode="m/d/yy;@"/>
    <numFmt numFmtId="179" formatCode="_(&quot;$&quot;* #,##0.00_);_(&quot;$&quot;* \(#,##0.00\);_(&quot;$&quot;* &quot;-&quot;??_);_(@_)"/>
    <numFmt numFmtId="180" formatCode="_(&quot;$&quot;* #,##0_);_(&quot;$&quot;* \(#,##0\);_(&quot;$&quot;* &quot;-&quot;??_);_(@_)"/>
    <numFmt numFmtId="185" formatCode="_(&quot;$&quot;* #,##0_);_(&quot;$&quot;* \-\(#,##0\);_(&quot;$&quot;* &quot;-&quot;??_);_(@_)"/>
  </numFmts>
  <fonts count="16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2"/>
      <color theme="3" tint="-0.249977111117893"/>
      <name val="Century Gothic"/>
      <family val="2"/>
    </font>
    <font>
      <sz val="8"/>
      <name val="맑은 고딕"/>
      <family val="3"/>
      <charset val="129"/>
      <scheme val="minor"/>
    </font>
    <font>
      <b/>
      <sz val="11"/>
      <color theme="3" tint="-0.249977111117893"/>
      <name val="Century Gothic"/>
      <family val="2"/>
    </font>
    <font>
      <b/>
      <sz val="18"/>
      <color theme="4" tint="-0.249977111117893"/>
      <name val="나눔스퀘어_ac Bold"/>
      <family val="3"/>
      <charset val="129"/>
    </font>
    <font>
      <b/>
      <sz val="22"/>
      <color theme="3" tint="-0.249977111117893"/>
      <name val="나눔스퀘어_ac Bold"/>
      <family val="3"/>
      <charset val="129"/>
    </font>
    <font>
      <sz val="12"/>
      <color theme="1"/>
      <name val="나눔스퀘어_ac Bold"/>
      <family val="3"/>
      <charset val="129"/>
    </font>
    <font>
      <b/>
      <sz val="11"/>
      <color theme="3" tint="-0.249977111117893"/>
      <name val="나눔스퀘어_ac Bold"/>
      <family val="3"/>
      <charset val="129"/>
    </font>
    <font>
      <sz val="11"/>
      <color theme="1"/>
      <name val="나눔스퀘어_ac Bold"/>
      <family val="3"/>
      <charset val="129"/>
    </font>
    <font>
      <b/>
      <sz val="11"/>
      <color theme="1"/>
      <name val="나눔스퀘어_ac Bold"/>
      <family val="3"/>
      <charset val="129"/>
    </font>
    <font>
      <sz val="10"/>
      <color theme="1"/>
      <name val="나눔스퀘어_ac Bold"/>
      <family val="3"/>
      <charset val="129"/>
    </font>
    <font>
      <b/>
      <sz val="11"/>
      <color theme="0"/>
      <name val="나눔스퀘어_ac Bold"/>
      <family val="3"/>
      <charset val="129"/>
    </font>
    <font>
      <b/>
      <sz val="12"/>
      <color theme="1"/>
      <name val="나눔스퀘어_ac Bold"/>
      <family val="3"/>
      <charset val="129"/>
    </font>
    <font>
      <b/>
      <sz val="12"/>
      <color theme="0"/>
      <name val="나눔스퀘어_ac Bold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double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16" borderId="0" xfId="0" applyFont="1" applyFill="1" applyAlignment="1">
      <alignment vertical="center"/>
    </xf>
    <xf numFmtId="0" fontId="1" fillId="0" borderId="0" xfId="0" applyFont="1" applyFill="1" applyAlignment="1"/>
    <xf numFmtId="0" fontId="10" fillId="0" borderId="1" xfId="0" applyFont="1" applyBorder="1" applyAlignment="1">
      <alignment horizontal="left" vertical="center" wrapText="1" indent="1"/>
    </xf>
    <xf numFmtId="179" fontId="12" fillId="0" borderId="1" xfId="0" applyNumberFormat="1" applyFont="1" applyBorder="1" applyAlignment="1">
      <alignment horizontal="left" vertical="center" wrapText="1"/>
    </xf>
    <xf numFmtId="179" fontId="12" fillId="2" borderId="1" xfId="0" applyNumberFormat="1" applyFont="1" applyFill="1" applyBorder="1" applyAlignment="1">
      <alignment horizontal="left" vertical="center" wrapText="1"/>
    </xf>
    <xf numFmtId="179" fontId="12" fillId="4" borderId="5" xfId="0" applyNumberFormat="1" applyFont="1" applyFill="1" applyBorder="1" applyAlignment="1">
      <alignment horizontal="left" vertical="center" wrapText="1"/>
    </xf>
    <xf numFmtId="179" fontId="12" fillId="0" borderId="6" xfId="0" applyNumberFormat="1" applyFont="1" applyBorder="1" applyAlignment="1">
      <alignment horizontal="left" vertical="center" wrapText="1"/>
    </xf>
    <xf numFmtId="179" fontId="13" fillId="5" borderId="7" xfId="0" applyNumberFormat="1" applyFont="1" applyFill="1" applyBorder="1" applyAlignment="1">
      <alignment horizontal="left" vertical="center" wrapText="1"/>
    </xf>
    <xf numFmtId="179" fontId="12" fillId="9" borderId="5" xfId="0" applyNumberFormat="1" applyFont="1" applyFill="1" applyBorder="1" applyAlignment="1">
      <alignment horizontal="left" vertical="center" wrapText="1"/>
    </xf>
    <xf numFmtId="179" fontId="12" fillId="0" borderId="8" xfId="0" applyNumberFormat="1" applyFont="1" applyBorder="1" applyAlignment="1">
      <alignment horizontal="left" vertical="center" wrapText="1"/>
    </xf>
    <xf numFmtId="179" fontId="12" fillId="2" borderId="8" xfId="0" applyNumberFormat="1" applyFont="1" applyFill="1" applyBorder="1" applyAlignment="1">
      <alignment horizontal="left" vertical="center" wrapText="1"/>
    </xf>
    <xf numFmtId="179" fontId="12" fillId="9" borderId="9" xfId="0" applyNumberFormat="1" applyFont="1" applyFill="1" applyBorder="1" applyAlignment="1">
      <alignment horizontal="left" vertical="center" wrapText="1"/>
    </xf>
    <xf numFmtId="179" fontId="12" fillId="0" borderId="10" xfId="0" applyNumberFormat="1" applyFont="1" applyBorder="1" applyAlignment="1">
      <alignment horizontal="left" vertical="center" wrapText="1"/>
    </xf>
    <xf numFmtId="179" fontId="12" fillId="2" borderId="11" xfId="0" applyNumberFormat="1" applyFont="1" applyFill="1" applyBorder="1" applyAlignment="1">
      <alignment horizontal="left" vertical="center" wrapText="1"/>
    </xf>
    <xf numFmtId="179" fontId="12" fillId="0" borderId="11" xfId="0" applyNumberFormat="1" applyFont="1" applyBorder="1" applyAlignment="1">
      <alignment horizontal="left" vertical="center" wrapText="1"/>
    </xf>
    <xf numFmtId="179" fontId="12" fillId="9" borderId="12" xfId="0" applyNumberFormat="1" applyFont="1" applyFill="1" applyBorder="1" applyAlignment="1">
      <alignment horizontal="left" vertical="center" wrapText="1"/>
    </xf>
    <xf numFmtId="179" fontId="12" fillId="0" borderId="13" xfId="0" applyNumberFormat="1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 indent="1"/>
    </xf>
    <xf numFmtId="179" fontId="12" fillId="0" borderId="14" xfId="0" applyNumberFormat="1" applyFont="1" applyBorder="1" applyAlignment="1">
      <alignment horizontal="left" vertical="center" wrapText="1"/>
    </xf>
    <xf numFmtId="179" fontId="12" fillId="2" borderId="14" xfId="0" applyNumberFormat="1" applyFont="1" applyFill="1" applyBorder="1" applyAlignment="1">
      <alignment horizontal="left" vertical="center" wrapText="1"/>
    </xf>
    <xf numFmtId="179" fontId="12" fillId="9" borderId="15" xfId="0" applyNumberFormat="1" applyFont="1" applyFill="1" applyBorder="1" applyAlignment="1">
      <alignment horizontal="left" vertical="center" wrapText="1"/>
    </xf>
    <xf numFmtId="179" fontId="12" fillId="0" borderId="16" xfId="0" applyNumberFormat="1" applyFont="1" applyBorder="1" applyAlignment="1">
      <alignment horizontal="left" vertical="center" wrapText="1"/>
    </xf>
    <xf numFmtId="0" fontId="13" fillId="10" borderId="7" xfId="0" applyFont="1" applyFill="1" applyBorder="1" applyAlignment="1">
      <alignment horizontal="right" vertical="center" wrapText="1" indent="1"/>
    </xf>
    <xf numFmtId="179" fontId="13" fillId="10" borderId="7" xfId="0" applyNumberFormat="1" applyFont="1" applyFill="1" applyBorder="1" applyAlignment="1">
      <alignment horizontal="left" vertical="center" wrapText="1"/>
    </xf>
    <xf numFmtId="179" fontId="13" fillId="11" borderId="7" xfId="0" applyNumberFormat="1" applyFont="1" applyFill="1" applyBorder="1" applyAlignment="1">
      <alignment horizontal="left" vertical="center" wrapText="1"/>
    </xf>
    <xf numFmtId="179" fontId="13" fillId="12" borderId="7" xfId="0" applyNumberFormat="1" applyFont="1" applyFill="1" applyBorder="1" applyAlignment="1">
      <alignment horizontal="left" vertical="center" wrapText="1"/>
    </xf>
    <xf numFmtId="180" fontId="13" fillId="10" borderId="7" xfId="0" applyNumberFormat="1" applyFont="1" applyFill="1" applyBorder="1" applyAlignment="1">
      <alignment horizontal="left" vertical="center" wrapText="1"/>
    </xf>
    <xf numFmtId="179" fontId="13" fillId="17" borderId="7" xfId="0" applyNumberFormat="1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 indent="1"/>
    </xf>
    <xf numFmtId="0" fontId="14" fillId="3" borderId="4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15" fillId="5" borderId="7" xfId="0" applyFont="1" applyFill="1" applyBorder="1" applyAlignment="1">
      <alignment horizontal="right" vertical="center" wrapText="1" indent="1"/>
    </xf>
    <xf numFmtId="0" fontId="8" fillId="0" borderId="8" xfId="0" applyFont="1" applyBorder="1" applyAlignment="1">
      <alignment horizontal="left" vertical="center" wrapText="1" indent="1"/>
    </xf>
    <xf numFmtId="0" fontId="8" fillId="0" borderId="11" xfId="0" applyFont="1" applyBorder="1" applyAlignment="1">
      <alignment horizontal="left" vertical="center" wrapText="1" indent="1"/>
    </xf>
    <xf numFmtId="180" fontId="10" fillId="0" borderId="1" xfId="0" applyNumberFormat="1" applyFont="1" applyBorder="1" applyAlignment="1">
      <alignment horizontal="left" vertical="center" wrapText="1"/>
    </xf>
    <xf numFmtId="180" fontId="10" fillId="0" borderId="8" xfId="0" applyNumberFormat="1" applyFont="1" applyBorder="1" applyAlignment="1">
      <alignment horizontal="left" vertical="center" wrapText="1"/>
    </xf>
    <xf numFmtId="180" fontId="11" fillId="0" borderId="1" xfId="0" applyNumberFormat="1" applyFont="1" applyBorder="1" applyAlignment="1">
      <alignment horizontal="left" vertical="center" wrapText="1"/>
    </xf>
    <xf numFmtId="180" fontId="11" fillId="0" borderId="8" xfId="0" applyNumberFormat="1" applyFont="1" applyBorder="1" applyAlignment="1">
      <alignment horizontal="left" vertical="center" wrapText="1"/>
    </xf>
    <xf numFmtId="180" fontId="15" fillId="10" borderId="7" xfId="0" applyNumberFormat="1" applyFont="1" applyFill="1" applyBorder="1" applyAlignment="1">
      <alignment horizontal="left" vertical="center" wrapText="1"/>
    </xf>
    <xf numFmtId="180" fontId="10" fillId="2" borderId="1" xfId="0" applyNumberFormat="1" applyFont="1" applyFill="1" applyBorder="1" applyAlignment="1">
      <alignment horizontal="left" vertical="center" wrapText="1"/>
    </xf>
    <xf numFmtId="180" fontId="11" fillId="2" borderId="1" xfId="0" applyNumberFormat="1" applyFont="1" applyFill="1" applyBorder="1" applyAlignment="1">
      <alignment horizontal="left" vertical="center" wrapText="1"/>
    </xf>
    <xf numFmtId="180" fontId="15" fillId="5" borderId="7" xfId="0" applyNumberFormat="1" applyFont="1" applyFill="1" applyBorder="1" applyAlignment="1">
      <alignment horizontal="left" vertical="center" wrapText="1"/>
    </xf>
    <xf numFmtId="0" fontId="14" fillId="8" borderId="3" xfId="0" applyFont="1" applyFill="1" applyBorder="1" applyAlignment="1">
      <alignment horizontal="left" vertical="center" wrapText="1" indent="1"/>
    </xf>
    <xf numFmtId="0" fontId="14" fillId="8" borderId="4" xfId="0" applyFont="1" applyFill="1" applyBorder="1" applyAlignment="1">
      <alignment horizontal="left" vertical="center" wrapText="1" indent="1"/>
    </xf>
    <xf numFmtId="0" fontId="15" fillId="17" borderId="7" xfId="0" applyFont="1" applyFill="1" applyBorder="1" applyAlignment="1">
      <alignment horizontal="right" vertical="center" wrapText="1" indent="1"/>
    </xf>
    <xf numFmtId="0" fontId="15" fillId="15" borderId="7" xfId="0" applyFont="1" applyFill="1" applyBorder="1" applyAlignment="1">
      <alignment horizontal="right" vertical="center" wrapText="1" indent="1"/>
    </xf>
    <xf numFmtId="180" fontId="15" fillId="17" borderId="7" xfId="0" applyNumberFormat="1" applyFont="1" applyFill="1" applyBorder="1" applyAlignment="1">
      <alignment horizontal="left" vertical="center" wrapText="1"/>
    </xf>
    <xf numFmtId="180" fontId="15" fillId="15" borderId="1" xfId="0" applyNumberFormat="1" applyFont="1" applyFill="1" applyBorder="1" applyAlignment="1">
      <alignment horizontal="left" vertical="center" wrapText="1"/>
    </xf>
    <xf numFmtId="180" fontId="15" fillId="15" borderId="7" xfId="0" applyNumberFormat="1" applyFont="1" applyFill="1" applyBorder="1" applyAlignment="1">
      <alignment horizontal="left" vertical="center" wrapText="1"/>
    </xf>
    <xf numFmtId="0" fontId="15" fillId="18" borderId="1" xfId="0" applyFont="1" applyFill="1" applyBorder="1" applyAlignment="1">
      <alignment horizontal="right" vertical="center" wrapText="1" indent="1"/>
    </xf>
    <xf numFmtId="179" fontId="15" fillId="18" borderId="1" xfId="0" applyNumberFormat="1" applyFont="1" applyFill="1" applyBorder="1" applyAlignment="1">
      <alignment horizontal="left" vertical="center" wrapText="1"/>
    </xf>
    <xf numFmtId="180" fontId="15" fillId="18" borderId="1" xfId="0" applyNumberFormat="1" applyFont="1" applyFill="1" applyBorder="1" applyAlignment="1">
      <alignment horizontal="left" vertical="center" wrapText="1"/>
    </xf>
    <xf numFmtId="179" fontId="15" fillId="18" borderId="1" xfId="0" applyNumberFormat="1" applyFont="1" applyFill="1" applyBorder="1" applyAlignment="1">
      <alignment horizontal="right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177" fontId="14" fillId="14" borderId="1" xfId="0" applyNumberFormat="1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 indent="1"/>
    </xf>
    <xf numFmtId="0" fontId="14" fillId="7" borderId="4" xfId="0" applyFont="1" applyFill="1" applyBorder="1" applyAlignment="1">
      <alignment horizontal="left" vertical="center" wrapText="1" indent="1"/>
    </xf>
    <xf numFmtId="180" fontId="8" fillId="2" borderId="1" xfId="0" applyNumberFormat="1" applyFont="1" applyFill="1" applyBorder="1" applyAlignment="1">
      <alignment horizontal="left" vertical="center" wrapText="1"/>
    </xf>
    <xf numFmtId="180" fontId="14" fillId="2" borderId="1" xfId="0" applyNumberFormat="1" applyFont="1" applyFill="1" applyBorder="1" applyAlignment="1">
      <alignment horizontal="left" vertical="center" wrapText="1"/>
    </xf>
    <xf numFmtId="0" fontId="15" fillId="10" borderId="7" xfId="0" applyFont="1" applyFill="1" applyBorder="1" applyAlignment="1">
      <alignment horizontal="right" vertical="center" wrapText="1" indent="1"/>
    </xf>
    <xf numFmtId="0" fontId="15" fillId="12" borderId="7" xfId="0" applyFont="1" applyFill="1" applyBorder="1" applyAlignment="1">
      <alignment horizontal="right" vertical="center" wrapText="1" indent="1"/>
    </xf>
    <xf numFmtId="180" fontId="15" fillId="12" borderId="7" xfId="0" applyNumberFormat="1" applyFont="1" applyFill="1" applyBorder="1" applyAlignment="1">
      <alignment horizontal="left" vertical="center" wrapText="1"/>
    </xf>
    <xf numFmtId="180" fontId="15" fillId="12" borderId="1" xfId="0" applyNumberFormat="1" applyFont="1" applyFill="1" applyBorder="1" applyAlignment="1">
      <alignment horizontal="left" vertical="center" wrapText="1"/>
    </xf>
    <xf numFmtId="0" fontId="15" fillId="12" borderId="1" xfId="0" applyFont="1" applyFill="1" applyBorder="1" applyAlignment="1">
      <alignment horizontal="right" vertical="center" wrapText="1" indent="1"/>
    </xf>
    <xf numFmtId="0" fontId="15" fillId="6" borderId="1" xfId="0" applyFont="1" applyFill="1" applyBorder="1" applyAlignment="1">
      <alignment horizontal="right" vertical="center" wrapText="1" indent="1"/>
    </xf>
    <xf numFmtId="179" fontId="15" fillId="5" borderId="3" xfId="0" applyNumberFormat="1" applyFont="1" applyFill="1" applyBorder="1" applyAlignment="1">
      <alignment horizontal="center" vertical="center" wrapText="1"/>
    </xf>
    <xf numFmtId="179" fontId="15" fillId="5" borderId="4" xfId="0" applyNumberFormat="1" applyFont="1" applyFill="1" applyBorder="1" applyAlignment="1">
      <alignment horizontal="center" vertical="center" wrapText="1"/>
    </xf>
    <xf numFmtId="179" fontId="15" fillId="5" borderId="2" xfId="0" applyNumberFormat="1" applyFont="1" applyFill="1" applyBorder="1" applyAlignment="1">
      <alignment horizontal="center" vertical="center" wrapText="1"/>
    </xf>
    <xf numFmtId="0" fontId="13" fillId="16" borderId="3" xfId="0" applyFont="1" applyFill="1" applyBorder="1" applyAlignment="1">
      <alignment horizontal="right" vertical="center" wrapText="1" indent="1"/>
    </xf>
    <xf numFmtId="179" fontId="13" fillId="16" borderId="4" xfId="0" applyNumberFormat="1" applyFont="1" applyFill="1" applyBorder="1" applyAlignment="1">
      <alignment horizontal="left" vertical="center" wrapText="1"/>
    </xf>
    <xf numFmtId="179" fontId="13" fillId="16" borderId="2" xfId="0" applyNumberFormat="1" applyFont="1" applyFill="1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 vertical="center" wrapText="1" indent="1"/>
    </xf>
    <xf numFmtId="0" fontId="14" fillId="8" borderId="2" xfId="0" applyFont="1" applyFill="1" applyBorder="1" applyAlignment="1">
      <alignment horizontal="left" vertical="center" wrapText="1" indent="1"/>
    </xf>
    <xf numFmtId="0" fontId="6" fillId="0" borderId="17" xfId="0" applyFont="1" applyBorder="1" applyAlignment="1">
      <alignment horizontal="left" vertical="center" wrapText="1"/>
    </xf>
    <xf numFmtId="0" fontId="14" fillId="13" borderId="5" xfId="0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178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wrapText="1"/>
    </xf>
    <xf numFmtId="0" fontId="7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wrapText="1"/>
    </xf>
    <xf numFmtId="0" fontId="9" fillId="0" borderId="16" xfId="0" applyFont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 indent="1"/>
    </xf>
    <xf numFmtId="185" fontId="15" fillId="12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IC-Monthly-Cash-Flow-889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Cash Flow - FY Overview"/>
      <sheetName val="MONTH 1"/>
      <sheetName val="MONTH 2"/>
      <sheetName val="MONTH 3"/>
      <sheetName val="MONTH 4"/>
      <sheetName val="MONTH 5"/>
      <sheetName val="MONTH 6"/>
      <sheetName val="MONTH 7"/>
      <sheetName val="MONTH 8"/>
      <sheetName val="MONTH 9"/>
      <sheetName val="MONTH 10"/>
      <sheetName val="MONTH 11"/>
      <sheetName val="MONTH 12"/>
      <sheetName val="- Disclaimer -"/>
    </sheetNames>
    <sheetDataSet>
      <sheetData sheetId="0"/>
      <sheetData sheetId="1">
        <row r="10">
          <cell r="AH10">
            <v>0</v>
          </cell>
        </row>
        <row r="33">
          <cell r="AH33">
            <v>0</v>
          </cell>
        </row>
        <row r="34">
          <cell r="AH34">
            <v>0</v>
          </cell>
        </row>
        <row r="35">
          <cell r="AH35">
            <v>0</v>
          </cell>
        </row>
        <row r="36">
          <cell r="AH36">
            <v>0</v>
          </cell>
        </row>
        <row r="37">
          <cell r="AH37">
            <v>0</v>
          </cell>
        </row>
        <row r="38">
          <cell r="AH38">
            <v>0</v>
          </cell>
        </row>
      </sheetData>
      <sheetData sheetId="2">
        <row r="10">
          <cell r="AH10">
            <v>0</v>
          </cell>
        </row>
        <row r="23">
          <cell r="AH23">
            <v>0</v>
          </cell>
        </row>
        <row r="24">
          <cell r="AH24">
            <v>0</v>
          </cell>
        </row>
        <row r="25">
          <cell r="AH25">
            <v>0</v>
          </cell>
        </row>
        <row r="26">
          <cell r="AH26">
            <v>0</v>
          </cell>
        </row>
        <row r="28">
          <cell r="AH28">
            <v>0</v>
          </cell>
        </row>
        <row r="29">
          <cell r="AH29">
            <v>0</v>
          </cell>
        </row>
      </sheetData>
      <sheetData sheetId="3">
        <row r="10">
          <cell r="AH10">
            <v>0</v>
          </cell>
        </row>
        <row r="23">
          <cell r="AH23">
            <v>0</v>
          </cell>
        </row>
        <row r="24">
          <cell r="AH24">
            <v>0</v>
          </cell>
        </row>
        <row r="25">
          <cell r="AH25">
            <v>0</v>
          </cell>
        </row>
        <row r="26">
          <cell r="AH26">
            <v>0</v>
          </cell>
        </row>
        <row r="28">
          <cell r="AH28">
            <v>0</v>
          </cell>
        </row>
        <row r="29">
          <cell r="AH29">
            <v>0</v>
          </cell>
        </row>
      </sheetData>
      <sheetData sheetId="4">
        <row r="10">
          <cell r="AH10">
            <v>0</v>
          </cell>
        </row>
        <row r="23">
          <cell r="AH23">
            <v>0</v>
          </cell>
        </row>
        <row r="24">
          <cell r="AH24">
            <v>0</v>
          </cell>
        </row>
        <row r="25">
          <cell r="AH25">
            <v>0</v>
          </cell>
        </row>
        <row r="26">
          <cell r="AH26">
            <v>0</v>
          </cell>
        </row>
        <row r="28">
          <cell r="AH28">
            <v>0</v>
          </cell>
        </row>
        <row r="29">
          <cell r="AH29">
            <v>0</v>
          </cell>
        </row>
      </sheetData>
      <sheetData sheetId="5">
        <row r="10">
          <cell r="AH1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10" zoomScale="70" zoomScaleNormal="70" workbookViewId="0">
      <selection activeCell="B34" sqref="B34"/>
    </sheetView>
  </sheetViews>
  <sheetFormatPr defaultColWidth="11.8984375" defaultRowHeight="15" x14ac:dyDescent="0.25"/>
  <cols>
    <col min="1" max="1" width="3.69921875" style="3" customWidth="1"/>
    <col min="2" max="2" width="46.59765625" style="1" customWidth="1"/>
    <col min="3" max="8" width="22.8984375" style="2" customWidth="1"/>
    <col min="9" max="9" width="4.796875" style="3" customWidth="1"/>
    <col min="10" max="11" width="7.09765625" style="3" customWidth="1"/>
    <col min="12" max="12" width="4.796875" style="3" customWidth="1"/>
    <col min="13" max="16384" width="11.8984375" style="3"/>
  </cols>
  <sheetData>
    <row r="1" spans="2:8" ht="19.05" customHeight="1" x14ac:dyDescent="0.25">
      <c r="B1" s="84" t="s">
        <v>0</v>
      </c>
      <c r="C1" s="61">
        <v>2020</v>
      </c>
      <c r="D1" s="62">
        <v>2021</v>
      </c>
      <c r="E1" s="63">
        <v>2022</v>
      </c>
      <c r="F1" s="85">
        <v>2023</v>
      </c>
      <c r="G1" s="64">
        <v>2024</v>
      </c>
      <c r="H1" s="65" t="s">
        <v>1</v>
      </c>
    </row>
    <row r="2" spans="2:8" ht="10.95" customHeight="1" x14ac:dyDescent="0.3">
      <c r="B2" s="86"/>
      <c r="C2" s="87"/>
      <c r="D2" s="88"/>
      <c r="E2" s="88"/>
      <c r="F2" s="89"/>
      <c r="G2" s="88"/>
      <c r="H2" s="90"/>
    </row>
    <row r="3" spans="2:8" ht="10.95" customHeight="1" x14ac:dyDescent="0.3">
      <c r="B3" s="86"/>
      <c r="C3" s="91"/>
      <c r="D3" s="91"/>
      <c r="E3" s="91"/>
      <c r="F3" s="92"/>
      <c r="G3" s="91"/>
      <c r="H3" s="93"/>
    </row>
    <row r="4" spans="2:8" s="6" customFormat="1" ht="18" customHeight="1" x14ac:dyDescent="0.4">
      <c r="B4" s="36" t="s">
        <v>2</v>
      </c>
      <c r="C4" s="37"/>
      <c r="D4" s="37"/>
      <c r="E4" s="37"/>
      <c r="F4" s="37"/>
      <c r="G4" s="37"/>
      <c r="H4" s="94"/>
    </row>
    <row r="5" spans="2:8" s="6" customFormat="1" ht="18" customHeight="1" x14ac:dyDescent="0.4">
      <c r="B5" s="10"/>
      <c r="C5" s="11">
        <f>'[1]MONTH 1'!AH10</f>
        <v>0</v>
      </c>
      <c r="D5" s="12">
        <f>'[1]MONTH 2'!AH10</f>
        <v>0</v>
      </c>
      <c r="E5" s="11">
        <f>'[1]MONTH 3'!AH10</f>
        <v>0</v>
      </c>
      <c r="F5" s="13">
        <f>SUM(C5:E5)</f>
        <v>0</v>
      </c>
      <c r="G5" s="14">
        <f>'[1]MONTH 4'!AH10</f>
        <v>0</v>
      </c>
      <c r="H5" s="12">
        <f>'[1]MONTH 5'!AH10</f>
        <v>0</v>
      </c>
    </row>
    <row r="6" spans="2:8" s="6" customFormat="1" ht="18" customHeight="1" x14ac:dyDescent="0.4">
      <c r="B6" s="38" t="s">
        <v>3</v>
      </c>
      <c r="C6" s="11"/>
      <c r="D6" s="68">
        <v>18500000</v>
      </c>
      <c r="E6" s="68">
        <v>18500000</v>
      </c>
      <c r="F6" s="68">
        <v>18500000</v>
      </c>
      <c r="G6" s="68">
        <v>18500000</v>
      </c>
      <c r="H6" s="69">
        <f>SUM(D6:G6)</f>
        <v>74000000</v>
      </c>
    </row>
    <row r="7" spans="2:8" s="6" customFormat="1" ht="22.95" customHeight="1" x14ac:dyDescent="0.4">
      <c r="B7" s="39" t="s">
        <v>4</v>
      </c>
      <c r="C7" s="15">
        <f>SUM(C5:C6)</f>
        <v>0</v>
      </c>
      <c r="D7" s="49">
        <f>SUM(D5:D6)</f>
        <v>18500000</v>
      </c>
      <c r="E7" s="49">
        <f>SUM(E5:E6)</f>
        <v>18500000</v>
      </c>
      <c r="F7" s="49">
        <f>SUM(F5:F6)</f>
        <v>18500000</v>
      </c>
      <c r="G7" s="49">
        <f>SUM(G5:G6)</f>
        <v>18500000</v>
      </c>
      <c r="H7" s="49">
        <f>SUM(D7:G7)</f>
        <v>74000000</v>
      </c>
    </row>
    <row r="8" spans="2:8" s="6" customFormat="1" ht="18.600000000000001" customHeight="1" x14ac:dyDescent="0.4">
      <c r="B8" s="66" t="s">
        <v>5</v>
      </c>
      <c r="C8" s="67"/>
      <c r="D8" s="67"/>
      <c r="E8" s="67"/>
      <c r="F8" s="67"/>
      <c r="G8" s="67"/>
      <c r="H8" s="82"/>
    </row>
    <row r="9" spans="2:8" s="6" customFormat="1" ht="18" customHeight="1" x14ac:dyDescent="0.4">
      <c r="B9" s="50" t="s">
        <v>6</v>
      </c>
      <c r="C9" s="51"/>
      <c r="D9" s="51"/>
      <c r="E9" s="51"/>
      <c r="F9" s="51"/>
      <c r="G9" s="51"/>
      <c r="H9" s="83"/>
    </row>
    <row r="10" spans="2:8" s="6" customFormat="1" ht="18" customHeight="1" x14ac:dyDescent="0.4">
      <c r="B10" s="38" t="s">
        <v>7</v>
      </c>
      <c r="C10" s="42">
        <v>7200000</v>
      </c>
      <c r="D10" s="12">
        <f>'[1]MONTH 2'!AH23</f>
        <v>0</v>
      </c>
      <c r="E10" s="11">
        <f>'[1]MONTH 3'!AH23</f>
        <v>0</v>
      </c>
      <c r="F10" s="16"/>
      <c r="G10" s="14">
        <f>'[1]MONTH 4'!AH23</f>
        <v>0</v>
      </c>
      <c r="H10" s="42">
        <f>SUM(C10)</f>
        <v>7200000</v>
      </c>
    </row>
    <row r="11" spans="2:8" s="6" customFormat="1" ht="18" customHeight="1" x14ac:dyDescent="0.4">
      <c r="B11" s="38" t="s">
        <v>8</v>
      </c>
      <c r="C11" s="42">
        <v>34825</v>
      </c>
      <c r="D11" s="12">
        <f>'[1]MONTH 2'!AH24</f>
        <v>0</v>
      </c>
      <c r="E11" s="11">
        <f>'[1]MONTH 3'!AH24</f>
        <v>0</v>
      </c>
      <c r="F11" s="16"/>
      <c r="G11" s="14">
        <f>'[1]MONTH 4'!AH24</f>
        <v>0</v>
      </c>
      <c r="H11" s="42">
        <v>34825</v>
      </c>
    </row>
    <row r="12" spans="2:8" s="6" customFormat="1" ht="18" customHeight="1" x14ac:dyDescent="0.4">
      <c r="B12" s="38" t="s">
        <v>30</v>
      </c>
      <c r="C12" s="42">
        <v>2005000</v>
      </c>
      <c r="D12" s="12">
        <f>'[1]MONTH 2'!AH25</f>
        <v>0</v>
      </c>
      <c r="E12" s="11">
        <f>'[1]MONTH 3'!AH25</f>
        <v>0</v>
      </c>
      <c r="F12" s="16"/>
      <c r="G12" s="14">
        <f>'[1]MONTH 4'!AH25</f>
        <v>0</v>
      </c>
      <c r="H12" s="42">
        <v>2005000</v>
      </c>
    </row>
    <row r="13" spans="2:8" s="6" customFormat="1" ht="18" customHeight="1" x14ac:dyDescent="0.4">
      <c r="B13" s="38" t="s">
        <v>31</v>
      </c>
      <c r="C13" s="42">
        <v>65900</v>
      </c>
      <c r="D13" s="12">
        <f>'[1]MONTH 2'!AH26</f>
        <v>0</v>
      </c>
      <c r="E13" s="11">
        <f>'[1]MONTH 3'!AH26</f>
        <v>0</v>
      </c>
      <c r="F13" s="16"/>
      <c r="G13" s="14">
        <f>'[1]MONTH 4'!AH26</f>
        <v>0</v>
      </c>
      <c r="H13" s="42">
        <v>65900</v>
      </c>
    </row>
    <row r="14" spans="2:8" s="6" customFormat="1" ht="18" customHeight="1" x14ac:dyDescent="0.4">
      <c r="B14" s="38" t="s">
        <v>9</v>
      </c>
      <c r="C14" s="42">
        <v>1200000</v>
      </c>
      <c r="D14" s="12">
        <f>'[1]MONTH 2'!AH28</f>
        <v>0</v>
      </c>
      <c r="E14" s="11">
        <f>'[1]MONTH 3'!AH28</f>
        <v>0</v>
      </c>
      <c r="F14" s="16"/>
      <c r="G14" s="14">
        <f>'[1]MONTH 4'!AH28</f>
        <v>0</v>
      </c>
      <c r="H14" s="42">
        <v>1200000</v>
      </c>
    </row>
    <row r="15" spans="2:8" s="6" customFormat="1" ht="18" customHeight="1" x14ac:dyDescent="0.4">
      <c r="B15" s="40" t="s">
        <v>10</v>
      </c>
      <c r="C15" s="43">
        <v>6000000</v>
      </c>
      <c r="D15" s="18"/>
      <c r="E15" s="17"/>
      <c r="F15" s="19"/>
      <c r="G15" s="20"/>
      <c r="H15" s="43">
        <v>6000000</v>
      </c>
    </row>
    <row r="16" spans="2:8" s="6" customFormat="1" ht="18" customHeight="1" x14ac:dyDescent="0.4">
      <c r="B16" s="40" t="s">
        <v>32</v>
      </c>
      <c r="C16" s="43">
        <v>700000</v>
      </c>
      <c r="D16" s="18"/>
      <c r="E16" s="17"/>
      <c r="F16" s="19"/>
      <c r="G16" s="20"/>
      <c r="H16" s="43">
        <v>700000</v>
      </c>
    </row>
    <row r="17" spans="2:8" s="6" customFormat="1" ht="18" customHeight="1" thickBot="1" x14ac:dyDescent="0.45">
      <c r="B17" s="41" t="s">
        <v>11</v>
      </c>
      <c r="C17" s="43">
        <v>10000000</v>
      </c>
      <c r="D17" s="21">
        <f>'[1]MONTH 2'!AH29</f>
        <v>0</v>
      </c>
      <c r="E17" s="22">
        <f>'[1]MONTH 3'!AH29</f>
        <v>0</v>
      </c>
      <c r="F17" s="23"/>
      <c r="G17" s="24">
        <f>'[1]MONTH 4'!AH29</f>
        <v>0</v>
      </c>
      <c r="H17" s="43">
        <f>SUM(C17)</f>
        <v>10000000</v>
      </c>
    </row>
    <row r="18" spans="2:8" s="6" customFormat="1" ht="18" customHeight="1" thickTop="1" x14ac:dyDescent="0.4">
      <c r="B18" s="25"/>
      <c r="C18" s="26"/>
      <c r="D18" s="27"/>
      <c r="E18" s="26"/>
      <c r="F18" s="28"/>
      <c r="G18" s="29"/>
      <c r="H18" s="26"/>
    </row>
    <row r="19" spans="2:8" s="6" customFormat="1" ht="18" customHeight="1" x14ac:dyDescent="0.4">
      <c r="B19" s="70" t="s">
        <v>12</v>
      </c>
      <c r="C19" s="46">
        <f>SUM(C10:C17)</f>
        <v>27205725</v>
      </c>
      <c r="D19" s="31">
        <f>SUM(D10:D17)</f>
        <v>0</v>
      </c>
      <c r="E19" s="31">
        <f>SUM(E10:E17)</f>
        <v>0</v>
      </c>
      <c r="F19" s="32"/>
      <c r="G19" s="31">
        <f>SUM(G10:G17)</f>
        <v>0</v>
      </c>
      <c r="H19" s="46">
        <f>SUM(H10:H17)</f>
        <v>27205725</v>
      </c>
    </row>
    <row r="20" spans="2:8" s="6" customFormat="1" ht="22.95" customHeight="1" x14ac:dyDescent="0.3">
      <c r="B20" s="86"/>
      <c r="C20" s="91"/>
      <c r="D20" s="91"/>
      <c r="E20" s="91"/>
      <c r="F20" s="92"/>
      <c r="G20" s="91"/>
      <c r="H20" s="93"/>
    </row>
    <row r="21" spans="2:8" ht="18" customHeight="1" x14ac:dyDescent="0.25">
      <c r="B21" s="50" t="s">
        <v>13</v>
      </c>
      <c r="C21" s="51"/>
      <c r="D21" s="51"/>
      <c r="E21" s="51"/>
      <c r="F21" s="51"/>
      <c r="G21" s="51"/>
      <c r="H21" s="83"/>
    </row>
    <row r="22" spans="2:8" s="6" customFormat="1" ht="18" customHeight="1" x14ac:dyDescent="0.4">
      <c r="B22" s="38" t="s">
        <v>14</v>
      </c>
      <c r="C22" s="11">
        <f>'[1]MONTH 1'!AH33</f>
        <v>0</v>
      </c>
      <c r="D22" s="68">
        <v>4800000</v>
      </c>
      <c r="E22" s="68">
        <v>4800000</v>
      </c>
      <c r="F22" s="68">
        <v>4800000</v>
      </c>
      <c r="G22" s="68">
        <v>4800000</v>
      </c>
      <c r="H22" s="69">
        <f t="shared" ref="H22:H27" si="0">SUM(D22:G22)</f>
        <v>19200000</v>
      </c>
    </row>
    <row r="23" spans="2:8" s="6" customFormat="1" ht="18" customHeight="1" x14ac:dyDescent="0.4">
      <c r="B23" s="38" t="s">
        <v>15</v>
      </c>
      <c r="C23" s="11">
        <f>'[1]MONTH 1'!AH34</f>
        <v>0</v>
      </c>
      <c r="D23" s="68">
        <v>200000</v>
      </c>
      <c r="E23" s="68">
        <v>200000</v>
      </c>
      <c r="F23" s="68">
        <v>200000</v>
      </c>
      <c r="G23" s="68">
        <v>200000</v>
      </c>
      <c r="H23" s="69">
        <f t="shared" si="0"/>
        <v>800000</v>
      </c>
    </row>
    <row r="24" spans="2:8" s="6" customFormat="1" ht="18" customHeight="1" x14ac:dyDescent="0.4">
      <c r="B24" s="38" t="s">
        <v>16</v>
      </c>
      <c r="C24" s="11">
        <f>'[1]MONTH 1'!AH35</f>
        <v>0</v>
      </c>
      <c r="D24" s="68">
        <v>50000</v>
      </c>
      <c r="E24" s="68">
        <v>50000</v>
      </c>
      <c r="F24" s="68">
        <v>20000</v>
      </c>
      <c r="G24" s="68">
        <v>20000</v>
      </c>
      <c r="H24" s="69">
        <f t="shared" si="0"/>
        <v>140000</v>
      </c>
    </row>
    <row r="25" spans="2:8" s="6" customFormat="1" ht="18" customHeight="1" x14ac:dyDescent="0.4">
      <c r="B25" s="38" t="s">
        <v>17</v>
      </c>
      <c r="C25" s="11">
        <f>'[1]MONTH 1'!AH36</f>
        <v>0</v>
      </c>
      <c r="D25" s="68">
        <v>200000</v>
      </c>
      <c r="E25" s="68">
        <v>200000</v>
      </c>
      <c r="F25" s="68">
        <v>100000</v>
      </c>
      <c r="G25" s="68">
        <v>100000</v>
      </c>
      <c r="H25" s="69">
        <f t="shared" si="0"/>
        <v>600000</v>
      </c>
    </row>
    <row r="26" spans="2:8" s="6" customFormat="1" ht="18" customHeight="1" x14ac:dyDescent="0.4">
      <c r="B26" s="38" t="s">
        <v>33</v>
      </c>
      <c r="C26" s="11">
        <f>'[1]MONTH 1'!AH37</f>
        <v>0</v>
      </c>
      <c r="D26" s="68">
        <v>450000</v>
      </c>
      <c r="E26" s="68">
        <v>450000</v>
      </c>
      <c r="F26" s="68">
        <v>450000</v>
      </c>
      <c r="G26" s="68">
        <v>450000</v>
      </c>
      <c r="H26" s="69">
        <f t="shared" si="0"/>
        <v>1800000</v>
      </c>
    </row>
    <row r="27" spans="2:8" s="6" customFormat="1" ht="18" customHeight="1" x14ac:dyDescent="0.4">
      <c r="B27" s="38" t="s">
        <v>18</v>
      </c>
      <c r="C27" s="11">
        <f>'[1]MONTH 1'!AH38</f>
        <v>0</v>
      </c>
      <c r="D27" s="68">
        <v>700000</v>
      </c>
      <c r="E27" s="68">
        <v>700000</v>
      </c>
      <c r="F27" s="68">
        <v>700000</v>
      </c>
      <c r="G27" s="68">
        <v>700000</v>
      </c>
      <c r="H27" s="69">
        <f t="shared" si="0"/>
        <v>2800000</v>
      </c>
    </row>
    <row r="28" spans="2:8" s="6" customFormat="1" ht="18" customHeight="1" x14ac:dyDescent="0.4">
      <c r="B28" s="70" t="s">
        <v>19</v>
      </c>
      <c r="C28" s="31">
        <f t="shared" ref="C28:G28" si="1">SUM(C22:C27)</f>
        <v>0</v>
      </c>
      <c r="D28" s="46">
        <f t="shared" si="1"/>
        <v>6400000</v>
      </c>
      <c r="E28" s="46">
        <f t="shared" si="1"/>
        <v>6400000</v>
      </c>
      <c r="F28" s="46">
        <f t="shared" si="1"/>
        <v>6270000</v>
      </c>
      <c r="G28" s="46">
        <f t="shared" si="1"/>
        <v>6270000</v>
      </c>
      <c r="H28" s="46">
        <f>SUM(H22:H27)</f>
        <v>25340000</v>
      </c>
    </row>
    <row r="29" spans="2:8" s="6" customFormat="1" ht="22.8" customHeight="1" x14ac:dyDescent="0.3">
      <c r="B29" s="86"/>
      <c r="C29" s="91"/>
      <c r="D29" s="91"/>
      <c r="E29" s="91"/>
      <c r="F29" s="92"/>
      <c r="G29" s="91"/>
      <c r="H29" s="93"/>
    </row>
    <row r="30" spans="2:8" ht="15.6" customHeight="1" x14ac:dyDescent="0.25">
      <c r="B30" s="71" t="s">
        <v>22</v>
      </c>
      <c r="C30" s="72">
        <f>SUM(C19)</f>
        <v>27205725</v>
      </c>
      <c r="D30" s="72">
        <v>6400000</v>
      </c>
      <c r="E30" s="72">
        <v>6400000</v>
      </c>
      <c r="F30" s="72">
        <v>6270000</v>
      </c>
      <c r="G30" s="72">
        <v>6270000</v>
      </c>
      <c r="H30" s="72">
        <f>SUM(C30:G30)</f>
        <v>52545725</v>
      </c>
    </row>
    <row r="31" spans="2:8" ht="25.8" customHeight="1" x14ac:dyDescent="0.25">
      <c r="B31" s="71" t="s">
        <v>23</v>
      </c>
      <c r="C31" s="72">
        <f>SUM(-C30)</f>
        <v>-27205725</v>
      </c>
      <c r="D31" s="73">
        <f>SUM(D7-D30)</f>
        <v>12100000</v>
      </c>
      <c r="E31" s="72">
        <f>SUM(E7-E30)</f>
        <v>12100000</v>
      </c>
      <c r="F31" s="72">
        <f>SUM(F7-F30)</f>
        <v>12230000</v>
      </c>
      <c r="G31" s="72">
        <f>SUM(G7-G30)</f>
        <v>12230000</v>
      </c>
      <c r="H31" s="72">
        <f>SUM(C31:G31)</f>
        <v>21454275</v>
      </c>
    </row>
    <row r="32" spans="2:8" ht="27.6" customHeight="1" x14ac:dyDescent="0.25">
      <c r="B32" s="74" t="s">
        <v>21</v>
      </c>
      <c r="C32" s="95">
        <f>-C30</f>
        <v>-27205725</v>
      </c>
      <c r="D32" s="95">
        <f>SUM(C32+D31)</f>
        <v>-15105725</v>
      </c>
      <c r="E32" s="95">
        <f>SUM(D32+E31)</f>
        <v>-3005725</v>
      </c>
      <c r="F32" s="72">
        <f>SUM(E32+F31)</f>
        <v>9224275</v>
      </c>
      <c r="G32" s="72">
        <f>SUM(F32+G31)</f>
        <v>21454275</v>
      </c>
      <c r="H32" s="33"/>
    </row>
    <row r="33" spans="1:9" s="6" customFormat="1" ht="18" customHeight="1" x14ac:dyDescent="0.4">
      <c r="B33" s="86"/>
      <c r="C33" s="91"/>
      <c r="D33" s="91"/>
      <c r="E33" s="91"/>
      <c r="F33" s="91"/>
      <c r="G33" s="91"/>
      <c r="H33" s="93"/>
    </row>
    <row r="34" spans="1:9" s="6" customFormat="1" ht="18" customHeight="1" x14ac:dyDescent="0.4">
      <c r="B34" s="75" t="s">
        <v>24</v>
      </c>
      <c r="C34" s="76" t="s">
        <v>29</v>
      </c>
      <c r="D34" s="77"/>
      <c r="E34" s="77"/>
      <c r="F34" s="77"/>
      <c r="G34" s="77"/>
      <c r="H34" s="78"/>
    </row>
    <row r="35" spans="1:9" s="6" customFormat="1" ht="18" customHeight="1" x14ac:dyDescent="0.4">
      <c r="B35" s="4"/>
      <c r="C35" s="5"/>
      <c r="D35" s="5"/>
      <c r="E35" s="5"/>
      <c r="F35" s="5"/>
      <c r="G35" s="5"/>
      <c r="H35" s="5"/>
    </row>
    <row r="36" spans="1:9" s="6" customFormat="1" ht="18" customHeight="1" x14ac:dyDescent="0.4"/>
    <row r="37" spans="1:9" s="6" customFormat="1" ht="18" customHeight="1" x14ac:dyDescent="0.25">
      <c r="B37" s="4"/>
      <c r="C37" s="4"/>
      <c r="D37" s="4"/>
      <c r="E37" s="4"/>
      <c r="F37" s="2"/>
      <c r="G37" s="4"/>
      <c r="H37" s="4"/>
    </row>
    <row r="38" spans="1:9" s="6" customFormat="1" ht="22.95" customHeight="1" x14ac:dyDescent="0.25">
      <c r="A38" s="3"/>
      <c r="B38" s="1"/>
      <c r="C38" s="2"/>
      <c r="D38" s="2"/>
      <c r="E38" s="2"/>
      <c r="F38" s="2"/>
      <c r="G38" s="2"/>
      <c r="H38" s="2"/>
      <c r="I38" s="3"/>
    </row>
    <row r="39" spans="1:9" ht="10.95" customHeight="1" x14ac:dyDescent="0.25">
      <c r="A39" s="7"/>
      <c r="I39" s="7"/>
    </row>
    <row r="40" spans="1:9" s="7" customFormat="1" ht="40.049999999999997" customHeight="1" x14ac:dyDescent="0.25">
      <c r="A40" s="3"/>
      <c r="B40" s="1"/>
      <c r="C40" s="2"/>
      <c r="D40" s="2"/>
      <c r="E40" s="2"/>
      <c r="F40" s="2"/>
      <c r="G40" s="2"/>
      <c r="H40" s="2"/>
      <c r="I40" s="3"/>
    </row>
    <row r="41" spans="1:9" ht="10.95" customHeight="1" x14ac:dyDescent="0.25">
      <c r="A41" s="7"/>
      <c r="I41" s="7"/>
    </row>
    <row r="42" spans="1:9" s="7" customFormat="1" ht="40.049999999999997" customHeight="1" x14ac:dyDescent="0.25">
      <c r="A42" s="3"/>
      <c r="B42" s="1"/>
      <c r="C42" s="2"/>
      <c r="D42" s="2"/>
      <c r="E42" s="2"/>
      <c r="F42" s="2"/>
      <c r="G42" s="2"/>
      <c r="H42" s="2"/>
      <c r="I42" s="3"/>
    </row>
    <row r="43" spans="1:9" ht="10.95" customHeight="1" x14ac:dyDescent="0.25">
      <c r="A43" s="7"/>
      <c r="I43" s="7"/>
    </row>
    <row r="44" spans="1:9" s="7" customFormat="1" ht="40.049999999999997" customHeight="1" x14ac:dyDescent="0.25">
      <c r="A44" s="3"/>
      <c r="B44" s="1"/>
      <c r="C44" s="2"/>
      <c r="D44" s="2"/>
      <c r="E44" s="2"/>
      <c r="F44" s="2"/>
      <c r="G44" s="2"/>
      <c r="H44" s="2"/>
      <c r="I44" s="3"/>
    </row>
    <row r="45" spans="1:9" ht="10.95" customHeight="1" x14ac:dyDescent="0.25"/>
    <row r="46" spans="1:9" ht="49.95" customHeight="1" x14ac:dyDescent="0.25"/>
    <row r="47" spans="1:9" ht="18" customHeight="1" x14ac:dyDescent="0.25"/>
    <row r="48" spans="1:9" ht="18" customHeight="1" x14ac:dyDescent="0.25"/>
    <row r="49" ht="18" customHeight="1" x14ac:dyDescent="0.25"/>
    <row r="50" ht="18" customHeight="1" x14ac:dyDescent="0.25"/>
  </sheetData>
  <mergeCells count="5">
    <mergeCell ref="B4:H4"/>
    <mergeCell ref="B8:H8"/>
    <mergeCell ref="B9:H9"/>
    <mergeCell ref="B21:H21"/>
    <mergeCell ref="C34:H3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A2" sqref="A2"/>
    </sheetView>
  </sheetViews>
  <sheetFormatPr defaultRowHeight="17.399999999999999" x14ac:dyDescent="0.4"/>
  <sheetData>
    <row r="1" spans="1:5" x14ac:dyDescent="0.4">
      <c r="A1">
        <v>1</v>
      </c>
      <c r="B1">
        <v>2</v>
      </c>
      <c r="C1">
        <v>3</v>
      </c>
      <c r="D1">
        <v>4</v>
      </c>
      <c r="E1">
        <v>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topLeftCell="A5" zoomScale="70" zoomScaleNormal="70" workbookViewId="0">
      <selection activeCell="B36" sqref="B36"/>
    </sheetView>
  </sheetViews>
  <sheetFormatPr defaultColWidth="11.8984375" defaultRowHeight="15" x14ac:dyDescent="0.25"/>
  <cols>
    <col min="1" max="1" width="3.69921875" style="3" customWidth="1"/>
    <col min="2" max="2" width="46.59765625" style="1" customWidth="1"/>
    <col min="3" max="8" width="22.8984375" style="2" customWidth="1"/>
    <col min="9" max="9" width="4.796875" style="3" customWidth="1"/>
    <col min="10" max="11" width="7.09765625" style="3" customWidth="1"/>
    <col min="12" max="12" width="4.796875" style="3" customWidth="1"/>
    <col min="13" max="16384" width="11.8984375" style="3"/>
  </cols>
  <sheetData>
    <row r="1" spans="2:8" ht="19.05" customHeight="1" x14ac:dyDescent="0.25">
      <c r="B1" s="84" t="s">
        <v>0</v>
      </c>
      <c r="C1" s="61">
        <v>2020</v>
      </c>
      <c r="D1" s="62">
        <v>2021</v>
      </c>
      <c r="E1" s="63">
        <v>2022</v>
      </c>
      <c r="F1" s="85">
        <v>2023</v>
      </c>
      <c r="G1" s="64">
        <v>2024</v>
      </c>
      <c r="H1" s="65" t="s">
        <v>1</v>
      </c>
    </row>
    <row r="2" spans="2:8" ht="10.95" customHeight="1" x14ac:dyDescent="0.3">
      <c r="B2" s="86"/>
      <c r="C2" s="87"/>
      <c r="D2" s="88"/>
      <c r="E2" s="88"/>
      <c r="F2" s="89"/>
      <c r="G2" s="88"/>
      <c r="H2" s="90"/>
    </row>
    <row r="3" spans="2:8" ht="10.95" customHeight="1" x14ac:dyDescent="0.3">
      <c r="B3" s="86"/>
      <c r="C3" s="91"/>
      <c r="D3" s="91"/>
      <c r="E3" s="91"/>
      <c r="F3" s="92"/>
      <c r="G3" s="91"/>
      <c r="H3" s="93"/>
    </row>
    <row r="4" spans="2:8" s="6" customFormat="1" ht="18" customHeight="1" x14ac:dyDescent="0.4">
      <c r="B4" s="36" t="s">
        <v>2</v>
      </c>
      <c r="C4" s="37"/>
      <c r="D4" s="37"/>
      <c r="E4" s="37"/>
      <c r="F4" s="37"/>
      <c r="G4" s="37"/>
      <c r="H4" s="94"/>
    </row>
    <row r="5" spans="2:8" s="6" customFormat="1" ht="18" customHeight="1" x14ac:dyDescent="0.4">
      <c r="B5" s="38" t="s">
        <v>3</v>
      </c>
      <c r="C5" s="11"/>
      <c r="D5" s="47">
        <v>18500000</v>
      </c>
      <c r="E5" s="47">
        <v>18500000</v>
      </c>
      <c r="F5" s="47">
        <v>18500000</v>
      </c>
      <c r="G5" s="47">
        <v>18500000</v>
      </c>
      <c r="H5" s="48">
        <f>SUM(D5:G5)</f>
        <v>74000000</v>
      </c>
    </row>
    <row r="6" spans="2:8" s="6" customFormat="1" ht="18" customHeight="1" x14ac:dyDescent="0.4">
      <c r="B6" s="39" t="s">
        <v>4</v>
      </c>
      <c r="C6" s="15">
        <f>SUM(C5:C5)</f>
        <v>0</v>
      </c>
      <c r="D6" s="49">
        <f>SUM(D5:D5)</f>
        <v>18500000</v>
      </c>
      <c r="E6" s="49">
        <f>SUM(E5:E5)</f>
        <v>18500000</v>
      </c>
      <c r="F6" s="49">
        <f>SUM(F5:F5)</f>
        <v>18500000</v>
      </c>
      <c r="G6" s="49">
        <f>SUM(G5:G5)</f>
        <v>18500000</v>
      </c>
      <c r="H6" s="49">
        <f>SUM(D6:G6)</f>
        <v>74000000</v>
      </c>
    </row>
    <row r="7" spans="2:8" s="6" customFormat="1" ht="22.95" customHeight="1" x14ac:dyDescent="0.4">
      <c r="B7" s="39" t="s">
        <v>25</v>
      </c>
      <c r="C7" s="15">
        <f>SUM(C5:C6)</f>
        <v>0</v>
      </c>
      <c r="D7" s="49">
        <f>SUM(D6*0.943)</f>
        <v>17445500</v>
      </c>
      <c r="E7" s="49">
        <f>SUM(E6*0.89)</f>
        <v>16465000</v>
      </c>
      <c r="F7" s="49">
        <f>SUM(F6*0.84)</f>
        <v>15540000</v>
      </c>
      <c r="G7" s="49">
        <f>SUM(G6*0.792)</f>
        <v>14652000</v>
      </c>
      <c r="H7" s="49">
        <f>SUM(D7:G7)</f>
        <v>64102500</v>
      </c>
    </row>
    <row r="8" spans="2:8" s="6" customFormat="1" ht="22.95" customHeight="1" x14ac:dyDescent="0.4">
      <c r="B8" s="79"/>
      <c r="C8" s="80"/>
      <c r="D8" s="80"/>
      <c r="E8" s="80"/>
      <c r="F8" s="80"/>
      <c r="G8" s="80"/>
      <c r="H8" s="81"/>
    </row>
    <row r="9" spans="2:8" s="8" customFormat="1" ht="18.600000000000001" customHeight="1" x14ac:dyDescent="0.4">
      <c r="B9" s="66" t="s">
        <v>5</v>
      </c>
      <c r="C9" s="67"/>
      <c r="D9" s="67"/>
      <c r="E9" s="67"/>
      <c r="F9" s="67"/>
      <c r="G9" s="67"/>
      <c r="H9" s="82"/>
    </row>
    <row r="10" spans="2:8" s="6" customFormat="1" ht="18" customHeight="1" x14ac:dyDescent="0.4">
      <c r="B10" s="50" t="s">
        <v>6</v>
      </c>
      <c r="C10" s="51"/>
      <c r="D10" s="51"/>
      <c r="E10" s="51"/>
      <c r="F10" s="51"/>
      <c r="G10" s="51"/>
      <c r="H10" s="83"/>
    </row>
    <row r="11" spans="2:8" s="6" customFormat="1" ht="18" customHeight="1" x14ac:dyDescent="0.4">
      <c r="B11" s="38" t="s">
        <v>7</v>
      </c>
      <c r="C11" s="42">
        <v>7200000</v>
      </c>
      <c r="D11" s="12">
        <f>'[1]MONTH 2'!AH23</f>
        <v>0</v>
      </c>
      <c r="E11" s="11">
        <f>'[1]MONTH 3'!AH23</f>
        <v>0</v>
      </c>
      <c r="F11" s="16"/>
      <c r="G11" s="14">
        <f>'[1]MONTH 4'!AH23</f>
        <v>0</v>
      </c>
      <c r="H11" s="44">
        <f>SUM(C11)</f>
        <v>7200000</v>
      </c>
    </row>
    <row r="12" spans="2:8" s="6" customFormat="1" ht="18" customHeight="1" x14ac:dyDescent="0.4">
      <c r="B12" s="38" t="s">
        <v>8</v>
      </c>
      <c r="C12" s="42">
        <v>34825</v>
      </c>
      <c r="D12" s="12">
        <f>'[1]MONTH 2'!AH24</f>
        <v>0</v>
      </c>
      <c r="E12" s="11">
        <f>'[1]MONTH 3'!AH24</f>
        <v>0</v>
      </c>
      <c r="F12" s="16"/>
      <c r="G12" s="14">
        <f>'[1]MONTH 4'!AH24</f>
        <v>0</v>
      </c>
      <c r="H12" s="44">
        <v>34825</v>
      </c>
    </row>
    <row r="13" spans="2:8" s="6" customFormat="1" ht="18" customHeight="1" x14ac:dyDescent="0.4">
      <c r="B13" s="38" t="s">
        <v>30</v>
      </c>
      <c r="C13" s="42">
        <v>2005000</v>
      </c>
      <c r="D13" s="12">
        <f>'[1]MONTH 2'!AH25</f>
        <v>0</v>
      </c>
      <c r="E13" s="11">
        <f>'[1]MONTH 3'!AH25</f>
        <v>0</v>
      </c>
      <c r="F13" s="16"/>
      <c r="G13" s="14">
        <f>'[1]MONTH 4'!AH25</f>
        <v>0</v>
      </c>
      <c r="H13" s="44">
        <v>2005000</v>
      </c>
    </row>
    <row r="14" spans="2:8" s="6" customFormat="1" ht="18" customHeight="1" x14ac:dyDescent="0.4">
      <c r="B14" s="38" t="s">
        <v>31</v>
      </c>
      <c r="C14" s="42">
        <v>65900</v>
      </c>
      <c r="D14" s="12">
        <f>'[1]MONTH 2'!AH26</f>
        <v>0</v>
      </c>
      <c r="E14" s="11">
        <f>'[1]MONTH 3'!AH26</f>
        <v>0</v>
      </c>
      <c r="F14" s="16"/>
      <c r="G14" s="14">
        <f>'[1]MONTH 4'!AH26</f>
        <v>0</v>
      </c>
      <c r="H14" s="44">
        <v>65900</v>
      </c>
    </row>
    <row r="15" spans="2:8" s="6" customFormat="1" ht="18" customHeight="1" x14ac:dyDescent="0.4">
      <c r="B15" s="38" t="s">
        <v>9</v>
      </c>
      <c r="C15" s="42">
        <v>1200000</v>
      </c>
      <c r="D15" s="12">
        <f>'[1]MONTH 2'!AH28</f>
        <v>0</v>
      </c>
      <c r="E15" s="11">
        <f>'[1]MONTH 3'!AH28</f>
        <v>0</v>
      </c>
      <c r="F15" s="16"/>
      <c r="G15" s="14">
        <f>'[1]MONTH 4'!AH28</f>
        <v>0</v>
      </c>
      <c r="H15" s="44">
        <v>1200000</v>
      </c>
    </row>
    <row r="16" spans="2:8" s="6" customFormat="1" ht="18" customHeight="1" x14ac:dyDescent="0.4">
      <c r="B16" s="40" t="s">
        <v>10</v>
      </c>
      <c r="C16" s="43">
        <v>6000000</v>
      </c>
      <c r="D16" s="18"/>
      <c r="E16" s="17"/>
      <c r="F16" s="19"/>
      <c r="G16" s="20"/>
      <c r="H16" s="45">
        <v>6000000</v>
      </c>
    </row>
    <row r="17" spans="2:8" s="6" customFormat="1" ht="18" customHeight="1" x14ac:dyDescent="0.4">
      <c r="B17" s="40" t="s">
        <v>32</v>
      </c>
      <c r="C17" s="43">
        <v>700000</v>
      </c>
      <c r="D17" s="18"/>
      <c r="E17" s="17"/>
      <c r="F17" s="19"/>
      <c r="G17" s="20"/>
      <c r="H17" s="45">
        <v>700000</v>
      </c>
    </row>
    <row r="18" spans="2:8" s="6" customFormat="1" ht="18" customHeight="1" thickBot="1" x14ac:dyDescent="0.45">
      <c r="B18" s="41" t="s">
        <v>11</v>
      </c>
      <c r="C18" s="43">
        <v>10000000</v>
      </c>
      <c r="D18" s="21">
        <f>'[1]MONTH 2'!AH29</f>
        <v>0</v>
      </c>
      <c r="E18" s="22">
        <f>'[1]MONTH 3'!AH29</f>
        <v>0</v>
      </c>
      <c r="F18" s="23"/>
      <c r="G18" s="24">
        <f>'[1]MONTH 4'!AH29</f>
        <v>0</v>
      </c>
      <c r="H18" s="45">
        <f>SUM(C18)</f>
        <v>10000000</v>
      </c>
    </row>
    <row r="19" spans="2:8" s="6" customFormat="1" ht="18" customHeight="1" thickTop="1" x14ac:dyDescent="0.4">
      <c r="B19" s="25"/>
      <c r="C19" s="26"/>
      <c r="D19" s="27"/>
      <c r="E19" s="26"/>
      <c r="F19" s="28"/>
      <c r="G19" s="29"/>
      <c r="H19" s="26"/>
    </row>
    <row r="20" spans="2:8" s="6" customFormat="1" ht="18" customHeight="1" x14ac:dyDescent="0.4">
      <c r="B20" s="30" t="s">
        <v>12</v>
      </c>
      <c r="C20" s="34">
        <f>SUM(C11:C18)</f>
        <v>27205725</v>
      </c>
      <c r="D20" s="31">
        <f>SUM(D11:D18)</f>
        <v>0</v>
      </c>
      <c r="E20" s="31">
        <f>SUM(E11:E18)</f>
        <v>0</v>
      </c>
      <c r="F20" s="32"/>
      <c r="G20" s="31">
        <f>SUM(G11:G18)</f>
        <v>0</v>
      </c>
      <c r="H20" s="46">
        <f>SUM(H11:H18)</f>
        <v>27205725</v>
      </c>
    </row>
    <row r="21" spans="2:8" s="6" customFormat="1" ht="22.95" customHeight="1" x14ac:dyDescent="0.3">
      <c r="B21" s="86"/>
      <c r="C21" s="91"/>
      <c r="D21" s="91"/>
      <c r="E21" s="91"/>
      <c r="F21" s="92"/>
      <c r="G21" s="91"/>
      <c r="H21" s="93"/>
    </row>
    <row r="22" spans="2:8" ht="18" customHeight="1" x14ac:dyDescent="0.25">
      <c r="B22" s="50" t="s">
        <v>13</v>
      </c>
      <c r="C22" s="51"/>
      <c r="D22" s="51"/>
      <c r="E22" s="51"/>
      <c r="F22" s="51"/>
      <c r="G22" s="51"/>
      <c r="H22" s="83"/>
    </row>
    <row r="23" spans="2:8" s="6" customFormat="1" ht="18" customHeight="1" x14ac:dyDescent="0.4">
      <c r="B23" s="38" t="s">
        <v>14</v>
      </c>
      <c r="C23" s="11">
        <f>'[1]MONTH 1'!AH33</f>
        <v>0</v>
      </c>
      <c r="D23" s="47">
        <v>4800000</v>
      </c>
      <c r="E23" s="47">
        <v>4800000</v>
      </c>
      <c r="F23" s="47">
        <v>4800000</v>
      </c>
      <c r="G23" s="47">
        <v>4800000</v>
      </c>
      <c r="H23" s="48">
        <f t="shared" ref="H23:H28" si="0">SUM(D23:G23)</f>
        <v>19200000</v>
      </c>
    </row>
    <row r="24" spans="2:8" s="6" customFormat="1" ht="18" customHeight="1" x14ac:dyDescent="0.4">
      <c r="B24" s="38" t="s">
        <v>15</v>
      </c>
      <c r="C24" s="11">
        <f>'[1]MONTH 1'!AH34</f>
        <v>0</v>
      </c>
      <c r="D24" s="47">
        <v>200000</v>
      </c>
      <c r="E24" s="47">
        <v>200000</v>
      </c>
      <c r="F24" s="47">
        <v>200000</v>
      </c>
      <c r="G24" s="47">
        <v>200000</v>
      </c>
      <c r="H24" s="48">
        <f t="shared" si="0"/>
        <v>800000</v>
      </c>
    </row>
    <row r="25" spans="2:8" s="6" customFormat="1" ht="18" customHeight="1" x14ac:dyDescent="0.4">
      <c r="B25" s="38" t="s">
        <v>16</v>
      </c>
      <c r="C25" s="11">
        <f>'[1]MONTH 1'!AH35</f>
        <v>0</v>
      </c>
      <c r="D25" s="47">
        <v>50000</v>
      </c>
      <c r="E25" s="47">
        <v>50000</v>
      </c>
      <c r="F25" s="47">
        <v>20000</v>
      </c>
      <c r="G25" s="47">
        <v>20000</v>
      </c>
      <c r="H25" s="48">
        <f t="shared" si="0"/>
        <v>140000</v>
      </c>
    </row>
    <row r="26" spans="2:8" s="6" customFormat="1" ht="18" customHeight="1" x14ac:dyDescent="0.4">
      <c r="B26" s="38" t="s">
        <v>17</v>
      </c>
      <c r="C26" s="11">
        <f>'[1]MONTH 1'!AH36</f>
        <v>0</v>
      </c>
      <c r="D26" s="47">
        <v>200000</v>
      </c>
      <c r="E26" s="47">
        <v>200000</v>
      </c>
      <c r="F26" s="47">
        <v>100000</v>
      </c>
      <c r="G26" s="47">
        <v>100000</v>
      </c>
      <c r="H26" s="48">
        <f t="shared" si="0"/>
        <v>600000</v>
      </c>
    </row>
    <row r="27" spans="2:8" s="6" customFormat="1" ht="18" customHeight="1" x14ac:dyDescent="0.4">
      <c r="B27" s="38" t="s">
        <v>33</v>
      </c>
      <c r="C27" s="11">
        <f>'[1]MONTH 1'!AH37</f>
        <v>0</v>
      </c>
      <c r="D27" s="47">
        <v>450000</v>
      </c>
      <c r="E27" s="47">
        <v>450000</v>
      </c>
      <c r="F27" s="47">
        <v>450000</v>
      </c>
      <c r="G27" s="47">
        <v>450000</v>
      </c>
      <c r="H27" s="48">
        <f t="shared" si="0"/>
        <v>1800000</v>
      </c>
    </row>
    <row r="28" spans="2:8" s="6" customFormat="1" ht="18" customHeight="1" x14ac:dyDescent="0.4">
      <c r="B28" s="38" t="s">
        <v>18</v>
      </c>
      <c r="C28" s="11">
        <f>'[1]MONTH 1'!AH38</f>
        <v>0</v>
      </c>
      <c r="D28" s="47">
        <v>700000</v>
      </c>
      <c r="E28" s="47">
        <v>700000</v>
      </c>
      <c r="F28" s="47">
        <v>700000</v>
      </c>
      <c r="G28" s="47">
        <v>700000</v>
      </c>
      <c r="H28" s="48">
        <f t="shared" si="0"/>
        <v>2800000</v>
      </c>
    </row>
    <row r="29" spans="2:8" s="6" customFormat="1" ht="18" customHeight="1" x14ac:dyDescent="0.4">
      <c r="B29" s="52" t="s">
        <v>19</v>
      </c>
      <c r="C29" s="35">
        <f t="shared" ref="C29:G29" si="1">SUM(C23:C28)</f>
        <v>0</v>
      </c>
      <c r="D29" s="54">
        <f t="shared" si="1"/>
        <v>6400000</v>
      </c>
      <c r="E29" s="54">
        <f t="shared" si="1"/>
        <v>6400000</v>
      </c>
      <c r="F29" s="54">
        <f t="shared" si="1"/>
        <v>6270000</v>
      </c>
      <c r="G29" s="54">
        <f t="shared" si="1"/>
        <v>6270000</v>
      </c>
      <c r="H29" s="54">
        <f>SUM(H23:H28)</f>
        <v>25340000</v>
      </c>
    </row>
    <row r="30" spans="2:8" s="9" customFormat="1" ht="15.6" customHeight="1" x14ac:dyDescent="0.25">
      <c r="B30" s="52" t="s">
        <v>22</v>
      </c>
      <c r="C30" s="54">
        <f>SUM(C20)</f>
        <v>27205725</v>
      </c>
      <c r="D30" s="54">
        <v>6400000</v>
      </c>
      <c r="E30" s="54">
        <v>6400000</v>
      </c>
      <c r="F30" s="54">
        <v>6270000</v>
      </c>
      <c r="G30" s="54">
        <v>6270000</v>
      </c>
      <c r="H30" s="54">
        <f>SUM(C30:G30)</f>
        <v>52545725</v>
      </c>
    </row>
    <row r="31" spans="2:8" s="9" customFormat="1" ht="25.8" customHeight="1" x14ac:dyDescent="0.25">
      <c r="B31" s="53" t="s">
        <v>20</v>
      </c>
      <c r="C31" s="56">
        <f>SUM(C20)</f>
        <v>27205725</v>
      </c>
      <c r="D31" s="55">
        <f>SUM(D30*0.943)</f>
        <v>6035200</v>
      </c>
      <c r="E31" s="56">
        <f>SUM(E30*0.89)</f>
        <v>5696000</v>
      </c>
      <c r="F31" s="56">
        <f>SUM(F30*0.84)</f>
        <v>5266800</v>
      </c>
      <c r="G31" s="56">
        <f>SUM(G30*0.792)</f>
        <v>4965840</v>
      </c>
      <c r="H31" s="56">
        <f>SUM(C31:G31)</f>
        <v>49169565</v>
      </c>
    </row>
    <row r="32" spans="2:8" s="6" customFormat="1" ht="18" customHeight="1" x14ac:dyDescent="0.4">
      <c r="B32" s="86"/>
      <c r="C32" s="91"/>
      <c r="D32" s="91"/>
      <c r="E32" s="91"/>
      <c r="F32" s="91"/>
      <c r="G32" s="91"/>
      <c r="H32" s="93"/>
    </row>
    <row r="33" spans="1:9" s="6" customFormat="1" ht="18" customHeight="1" x14ac:dyDescent="0.4">
      <c r="B33" s="57" t="s">
        <v>26</v>
      </c>
      <c r="C33" s="58"/>
      <c r="D33" s="58"/>
      <c r="E33" s="58"/>
      <c r="F33" s="58"/>
      <c r="G33" s="58"/>
      <c r="H33" s="59">
        <f>SUM(-H7,H31)</f>
        <v>-14932935</v>
      </c>
    </row>
    <row r="34" spans="1:9" s="6" customFormat="1" ht="17.399999999999999" customHeight="1" x14ac:dyDescent="0.4">
      <c r="B34" s="57" t="s">
        <v>27</v>
      </c>
      <c r="C34" s="60" t="s">
        <v>28</v>
      </c>
      <c r="D34" s="60"/>
      <c r="E34" s="60"/>
      <c r="F34" s="60"/>
      <c r="G34" s="60"/>
      <c r="H34" s="60"/>
    </row>
    <row r="35" spans="1:9" s="6" customFormat="1" ht="17.399999999999999" customHeight="1" x14ac:dyDescent="0.4">
      <c r="B35" s="4"/>
      <c r="C35" s="5"/>
      <c r="D35" s="5"/>
      <c r="E35" s="5"/>
      <c r="F35" s="5"/>
      <c r="G35" s="5"/>
      <c r="H35" s="5"/>
    </row>
    <row r="36" spans="1:9" s="6" customFormat="1" ht="18" customHeight="1" x14ac:dyDescent="0.4"/>
    <row r="37" spans="1:9" s="6" customFormat="1" ht="18" customHeight="1" x14ac:dyDescent="0.25">
      <c r="B37" s="4"/>
      <c r="C37" s="4"/>
      <c r="D37" s="4"/>
      <c r="E37" s="4"/>
      <c r="F37" s="2"/>
      <c r="G37" s="4"/>
      <c r="H37" s="4"/>
    </row>
    <row r="38" spans="1:9" s="6" customFormat="1" ht="22.95" customHeight="1" x14ac:dyDescent="0.25">
      <c r="A38" s="3"/>
      <c r="B38" s="1"/>
      <c r="C38" s="2"/>
      <c r="D38" s="2"/>
      <c r="E38" s="2"/>
      <c r="F38" s="2"/>
      <c r="G38" s="2"/>
      <c r="H38" s="2"/>
      <c r="I38" s="3"/>
    </row>
    <row r="39" spans="1:9" ht="10.95" customHeight="1" x14ac:dyDescent="0.25">
      <c r="A39" s="7"/>
      <c r="I39" s="7"/>
    </row>
    <row r="40" spans="1:9" s="7" customFormat="1" ht="40.049999999999997" customHeight="1" x14ac:dyDescent="0.25">
      <c r="A40" s="3"/>
      <c r="B40" s="1"/>
      <c r="C40" s="2"/>
      <c r="D40" s="2"/>
      <c r="E40" s="2"/>
      <c r="F40" s="2"/>
      <c r="G40" s="2"/>
      <c r="H40" s="2"/>
      <c r="I40" s="3"/>
    </row>
    <row r="41" spans="1:9" ht="10.95" customHeight="1" x14ac:dyDescent="0.25">
      <c r="A41" s="7"/>
      <c r="I41" s="7"/>
    </row>
    <row r="42" spans="1:9" s="7" customFormat="1" ht="40.049999999999997" customHeight="1" x14ac:dyDescent="0.25">
      <c r="A42" s="3"/>
      <c r="B42" s="1"/>
      <c r="C42" s="2"/>
      <c r="D42" s="2"/>
      <c r="E42" s="2"/>
      <c r="F42" s="2"/>
      <c r="G42" s="2"/>
      <c r="H42" s="2"/>
      <c r="I42" s="3"/>
    </row>
    <row r="43" spans="1:9" ht="10.95" customHeight="1" x14ac:dyDescent="0.25">
      <c r="A43" s="7"/>
      <c r="I43" s="7"/>
    </row>
    <row r="44" spans="1:9" s="7" customFormat="1" ht="40.049999999999997" customHeight="1" x14ac:dyDescent="0.25">
      <c r="A44" s="3"/>
      <c r="B44" s="1"/>
      <c r="C44" s="2"/>
      <c r="D44" s="2"/>
      <c r="E44" s="2"/>
      <c r="F44" s="2"/>
      <c r="G44" s="2"/>
      <c r="H44" s="2"/>
      <c r="I44" s="3"/>
    </row>
    <row r="45" spans="1:9" ht="10.95" customHeight="1" x14ac:dyDescent="0.25"/>
    <row r="46" spans="1:9" ht="49.95" customHeight="1" x14ac:dyDescent="0.25"/>
    <row r="47" spans="1:9" ht="18" customHeight="1" x14ac:dyDescent="0.25"/>
    <row r="48" spans="1:9" ht="18" customHeight="1" x14ac:dyDescent="0.25"/>
    <row r="49" ht="18" customHeight="1" x14ac:dyDescent="0.25"/>
    <row r="50" ht="18" customHeight="1" x14ac:dyDescent="0.25"/>
  </sheetData>
  <mergeCells count="5">
    <mergeCell ref="B4:H4"/>
    <mergeCell ref="B9:H9"/>
    <mergeCell ref="B10:H10"/>
    <mergeCell ref="B22:H22"/>
    <mergeCell ref="C34:H3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엄다연</cp:lastModifiedBy>
  <cp:lastPrinted>2020-09-21T07:09:31Z</cp:lastPrinted>
  <dcterms:created xsi:type="dcterms:W3CDTF">2020-09-20T15:01:20Z</dcterms:created>
  <dcterms:modified xsi:type="dcterms:W3CDTF">2020-09-21T08:15:42Z</dcterms:modified>
</cp:coreProperties>
</file>