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엄다연\Desktop\소설\1차발표\"/>
    </mc:Choice>
  </mc:AlternateContent>
  <xr:revisionPtr revIDLastSave="0" documentId="8_{B546D6BC-99DE-4F19-A3A0-0925AA778C4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9" i="3"/>
  <c r="C29" i="3"/>
  <c r="D29" i="3"/>
  <c r="E29" i="3"/>
  <c r="F29" i="3"/>
  <c r="G29" i="3"/>
  <c r="D5" i="2"/>
  <c r="D7" i="2"/>
  <c r="D8" i="2"/>
  <c r="E5" i="2"/>
  <c r="E7" i="2"/>
  <c r="E8" i="2"/>
  <c r="C5" i="2"/>
  <c r="F5" i="2"/>
  <c r="F7" i="2"/>
  <c r="F8" i="2"/>
  <c r="G5" i="2"/>
  <c r="G7" i="2"/>
  <c r="G8" i="2"/>
  <c r="H8" i="2"/>
  <c r="H34" i="2"/>
  <c r="C35" i="2"/>
  <c r="C8" i="3"/>
  <c r="D8" i="3"/>
  <c r="E8" i="3"/>
  <c r="F8" i="3"/>
  <c r="G8" i="3"/>
  <c r="H8" i="3"/>
  <c r="D5" i="3"/>
  <c r="E5" i="3"/>
  <c r="F5" i="3"/>
  <c r="G5" i="3"/>
  <c r="D7" i="1"/>
  <c r="H10" i="1"/>
  <c r="H12" i="2"/>
  <c r="C21" i="2"/>
  <c r="C32" i="2"/>
  <c r="D32" i="2"/>
  <c r="E32" i="2"/>
  <c r="F32" i="2"/>
  <c r="G32" i="2"/>
  <c r="H32" i="2"/>
  <c r="C7" i="2"/>
  <c r="C8" i="2"/>
  <c r="H7" i="2"/>
  <c r="C31" i="2"/>
  <c r="H31" i="2"/>
  <c r="H24" i="2"/>
  <c r="H25" i="2"/>
  <c r="H26" i="2"/>
  <c r="H27" i="2"/>
  <c r="H28" i="2"/>
  <c r="H29" i="2"/>
  <c r="H30" i="2"/>
  <c r="G30" i="2"/>
  <c r="F30" i="2"/>
  <c r="E30" i="2"/>
  <c r="D30" i="2"/>
  <c r="C24" i="2"/>
  <c r="C25" i="2"/>
  <c r="C26" i="2"/>
  <c r="C27" i="2"/>
  <c r="C28" i="2"/>
  <c r="C29" i="2"/>
  <c r="C30" i="2"/>
  <c r="H19" i="2"/>
  <c r="H21" i="2"/>
  <c r="G12" i="2"/>
  <c r="G13" i="2"/>
  <c r="G14" i="2"/>
  <c r="G15" i="2"/>
  <c r="G16" i="2"/>
  <c r="G19" i="2"/>
  <c r="G21" i="2"/>
  <c r="E12" i="2"/>
  <c r="E13" i="2"/>
  <c r="E14" i="2"/>
  <c r="E15" i="2"/>
  <c r="E16" i="2"/>
  <c r="E19" i="2"/>
  <c r="E21" i="2"/>
  <c r="D12" i="2"/>
  <c r="D13" i="2"/>
  <c r="D14" i="2"/>
  <c r="D15" i="2"/>
  <c r="D16" i="2"/>
  <c r="D19" i="2"/>
  <c r="D21" i="2"/>
  <c r="H6" i="2"/>
  <c r="H5" i="2"/>
  <c r="C19" i="1"/>
  <c r="C30" i="1"/>
  <c r="C31" i="1"/>
  <c r="C32" i="1"/>
  <c r="D5" i="1"/>
  <c r="D31" i="1"/>
  <c r="D32" i="1"/>
  <c r="E5" i="1"/>
  <c r="E7" i="1"/>
  <c r="E31" i="1"/>
  <c r="E32" i="1"/>
  <c r="C5" i="1"/>
  <c r="F5" i="1"/>
  <c r="F7" i="1"/>
  <c r="F31" i="1"/>
  <c r="F32" i="1"/>
  <c r="G5" i="1"/>
  <c r="G7" i="1"/>
  <c r="G31" i="1"/>
  <c r="G32" i="1"/>
  <c r="H31" i="1"/>
  <c r="H30" i="1"/>
  <c r="H24" i="1"/>
  <c r="H25" i="1"/>
  <c r="H26" i="1"/>
  <c r="H27" i="1"/>
  <c r="H22" i="1"/>
  <c r="H23" i="1"/>
  <c r="H28" i="1"/>
  <c r="G28" i="1"/>
  <c r="F28" i="1"/>
  <c r="E28" i="1"/>
  <c r="D28" i="1"/>
  <c r="C24" i="1"/>
  <c r="C25" i="1"/>
  <c r="C26" i="1"/>
  <c r="C27" i="1"/>
  <c r="C22" i="1"/>
  <c r="C23" i="1"/>
  <c r="C28" i="1"/>
  <c r="H17" i="1"/>
  <c r="H19" i="1"/>
  <c r="H7" i="1"/>
  <c r="H6" i="1"/>
  <c r="G10" i="1"/>
  <c r="G11" i="1"/>
  <c r="G12" i="1"/>
  <c r="G13" i="1"/>
  <c r="G14" i="1"/>
  <c r="G17" i="1"/>
  <c r="G19" i="1"/>
  <c r="E10" i="1"/>
  <c r="E11" i="1"/>
  <c r="E12" i="1"/>
  <c r="E13" i="1"/>
  <c r="E14" i="1"/>
  <c r="E17" i="1"/>
  <c r="E19" i="1"/>
  <c r="D10" i="1"/>
  <c r="D11" i="1"/>
  <c r="D12" i="1"/>
  <c r="D13" i="1"/>
  <c r="D14" i="1"/>
  <c r="D17" i="1"/>
  <c r="D19" i="1"/>
  <c r="C7" i="1"/>
  <c r="H5" i="1"/>
</calcChain>
</file>

<file path=xl/sharedStrings.xml><?xml version="1.0" encoding="utf-8"?>
<sst xmlns="http://schemas.openxmlformats.org/spreadsheetml/2006/main" count="69" uniqueCount="38">
  <si>
    <t>FISCAL YEAR OVERVIEW</t>
  </si>
  <si>
    <t>Total</t>
    <phoneticPr fontId="6" type="noConversion"/>
  </si>
  <si>
    <t>( + )  Benefits</t>
    <phoneticPr fontId="6" type="noConversion"/>
  </si>
  <si>
    <t>Expected Earning</t>
    <phoneticPr fontId="6" type="noConversion"/>
  </si>
  <si>
    <t>TOTAL Benefits</t>
    <phoneticPr fontId="6" type="noConversion"/>
  </si>
  <si>
    <t>( – )  CASH PAYMENTS</t>
  </si>
  <si>
    <t>( – )  Development Costs</t>
    <phoneticPr fontId="6" type="noConversion"/>
  </si>
  <si>
    <t>Development  labor</t>
    <phoneticPr fontId="6" type="noConversion"/>
  </si>
  <si>
    <t>Software license</t>
    <phoneticPr fontId="6" type="noConversion"/>
  </si>
  <si>
    <r>
      <t xml:space="preserve">Hardware(computer </t>
    </r>
    <r>
      <rPr>
        <sz val="11"/>
        <color theme="1"/>
        <rFont val="돋움"/>
        <family val="3"/>
        <charset val="129"/>
      </rPr>
      <t>등</t>
    </r>
    <r>
      <rPr>
        <sz val="11"/>
        <color theme="1"/>
        <rFont val="Century Gothic"/>
        <family val="2"/>
      </rPr>
      <t>)</t>
    </r>
    <phoneticPr fontId="6" type="noConversion"/>
  </si>
  <si>
    <r>
      <t xml:space="preserve">wifi </t>
    </r>
    <r>
      <rPr>
        <sz val="11"/>
        <color theme="1"/>
        <rFont val="돋움"/>
        <family val="3"/>
        <charset val="129"/>
      </rPr>
      <t>공유기</t>
    </r>
    <phoneticPr fontId="6" type="noConversion"/>
  </si>
  <si>
    <t>Cloud Service-AWS(server and DB)</t>
    <phoneticPr fontId="6" type="noConversion"/>
  </si>
  <si>
    <t>Office space and Equipment</t>
  </si>
  <si>
    <r>
      <rPr>
        <sz val="11"/>
        <color theme="1"/>
        <rFont val="돋움"/>
        <family val="3"/>
        <charset val="129"/>
      </rPr>
      <t>포장지</t>
    </r>
    <r>
      <rPr>
        <sz val="11"/>
        <color theme="1"/>
        <rFont val="Century Gothic"/>
        <family val="2"/>
      </rPr>
      <t>,</t>
    </r>
    <r>
      <rPr>
        <sz val="11"/>
        <color theme="1"/>
        <rFont val="돋움"/>
        <family val="3"/>
        <charset val="129"/>
      </rPr>
      <t>박스</t>
    </r>
    <r>
      <rPr>
        <sz val="11"/>
        <color theme="1"/>
        <rFont val="Century Gothic"/>
        <family val="2"/>
      </rPr>
      <t xml:space="preserve"> </t>
    </r>
    <r>
      <rPr>
        <sz val="11"/>
        <color theme="1"/>
        <rFont val="돋움"/>
        <family val="3"/>
        <charset val="129"/>
      </rPr>
      <t>등</t>
    </r>
    <phoneticPr fontId="6" type="noConversion"/>
  </si>
  <si>
    <t>트럭(중고)</t>
    <phoneticPr fontId="6" type="noConversion"/>
  </si>
  <si>
    <t>TOTAL Development Costs</t>
    <phoneticPr fontId="6" type="noConversion"/>
  </si>
  <si>
    <t>( – )  Operational Costs</t>
    <phoneticPr fontId="6" type="noConversion"/>
  </si>
  <si>
    <t>Operational labor</t>
    <phoneticPr fontId="6" type="noConversion"/>
  </si>
  <si>
    <t>Software</t>
    <phoneticPr fontId="6" type="noConversion"/>
  </si>
  <si>
    <t>User Training</t>
    <phoneticPr fontId="6" type="noConversion"/>
  </si>
  <si>
    <t>Marketing cost</t>
    <phoneticPr fontId="6" type="noConversion"/>
  </si>
  <si>
    <t>Monthly cloud service</t>
    <phoneticPr fontId="6" type="noConversion"/>
  </si>
  <si>
    <t>TOTAL OPERATIONAL COSTS</t>
    <phoneticPr fontId="6" type="noConversion"/>
  </si>
  <si>
    <t>Present Value Total Costs</t>
    <phoneticPr fontId="6" type="noConversion"/>
  </si>
  <si>
    <t>Cumulative Net Cash Flow</t>
    <phoneticPr fontId="6" type="noConversion"/>
  </si>
  <si>
    <t>Total costs</t>
    <phoneticPr fontId="6" type="noConversion"/>
  </si>
  <si>
    <t>Total Benefits- Total Costs</t>
    <phoneticPr fontId="6" type="noConversion"/>
  </si>
  <si>
    <r>
      <t>Monthly rest(</t>
    </r>
    <r>
      <rPr>
        <sz val="11"/>
        <color theme="1"/>
        <rFont val="돋움"/>
        <family val="3"/>
        <charset val="129"/>
      </rPr>
      <t>월세</t>
    </r>
    <r>
      <rPr>
        <sz val="11"/>
        <color theme="1"/>
        <rFont val="Century Gothic"/>
        <family val="2"/>
      </rPr>
      <t>)</t>
    </r>
    <phoneticPr fontId="6" type="noConversion"/>
  </si>
  <si>
    <t>Present Value Total Benefits</t>
    <phoneticPr fontId="6" type="noConversion"/>
  </si>
  <si>
    <t>NPV(PV Total Benefits - PV Total Costs)</t>
    <phoneticPr fontId="2" type="noConversion"/>
  </si>
  <si>
    <t>ROI</t>
    <phoneticPr fontId="2" type="noConversion"/>
  </si>
  <si>
    <t>Return on investment</t>
    <phoneticPr fontId="2" type="noConversion"/>
  </si>
  <si>
    <t>benefits</t>
    <phoneticPr fontId="2" type="noConversion"/>
  </si>
  <si>
    <t>Total</t>
    <phoneticPr fontId="2" type="noConversion"/>
  </si>
  <si>
    <t>TOTAL Development Costs</t>
  </si>
  <si>
    <t>TOTAL OPERATIONAL COSTS</t>
  </si>
  <si>
    <t>Costs</t>
    <phoneticPr fontId="6" type="noConversion"/>
  </si>
  <si>
    <t xml:space="preserve"> Benefits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</si>
</sst>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mm/dd/yyyy;@"/>
    <numFmt numFmtId="178" formatCode="m/d/yy;@"/>
    <numFmt numFmtId="179" formatCode="_(&quot;$&quot;* #,##0.00_);_(&quot;$&quot;* \(#,##0.00\);_(&quot;$&quot;* &quot;-&quot;??_);_(@_)"/>
  </numFmts>
  <fonts count="15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2"/>
      <color theme="3" tint="-0.249977111117893"/>
      <name val="Century Gothic"/>
      <family val="2"/>
    </font>
    <font>
      <b/>
      <sz val="18"/>
      <color theme="4" tint="-0.249977111117893"/>
      <name val="Century Gothic"/>
      <family val="2"/>
    </font>
    <font>
      <b/>
      <sz val="10"/>
      <color theme="1"/>
      <name val="Century Gothic"/>
      <family val="2"/>
    </font>
    <font>
      <sz val="8"/>
      <name val="맑은 고딕"/>
      <family val="3"/>
      <charset val="129"/>
      <scheme val="minor"/>
    </font>
    <font>
      <b/>
      <sz val="11"/>
      <color theme="3" tint="-0.249977111117893"/>
      <name val="Century Gothic"/>
      <family val="2"/>
    </font>
    <font>
      <sz val="11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돋움"/>
      <family val="3"/>
      <charset val="129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78" fontId="3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 indent="1"/>
    </xf>
    <xf numFmtId="179" fontId="11" fillId="0" borderId="1" xfId="0" applyNumberFormat="1" applyFont="1" applyBorder="1" applyAlignment="1">
      <alignment horizontal="left" vertical="center" wrapText="1"/>
    </xf>
    <xf numFmtId="179" fontId="11" fillId="2" borderId="1" xfId="0" applyNumberFormat="1" applyFont="1" applyFill="1" applyBorder="1" applyAlignment="1">
      <alignment horizontal="left" vertical="center" wrapText="1"/>
    </xf>
    <xf numFmtId="179" fontId="11" fillId="4" borderId="7" xfId="0" applyNumberFormat="1" applyFont="1" applyFill="1" applyBorder="1" applyAlignment="1">
      <alignment horizontal="left" vertical="center" wrapText="1"/>
    </xf>
    <xf numFmtId="179" fontId="11" fillId="0" borderId="8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 indent="1"/>
    </xf>
    <xf numFmtId="179" fontId="5" fillId="2" borderId="1" xfId="0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right" vertical="center" wrapText="1" indent="1"/>
    </xf>
    <xf numFmtId="179" fontId="13" fillId="5" borderId="9" xfId="0" applyNumberFormat="1" applyFont="1" applyFill="1" applyBorder="1" applyAlignment="1">
      <alignment horizontal="left" vertical="center" wrapText="1"/>
    </xf>
    <xf numFmtId="179" fontId="11" fillId="8" borderId="7" xfId="0" applyNumberFormat="1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 indent="1"/>
    </xf>
    <xf numFmtId="179" fontId="11" fillId="0" borderId="10" xfId="0" applyNumberFormat="1" applyFont="1" applyBorder="1" applyAlignment="1">
      <alignment horizontal="left" vertical="center" wrapText="1"/>
    </xf>
    <xf numFmtId="179" fontId="11" fillId="2" borderId="10" xfId="0" applyNumberFormat="1" applyFont="1" applyFill="1" applyBorder="1" applyAlignment="1">
      <alignment horizontal="left" vertical="center" wrapText="1"/>
    </xf>
    <xf numFmtId="179" fontId="11" fillId="8" borderId="11" xfId="0" applyNumberFormat="1" applyFont="1" applyFill="1" applyBorder="1" applyAlignment="1">
      <alignment horizontal="left" vertical="center" wrapText="1"/>
    </xf>
    <xf numFmtId="179" fontId="11" fillId="0" borderId="12" xfId="0" applyNumberFormat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 indent="1"/>
    </xf>
    <xf numFmtId="179" fontId="11" fillId="2" borderId="13" xfId="0" applyNumberFormat="1" applyFont="1" applyFill="1" applyBorder="1" applyAlignment="1">
      <alignment horizontal="left" vertical="center" wrapText="1"/>
    </xf>
    <xf numFmtId="179" fontId="11" fillId="0" borderId="13" xfId="0" applyNumberFormat="1" applyFont="1" applyBorder="1" applyAlignment="1">
      <alignment horizontal="left" vertical="center" wrapText="1"/>
    </xf>
    <xf numFmtId="179" fontId="11" fillId="8" borderId="14" xfId="0" applyNumberFormat="1" applyFont="1" applyFill="1" applyBorder="1" applyAlignment="1">
      <alignment horizontal="left" vertical="center" wrapText="1"/>
    </xf>
    <xf numFmtId="179" fontId="11" fillId="0" borderId="15" xfId="0" applyNumberFormat="1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 indent="1"/>
    </xf>
    <xf numFmtId="179" fontId="11" fillId="0" borderId="16" xfId="0" applyNumberFormat="1" applyFont="1" applyBorder="1" applyAlignment="1">
      <alignment horizontal="left" vertical="center" wrapText="1"/>
    </xf>
    <xf numFmtId="179" fontId="11" fillId="2" borderId="16" xfId="0" applyNumberFormat="1" applyFont="1" applyFill="1" applyBorder="1" applyAlignment="1">
      <alignment horizontal="left" vertical="center" wrapText="1"/>
    </xf>
    <xf numFmtId="179" fontId="11" fillId="8" borderId="17" xfId="0" applyNumberFormat="1" applyFont="1" applyFill="1" applyBorder="1" applyAlignment="1">
      <alignment horizontal="left" vertical="center" wrapText="1"/>
    </xf>
    <xf numFmtId="179" fontId="11" fillId="0" borderId="18" xfId="0" applyNumberFormat="1" applyFont="1" applyBorder="1" applyAlignment="1">
      <alignment horizontal="left" vertical="center" wrapText="1"/>
    </xf>
    <xf numFmtId="0" fontId="13" fillId="9" borderId="9" xfId="0" applyFont="1" applyFill="1" applyBorder="1" applyAlignment="1">
      <alignment horizontal="right" vertical="center" wrapText="1" indent="1"/>
    </xf>
    <xf numFmtId="179" fontId="13" fillId="9" borderId="9" xfId="0" applyNumberFormat="1" applyFont="1" applyFill="1" applyBorder="1" applyAlignment="1">
      <alignment horizontal="left" vertical="center" wrapText="1"/>
    </xf>
    <xf numFmtId="179" fontId="13" fillId="10" borderId="9" xfId="0" applyNumberFormat="1" applyFont="1" applyFill="1" applyBorder="1" applyAlignment="1">
      <alignment horizontal="left" vertical="center" wrapText="1"/>
    </xf>
    <xf numFmtId="0" fontId="13" fillId="11" borderId="9" xfId="0" applyFont="1" applyFill="1" applyBorder="1" applyAlignment="1">
      <alignment horizontal="right" vertical="center" wrapText="1" indent="1"/>
    </xf>
    <xf numFmtId="179" fontId="13" fillId="11" borderId="9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3" fillId="11" borderId="1" xfId="0" applyFont="1" applyFill="1" applyBorder="1" applyAlignment="1">
      <alignment horizontal="right" vertical="center" wrapText="1" indent="1"/>
    </xf>
    <xf numFmtId="179" fontId="13" fillId="11" borderId="1" xfId="0" applyNumberFormat="1" applyFont="1" applyFill="1" applyBorder="1" applyAlignment="1">
      <alignment horizontal="left" vertical="center" wrapText="1"/>
    </xf>
    <xf numFmtId="0" fontId="5" fillId="12" borderId="2" xfId="0" applyNumberFormat="1" applyFont="1" applyFill="1" applyBorder="1" applyAlignment="1">
      <alignment horizontal="center" vertical="center" wrapText="1"/>
    </xf>
    <xf numFmtId="177" fontId="5" fillId="13" borderId="1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right" vertical="center" wrapText="1" indent="1"/>
    </xf>
    <xf numFmtId="179" fontId="13" fillId="14" borderId="9" xfId="0" applyNumberFormat="1" applyFont="1" applyFill="1" applyBorder="1" applyAlignment="1">
      <alignment horizontal="left" vertical="center" wrapText="1"/>
    </xf>
    <xf numFmtId="179" fontId="13" fillId="14" borderId="1" xfId="0" applyNumberFormat="1" applyFont="1" applyFill="1" applyBorder="1" applyAlignment="1">
      <alignment horizontal="left" vertical="center" wrapText="1"/>
    </xf>
    <xf numFmtId="0" fontId="1" fillId="15" borderId="0" xfId="0" applyFont="1" applyFill="1" applyAlignment="1">
      <alignment vertical="center"/>
    </xf>
    <xf numFmtId="0" fontId="13" fillId="15" borderId="4" xfId="0" applyFont="1" applyFill="1" applyBorder="1" applyAlignment="1">
      <alignment horizontal="right" vertical="center" wrapText="1" indent="1"/>
    </xf>
    <xf numFmtId="179" fontId="13" fillId="15" borderId="19" xfId="0" applyNumberFormat="1" applyFont="1" applyFill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9" fontId="5" fillId="0" borderId="10" xfId="0" applyNumberFormat="1" applyFont="1" applyBorder="1" applyAlignment="1">
      <alignment horizontal="left" vertical="center" wrapText="1"/>
    </xf>
    <xf numFmtId="0" fontId="1" fillId="0" borderId="0" xfId="0" applyFont="1" applyFill="1" applyAlignment="1"/>
    <xf numFmtId="0" fontId="13" fillId="16" borderId="9" xfId="0" applyFont="1" applyFill="1" applyBorder="1" applyAlignment="1">
      <alignment horizontal="right" vertical="center" wrapText="1" indent="1"/>
    </xf>
    <xf numFmtId="179" fontId="13" fillId="16" borderId="9" xfId="0" applyNumberFormat="1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right" vertical="center" wrapText="1" indent="1"/>
    </xf>
    <xf numFmtId="179" fontId="13" fillId="17" borderId="1" xfId="0" applyNumberFormat="1" applyFont="1" applyFill="1" applyBorder="1" applyAlignment="1">
      <alignment horizontal="left" vertical="center" wrapText="1"/>
    </xf>
    <xf numFmtId="0" fontId="13" fillId="17" borderId="0" xfId="0" applyFont="1" applyFill="1" applyBorder="1" applyAlignment="1">
      <alignment horizontal="right" vertical="center" wrapText="1" indent="1"/>
    </xf>
    <xf numFmtId="0" fontId="13" fillId="11" borderId="0" xfId="0" applyFont="1" applyFill="1" applyBorder="1" applyAlignment="1">
      <alignment horizontal="right" vertical="center" wrapText="1" indent="1"/>
    </xf>
    <xf numFmtId="179" fontId="13" fillId="11" borderId="0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14" fillId="0" borderId="0" xfId="0" applyFont="1">
      <alignment vertical="center"/>
    </xf>
    <xf numFmtId="0" fontId="9" fillId="3" borderId="5" xfId="0" applyFont="1" applyFill="1" applyBorder="1" applyAlignment="1">
      <alignment horizontal="left" vertical="center" wrapText="1" indent="1"/>
    </xf>
    <xf numFmtId="0" fontId="9" fillId="3" borderId="6" xfId="0" applyFont="1" applyFill="1" applyBorder="1" applyAlignment="1">
      <alignment horizontal="left" vertical="center" wrapText="1" indent="1"/>
    </xf>
    <xf numFmtId="0" fontId="9" fillId="6" borderId="5" xfId="0" applyFont="1" applyFill="1" applyBorder="1" applyAlignment="1">
      <alignment horizontal="left" vertical="center" wrapText="1" indent="1"/>
    </xf>
    <xf numFmtId="0" fontId="9" fillId="6" borderId="6" xfId="0" applyFont="1" applyFill="1" applyBorder="1" applyAlignment="1">
      <alignment horizontal="left" vertical="center" wrapText="1" indent="1"/>
    </xf>
    <xf numFmtId="0" fontId="9" fillId="7" borderId="5" xfId="0" applyFont="1" applyFill="1" applyBorder="1" applyAlignment="1">
      <alignment horizontal="left" vertical="center" wrapText="1" indent="1"/>
    </xf>
    <xf numFmtId="0" fontId="9" fillId="7" borderId="6" xfId="0" applyFont="1" applyFill="1" applyBorder="1" applyAlignment="1">
      <alignment horizontal="left" vertical="center" wrapText="1" indent="1"/>
    </xf>
    <xf numFmtId="179" fontId="13" fillId="17" borderId="20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 even Point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648381452318462"/>
          <c:y val="0.14856481481481484"/>
          <c:w val="0.767960629921259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 Benefits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Sheet3!$C$5:$G$5</c:f>
              <c:numCache>
                <c:formatCode>_("$"* #,##0.00_);_("$"* \(#,##0.00\);_("$"* "-"??_);_(@_)</c:formatCode>
                <c:ptCount val="5"/>
                <c:pt idx="1">
                  <c:v>18500000</c:v>
                </c:pt>
                <c:pt idx="2">
                  <c:v>37000000</c:v>
                </c:pt>
                <c:pt idx="3">
                  <c:v>55500000</c:v>
                </c:pt>
                <c:pt idx="4">
                  <c:v>74000000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3-4C1C-B51B-42D3A0E7796D}"/>
            </c:ext>
          </c:extLst>
        </c:ser>
        <c:ser>
          <c:idx val="1"/>
          <c:order val="1"/>
          <c:tx>
            <c:strRef>
              <c:f>Sheet3!$B$8</c:f>
              <c:strCache>
                <c:ptCount val="1"/>
                <c:pt idx="0">
                  <c:v>Costs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Sheet3!$C$8:$G$8</c:f>
              <c:numCache>
                <c:formatCode>General</c:formatCode>
                <c:ptCount val="5"/>
                <c:pt idx="0">
                  <c:v>27205725</c:v>
                </c:pt>
                <c:pt idx="1">
                  <c:v>33605725</c:v>
                </c:pt>
                <c:pt idx="2">
                  <c:v>40005725</c:v>
                </c:pt>
                <c:pt idx="3">
                  <c:v>46275725</c:v>
                </c:pt>
                <c:pt idx="4">
                  <c:v>52545725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3-4C1C-B51B-42D3A0E7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53696"/>
        <c:axId val="862125200"/>
      </c:lineChart>
      <c:catAx>
        <c:axId val="9436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674779090113734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25200"/>
        <c:crosses val="autoZero"/>
        <c:auto val="1"/>
        <c:lblAlgn val="ctr"/>
        <c:lblOffset val="100"/>
        <c:noMultiLvlLbl val="0"/>
      </c:catAx>
      <c:valAx>
        <c:axId val="86212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6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BREAK 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076712752411537"/>
          <c:y val="0.18763888888888891"/>
          <c:w val="0.694901535171222"/>
          <c:h val="0.60448272090988631"/>
        </c:manualLayout>
      </c:layout>
      <c:lineChart>
        <c:grouping val="standar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 Benefits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Sheet3!$C$26:$G$26</c:f>
              <c:numCache>
                <c:formatCode>_("$"* #,##0.00_);_("$"* \(#,##0.00\);_("$"* "-"??_);_(@_)</c:formatCode>
                <c:ptCount val="5"/>
                <c:pt idx="1">
                  <c:v>18500000</c:v>
                </c:pt>
                <c:pt idx="2">
                  <c:v>37000000</c:v>
                </c:pt>
                <c:pt idx="3">
                  <c:v>55500000</c:v>
                </c:pt>
                <c:pt idx="4">
                  <c:v>74000000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A-4E6A-8606-A3E02CAF7717}"/>
            </c:ext>
          </c:extLst>
        </c:ser>
        <c:ser>
          <c:idx val="1"/>
          <c:order val="1"/>
          <c:tx>
            <c:v>Cos+Sheet3!$B$29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Sheet3!$C$29:$G$29</c:f>
              <c:numCache>
                <c:formatCode>General</c:formatCode>
                <c:ptCount val="5"/>
                <c:pt idx="0">
                  <c:v>22005725</c:v>
                </c:pt>
                <c:pt idx="1">
                  <c:v>28405725</c:v>
                </c:pt>
                <c:pt idx="2">
                  <c:v>34805725</c:v>
                </c:pt>
                <c:pt idx="3">
                  <c:v>41075725</c:v>
                </c:pt>
                <c:pt idx="4">
                  <c:v>47345725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E6A-8606-A3E02CAF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17808"/>
        <c:axId val="1060293232"/>
      </c:lineChart>
      <c:catAx>
        <c:axId val="10672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293232"/>
        <c:crosses val="autoZero"/>
        <c:auto val="1"/>
        <c:lblAlgn val="ctr"/>
        <c:lblOffset val="100"/>
        <c:noMultiLvlLbl val="0"/>
      </c:catAx>
      <c:valAx>
        <c:axId val="10602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DOLLARS</a:t>
                </a:r>
              </a:p>
            </c:rich>
          </c:tx>
          <c:layout>
            <c:manualLayout>
              <c:xMode val="edge"/>
              <c:yMode val="edge"/>
              <c:x val="2.895689071395836E-2"/>
              <c:y val="0.40878062117235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2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10</xdr:row>
      <xdr:rowOff>123825</xdr:rowOff>
    </xdr:from>
    <xdr:to>
      <xdr:col>5</xdr:col>
      <xdr:colOff>500062</xdr:colOff>
      <xdr:row>23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090F16-A98E-4531-B6B7-6232963A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223836</xdr:colOff>
      <xdr:row>31</xdr:row>
      <xdr:rowOff>9525</xdr:rowOff>
    </xdr:from>
    <xdr:to>
      <xdr:col>5</xdr:col>
      <xdr:colOff>542924</xdr:colOff>
      <xdr:row>44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CE0D83C-D54C-4A68-AF9B-DC45F4067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IC-Monthly-Cash-Flow-889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ash Flow - FY Overview"/>
      <sheetName val="MONTH 1"/>
      <sheetName val="MONTH 2"/>
      <sheetName val="MONTH 3"/>
      <sheetName val="MONTH 4"/>
      <sheetName val="MONTH 5"/>
      <sheetName val="MONTH 6"/>
      <sheetName val="MONTH 7"/>
      <sheetName val="MONTH 8"/>
      <sheetName val="MONTH 9"/>
      <sheetName val="MONTH 10"/>
      <sheetName val="MONTH 11"/>
      <sheetName val="MONTH 12"/>
      <sheetName val="- Disclaimer -"/>
    </sheetNames>
    <sheetDataSet>
      <sheetData sheetId="0"/>
      <sheetData sheetId="1">
        <row r="10">
          <cell r="AH10">
            <v>0</v>
          </cell>
        </row>
        <row r="33">
          <cell r="AH33">
            <v>0</v>
          </cell>
        </row>
        <row r="34">
          <cell r="AH34">
            <v>0</v>
          </cell>
        </row>
        <row r="35">
          <cell r="AH35">
            <v>0</v>
          </cell>
        </row>
        <row r="36">
          <cell r="AH36">
            <v>0</v>
          </cell>
        </row>
        <row r="37">
          <cell r="AH37">
            <v>0</v>
          </cell>
        </row>
        <row r="38">
          <cell r="AH38">
            <v>0</v>
          </cell>
        </row>
      </sheetData>
      <sheetData sheetId="2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3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4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5">
        <row r="10">
          <cell r="AH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75" zoomScaleNormal="75" workbookViewId="0">
      <selection activeCell="C19" sqref="C19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69921875" style="3" customWidth="1"/>
    <col min="10" max="11" width="7.09765625" style="3" customWidth="1"/>
    <col min="12" max="12" width="4.69921875" style="3" customWidth="1"/>
    <col min="13" max="16384" width="11.8984375" style="3"/>
  </cols>
  <sheetData>
    <row r="1" spans="2:8" ht="19.2" customHeight="1" x14ac:dyDescent="0.25">
      <c r="B1" s="4" t="s">
        <v>0</v>
      </c>
      <c r="C1" s="5">
        <v>2020</v>
      </c>
      <c r="D1" s="6">
        <v>2021</v>
      </c>
      <c r="E1" s="7">
        <v>2022</v>
      </c>
      <c r="F1" s="47">
        <v>2023</v>
      </c>
      <c r="G1" s="8">
        <v>2024</v>
      </c>
      <c r="H1" s="48" t="s">
        <v>1</v>
      </c>
    </row>
    <row r="2" spans="2:8" ht="10.95" customHeight="1" x14ac:dyDescent="0.25">
      <c r="B2" s="9"/>
      <c r="C2" s="10"/>
      <c r="D2" s="9"/>
      <c r="E2" s="9"/>
      <c r="G2" s="9"/>
      <c r="H2" s="9"/>
    </row>
    <row r="3" spans="2:8" ht="10.95" customHeight="1" x14ac:dyDescent="0.25">
      <c r="B3" s="9"/>
      <c r="C3" s="11"/>
      <c r="D3" s="11"/>
      <c r="E3" s="11"/>
      <c r="F3" s="12"/>
      <c r="G3" s="11"/>
      <c r="H3" s="11"/>
    </row>
    <row r="4" spans="2:8" s="13" customFormat="1" ht="18" customHeight="1" x14ac:dyDescent="0.4">
      <c r="B4" s="67" t="s">
        <v>2</v>
      </c>
      <c r="C4" s="68"/>
      <c r="D4" s="68"/>
      <c r="E4" s="68"/>
      <c r="F4" s="68"/>
      <c r="G4" s="68"/>
      <c r="H4" s="68"/>
    </row>
    <row r="5" spans="2:8" s="13" customFormat="1" ht="18" customHeight="1" x14ac:dyDescent="0.4">
      <c r="B5" s="14"/>
      <c r="C5" s="15">
        <f>'[1]MONTH 1'!AH10</f>
        <v>0</v>
      </c>
      <c r="D5" s="16">
        <f>'[1]MONTH 2'!AH10</f>
        <v>0</v>
      </c>
      <c r="E5" s="15">
        <f>'[1]MONTH 3'!AH10</f>
        <v>0</v>
      </c>
      <c r="F5" s="17">
        <f>SUM(C5:E5)</f>
        <v>0</v>
      </c>
      <c r="G5" s="18">
        <f>'[1]MONTH 4'!AH10</f>
        <v>0</v>
      </c>
      <c r="H5" s="16">
        <f>'[1]MONTH 5'!AH10</f>
        <v>0</v>
      </c>
    </row>
    <row r="6" spans="2:8" s="13" customFormat="1" ht="18" customHeight="1" x14ac:dyDescent="0.4">
      <c r="B6" s="19" t="s">
        <v>3</v>
      </c>
      <c r="C6" s="15"/>
      <c r="D6" s="16">
        <v>18500000</v>
      </c>
      <c r="E6" s="16">
        <v>18500000</v>
      </c>
      <c r="F6" s="16">
        <v>18500000</v>
      </c>
      <c r="G6" s="16">
        <v>18500000</v>
      </c>
      <c r="H6" s="20">
        <f>SUM(D6:G6)</f>
        <v>74000000</v>
      </c>
    </row>
    <row r="7" spans="2:8" s="13" customFormat="1" ht="22.95" customHeight="1" x14ac:dyDescent="0.4">
      <c r="B7" s="21" t="s">
        <v>4</v>
      </c>
      <c r="C7" s="22">
        <f>SUM(C5:C6)</f>
        <v>0</v>
      </c>
      <c r="D7" s="22">
        <f>SUM(D6)</f>
        <v>18500000</v>
      </c>
      <c r="E7" s="22">
        <f t="shared" ref="E7:G7" si="0">SUM(E5:E6)</f>
        <v>18500000</v>
      </c>
      <c r="F7" s="22">
        <f t="shared" si="0"/>
        <v>18500000</v>
      </c>
      <c r="G7" s="22">
        <f t="shared" si="0"/>
        <v>18500000</v>
      </c>
      <c r="H7" s="22">
        <f>SUM(D7:G7)</f>
        <v>74000000</v>
      </c>
    </row>
    <row r="8" spans="2:8" s="13" customFormat="1" ht="18.600000000000001" customHeight="1" x14ac:dyDescent="0.4">
      <c r="B8" s="69" t="s">
        <v>5</v>
      </c>
      <c r="C8" s="70"/>
      <c r="D8" s="70"/>
      <c r="E8" s="70"/>
      <c r="F8" s="70"/>
      <c r="G8" s="70"/>
      <c r="H8" s="70"/>
    </row>
    <row r="9" spans="2:8" s="13" customFormat="1" ht="18" customHeight="1" x14ac:dyDescent="0.4">
      <c r="B9" s="71" t="s">
        <v>6</v>
      </c>
      <c r="C9" s="72"/>
      <c r="D9" s="72"/>
      <c r="E9" s="72"/>
      <c r="F9" s="72"/>
      <c r="G9" s="72"/>
      <c r="H9" s="72"/>
    </row>
    <row r="10" spans="2:8" s="13" customFormat="1" ht="18" customHeight="1" x14ac:dyDescent="0.4">
      <c r="B10" s="19" t="s">
        <v>7</v>
      </c>
      <c r="C10" s="15">
        <v>5000000</v>
      </c>
      <c r="D10" s="16">
        <f>'[1]MONTH 2'!AH23</f>
        <v>0</v>
      </c>
      <c r="E10" s="15">
        <f>'[1]MONTH 3'!AH23</f>
        <v>0</v>
      </c>
      <c r="F10" s="23"/>
      <c r="G10" s="18">
        <f>'[1]MONTH 4'!AH23</f>
        <v>0</v>
      </c>
      <c r="H10" s="15">
        <f>SUM(C10)</f>
        <v>5000000</v>
      </c>
    </row>
    <row r="11" spans="2:8" s="13" customFormat="1" ht="18" customHeight="1" x14ac:dyDescent="0.4">
      <c r="B11" s="19" t="s">
        <v>8</v>
      </c>
      <c r="C11" s="15">
        <v>34825</v>
      </c>
      <c r="D11" s="16">
        <f>'[1]MONTH 2'!AH24</f>
        <v>0</v>
      </c>
      <c r="E11" s="15">
        <f>'[1]MONTH 3'!AH24</f>
        <v>0</v>
      </c>
      <c r="F11" s="23"/>
      <c r="G11" s="18">
        <f>'[1]MONTH 4'!AH24</f>
        <v>0</v>
      </c>
      <c r="H11" s="15">
        <v>34825</v>
      </c>
    </row>
    <row r="12" spans="2:8" s="13" customFormat="1" ht="18" customHeight="1" x14ac:dyDescent="0.4">
      <c r="B12" s="19" t="s">
        <v>9</v>
      </c>
      <c r="C12" s="15">
        <v>2005000</v>
      </c>
      <c r="D12" s="16">
        <f>'[1]MONTH 2'!AH25</f>
        <v>0</v>
      </c>
      <c r="E12" s="15">
        <f>'[1]MONTH 3'!AH25</f>
        <v>0</v>
      </c>
      <c r="F12" s="23"/>
      <c r="G12" s="18">
        <f>'[1]MONTH 4'!AH25</f>
        <v>0</v>
      </c>
      <c r="H12" s="15">
        <v>2005000</v>
      </c>
    </row>
    <row r="13" spans="2:8" s="13" customFormat="1" ht="18" customHeight="1" x14ac:dyDescent="0.4">
      <c r="B13" s="19" t="s">
        <v>10</v>
      </c>
      <c r="C13" s="15">
        <v>65900</v>
      </c>
      <c r="D13" s="16">
        <f>'[1]MONTH 2'!AH26</f>
        <v>0</v>
      </c>
      <c r="E13" s="15">
        <f>'[1]MONTH 3'!AH26</f>
        <v>0</v>
      </c>
      <c r="F13" s="23"/>
      <c r="G13" s="18">
        <f>'[1]MONTH 4'!AH26</f>
        <v>0</v>
      </c>
      <c r="H13" s="15">
        <v>65900</v>
      </c>
    </row>
    <row r="14" spans="2:8" s="13" customFormat="1" ht="18" customHeight="1" x14ac:dyDescent="0.4">
      <c r="B14" s="19" t="s">
        <v>11</v>
      </c>
      <c r="C14" s="15">
        <v>1200000</v>
      </c>
      <c r="D14" s="16">
        <f>'[1]MONTH 2'!AH28</f>
        <v>0</v>
      </c>
      <c r="E14" s="15">
        <f>'[1]MONTH 3'!AH28</f>
        <v>0</v>
      </c>
      <c r="F14" s="23"/>
      <c r="G14" s="18">
        <f>'[1]MONTH 4'!AH28</f>
        <v>0</v>
      </c>
      <c r="H14" s="15">
        <v>1200000</v>
      </c>
    </row>
    <row r="15" spans="2:8" s="13" customFormat="1" ht="18" customHeight="1" x14ac:dyDescent="0.4">
      <c r="B15" s="24" t="s">
        <v>12</v>
      </c>
      <c r="C15" s="25">
        <v>6000000</v>
      </c>
      <c r="D15" s="26"/>
      <c r="E15" s="25"/>
      <c r="F15" s="27"/>
      <c r="G15" s="28"/>
      <c r="H15" s="25">
        <v>6000000</v>
      </c>
    </row>
    <row r="16" spans="2:8" s="13" customFormat="1" ht="18" customHeight="1" x14ac:dyDescent="0.4">
      <c r="B16" s="24" t="s">
        <v>13</v>
      </c>
      <c r="C16" s="25">
        <v>700000</v>
      </c>
      <c r="D16" s="26"/>
      <c r="E16" s="25"/>
      <c r="F16" s="27"/>
      <c r="G16" s="28"/>
      <c r="H16" s="25">
        <v>700000</v>
      </c>
    </row>
    <row r="17" spans="2:8" s="13" customFormat="1" ht="18" customHeight="1" thickBot="1" x14ac:dyDescent="0.45">
      <c r="B17" s="29" t="s">
        <v>14</v>
      </c>
      <c r="C17" s="25">
        <v>7000000</v>
      </c>
      <c r="D17" s="30">
        <f>'[1]MONTH 2'!AH29</f>
        <v>0</v>
      </c>
      <c r="E17" s="31">
        <f>'[1]MONTH 3'!AH29</f>
        <v>0</v>
      </c>
      <c r="F17" s="32"/>
      <c r="G17" s="33">
        <f>'[1]MONTH 4'!AH29</f>
        <v>0</v>
      </c>
      <c r="H17" s="25">
        <f>SUM(C17)</f>
        <v>7000000</v>
      </c>
    </row>
    <row r="18" spans="2:8" s="13" customFormat="1" ht="18.75" customHeight="1" thickTop="1" x14ac:dyDescent="0.4">
      <c r="B18" s="34"/>
      <c r="C18" s="35"/>
      <c r="D18" s="36"/>
      <c r="E18" s="35"/>
      <c r="F18" s="37"/>
      <c r="G18" s="38"/>
      <c r="H18" s="35"/>
    </row>
    <row r="19" spans="2:8" s="13" customFormat="1" ht="15" customHeight="1" x14ac:dyDescent="0.4">
      <c r="B19" s="39" t="s">
        <v>15</v>
      </c>
      <c r="C19" s="40">
        <f>SUM(C10:C17)</f>
        <v>22005725</v>
      </c>
      <c r="D19" s="40">
        <f>SUM(D10:D17)</f>
        <v>0</v>
      </c>
      <c r="E19" s="40">
        <f>SUM(E10:E17)</f>
        <v>0</v>
      </c>
      <c r="F19" s="41"/>
      <c r="G19" s="40">
        <f>SUM(G10:G17)</f>
        <v>0</v>
      </c>
      <c r="H19" s="40">
        <f>SUM(H10:H17)</f>
        <v>22005725</v>
      </c>
    </row>
    <row r="20" spans="2:8" s="13" customFormat="1" ht="22.95" customHeight="1" x14ac:dyDescent="0.25">
      <c r="B20" s="9"/>
      <c r="C20" s="11"/>
      <c r="D20" s="11"/>
      <c r="E20" s="11"/>
      <c r="F20" s="12"/>
      <c r="G20" s="11"/>
      <c r="H20" s="11"/>
    </row>
    <row r="21" spans="2:8" ht="10.95" customHeight="1" x14ac:dyDescent="0.25">
      <c r="B21" s="71" t="s">
        <v>16</v>
      </c>
      <c r="C21" s="72"/>
      <c r="D21" s="72"/>
      <c r="E21" s="72"/>
      <c r="F21" s="72"/>
      <c r="G21" s="72"/>
      <c r="H21" s="72"/>
    </row>
    <row r="22" spans="2:8" s="13" customFormat="1" ht="18" customHeight="1" x14ac:dyDescent="0.4">
      <c r="B22" s="19" t="s">
        <v>17</v>
      </c>
      <c r="C22" s="15">
        <f>'[1]MONTH 1'!AH33</f>
        <v>0</v>
      </c>
      <c r="D22" s="16">
        <v>4800000</v>
      </c>
      <c r="E22" s="16">
        <v>4800000</v>
      </c>
      <c r="F22" s="16">
        <v>4800000</v>
      </c>
      <c r="G22" s="16">
        <v>4800000</v>
      </c>
      <c r="H22" s="20">
        <f t="shared" ref="H22:H27" si="1">SUM(D22:G22)</f>
        <v>19200000</v>
      </c>
    </row>
    <row r="23" spans="2:8" s="13" customFormat="1" ht="18" customHeight="1" x14ac:dyDescent="0.4">
      <c r="B23" s="19" t="s">
        <v>18</v>
      </c>
      <c r="C23" s="15">
        <f>'[1]MONTH 1'!AH34</f>
        <v>0</v>
      </c>
      <c r="D23" s="16">
        <v>200000</v>
      </c>
      <c r="E23" s="16">
        <v>200000</v>
      </c>
      <c r="F23" s="16">
        <v>200000</v>
      </c>
      <c r="G23" s="16">
        <v>200000</v>
      </c>
      <c r="H23" s="20">
        <f t="shared" si="1"/>
        <v>800000</v>
      </c>
    </row>
    <row r="24" spans="2:8" s="13" customFormat="1" ht="18" customHeight="1" x14ac:dyDescent="0.4">
      <c r="B24" s="19" t="s">
        <v>19</v>
      </c>
      <c r="C24" s="15">
        <f>'[1]MONTH 1'!AH35</f>
        <v>0</v>
      </c>
      <c r="D24" s="16">
        <v>50000</v>
      </c>
      <c r="E24" s="16">
        <v>50000</v>
      </c>
      <c r="F24" s="16">
        <v>20000</v>
      </c>
      <c r="G24" s="16">
        <v>20000</v>
      </c>
      <c r="H24" s="20">
        <f t="shared" si="1"/>
        <v>140000</v>
      </c>
    </row>
    <row r="25" spans="2:8" s="13" customFormat="1" ht="18" customHeight="1" x14ac:dyDescent="0.4">
      <c r="B25" s="19" t="s">
        <v>20</v>
      </c>
      <c r="C25" s="15">
        <f>'[1]MONTH 1'!AH36</f>
        <v>0</v>
      </c>
      <c r="D25" s="16">
        <v>200000</v>
      </c>
      <c r="E25" s="16">
        <v>200000</v>
      </c>
      <c r="F25" s="16">
        <v>100000</v>
      </c>
      <c r="G25" s="16">
        <v>100000</v>
      </c>
      <c r="H25" s="20">
        <f t="shared" si="1"/>
        <v>600000</v>
      </c>
    </row>
    <row r="26" spans="2:8" s="13" customFormat="1" ht="18" customHeight="1" x14ac:dyDescent="0.4">
      <c r="B26" s="19" t="s">
        <v>27</v>
      </c>
      <c r="C26" s="15">
        <f>'[1]MONTH 1'!AH37</f>
        <v>0</v>
      </c>
      <c r="D26" s="16">
        <v>450000</v>
      </c>
      <c r="E26" s="16">
        <v>450000</v>
      </c>
      <c r="F26" s="16">
        <v>450000</v>
      </c>
      <c r="G26" s="16">
        <v>450000</v>
      </c>
      <c r="H26" s="20">
        <f t="shared" si="1"/>
        <v>1800000</v>
      </c>
    </row>
    <row r="27" spans="2:8" s="13" customFormat="1" ht="18" customHeight="1" x14ac:dyDescent="0.4">
      <c r="B27" s="19" t="s">
        <v>21</v>
      </c>
      <c r="C27" s="15">
        <f>'[1]MONTH 1'!AH38</f>
        <v>0</v>
      </c>
      <c r="D27" s="16">
        <v>700000</v>
      </c>
      <c r="E27" s="16">
        <v>700000</v>
      </c>
      <c r="F27" s="16">
        <v>700000</v>
      </c>
      <c r="G27" s="16">
        <v>700000</v>
      </c>
      <c r="H27" s="20">
        <f t="shared" si="1"/>
        <v>2800000</v>
      </c>
    </row>
    <row r="28" spans="2:8" s="13" customFormat="1" ht="18" customHeight="1" x14ac:dyDescent="0.4">
      <c r="B28" s="39" t="s">
        <v>22</v>
      </c>
      <c r="C28" s="40">
        <f t="shared" ref="C28:G28" si="2">SUM(C22:C27)</f>
        <v>0</v>
      </c>
      <c r="D28" s="40">
        <f t="shared" si="2"/>
        <v>6400000</v>
      </c>
      <c r="E28" s="40">
        <f t="shared" si="2"/>
        <v>6400000</v>
      </c>
      <c r="F28" s="40">
        <f t="shared" si="2"/>
        <v>6270000</v>
      </c>
      <c r="G28" s="40">
        <f t="shared" si="2"/>
        <v>6270000</v>
      </c>
      <c r="H28" s="40">
        <f>SUM(H22:H27)</f>
        <v>25340000</v>
      </c>
    </row>
    <row r="29" spans="2:8" s="13" customFormat="1" ht="22.95" customHeight="1" x14ac:dyDescent="0.25">
      <c r="B29" s="9"/>
      <c r="C29" s="11"/>
      <c r="D29" s="11"/>
      <c r="E29" s="11"/>
      <c r="F29" s="12"/>
      <c r="G29" s="11"/>
      <c r="H29" s="11"/>
    </row>
    <row r="30" spans="2:8" ht="15.6" customHeight="1" x14ac:dyDescent="0.25">
      <c r="B30" s="42" t="s">
        <v>25</v>
      </c>
      <c r="C30" s="43">
        <f>SUM(C19)</f>
        <v>22005725</v>
      </c>
      <c r="D30" s="43">
        <v>6400000</v>
      </c>
      <c r="E30" s="43">
        <v>6400000</v>
      </c>
      <c r="F30" s="43">
        <v>6270000</v>
      </c>
      <c r="G30" s="43">
        <v>6270000</v>
      </c>
      <c r="H30" s="43">
        <f>SUM(C30:G30)</f>
        <v>47345725</v>
      </c>
    </row>
    <row r="31" spans="2:8" ht="25.95" customHeight="1" x14ac:dyDescent="0.25">
      <c r="B31" s="42" t="s">
        <v>26</v>
      </c>
      <c r="C31" s="43">
        <f>SUM(-C30)</f>
        <v>-22005725</v>
      </c>
      <c r="D31" s="46">
        <f>SUM(D7-D30)</f>
        <v>12100000</v>
      </c>
      <c r="E31" s="43">
        <f>SUM(E7-E30)</f>
        <v>12100000</v>
      </c>
      <c r="F31" s="43">
        <f>SUM(F7-F30)</f>
        <v>12230000</v>
      </c>
      <c r="G31" s="43">
        <f>SUM(G7-G30)</f>
        <v>12230000</v>
      </c>
      <c r="H31" s="43">
        <f>SUM(C31:G31)</f>
        <v>26654275</v>
      </c>
    </row>
    <row r="32" spans="2:8" ht="27.6" customHeight="1" x14ac:dyDescent="0.25">
      <c r="B32" s="45" t="s">
        <v>24</v>
      </c>
      <c r="C32" s="43">
        <f>SUM(C31)</f>
        <v>-22005725</v>
      </c>
      <c r="D32" s="43">
        <f>SUM(C32+D31)</f>
        <v>-9905725</v>
      </c>
      <c r="E32" s="43">
        <f>SUM(D32+E31)</f>
        <v>2194275</v>
      </c>
      <c r="F32" s="43">
        <f>SUM(E32+F31)</f>
        <v>14424275</v>
      </c>
      <c r="G32" s="43">
        <f>SUM(F32+G31)</f>
        <v>26654275</v>
      </c>
      <c r="H32" s="43"/>
    </row>
    <row r="33" spans="1:9" ht="27.6" customHeight="1" x14ac:dyDescent="0.25">
      <c r="B33" s="63" t="s">
        <v>31</v>
      </c>
      <c r="C33" s="64"/>
      <c r="D33" s="64"/>
      <c r="E33" s="64"/>
      <c r="F33" s="64"/>
      <c r="G33" s="64"/>
      <c r="H33" s="64"/>
    </row>
    <row r="34" spans="1:9" s="13" customFormat="1" ht="17.25" customHeight="1" x14ac:dyDescent="0.4">
      <c r="B34" s="9"/>
      <c r="C34" s="11"/>
      <c r="D34" s="11"/>
      <c r="E34" s="11"/>
      <c r="F34" s="11"/>
      <c r="G34" s="11"/>
      <c r="H34" s="11"/>
    </row>
    <row r="35" spans="1:9" s="13" customFormat="1" ht="18" customHeight="1" x14ac:dyDescent="0.25">
      <c r="B35" s="9"/>
      <c r="C35" s="9"/>
      <c r="D35" s="9"/>
      <c r="E35" s="9"/>
      <c r="F35" s="2"/>
      <c r="G35" s="9"/>
      <c r="H35" s="9"/>
    </row>
    <row r="36" spans="1:9" s="13" customFormat="1" ht="22.95" customHeight="1" x14ac:dyDescent="0.25">
      <c r="A36" s="3"/>
      <c r="B36" s="1"/>
      <c r="C36" s="2"/>
      <c r="D36" s="2"/>
      <c r="E36" s="2"/>
      <c r="F36" s="2"/>
      <c r="G36" s="2"/>
      <c r="H36" s="2"/>
      <c r="I36" s="3"/>
    </row>
    <row r="37" spans="1:9" ht="10.95" customHeight="1" x14ac:dyDescent="0.25">
      <c r="A37" s="44"/>
      <c r="I37" s="44"/>
    </row>
    <row r="38" spans="1:9" s="44" customFormat="1" ht="40.200000000000003" customHeight="1" x14ac:dyDescent="0.25">
      <c r="A38" s="3"/>
      <c r="B38" s="1"/>
      <c r="C38" s="2"/>
      <c r="D38" s="2"/>
      <c r="E38" s="2"/>
      <c r="F38" s="2"/>
      <c r="G38" s="2"/>
      <c r="H38" s="2"/>
      <c r="I38" s="3"/>
    </row>
    <row r="39" spans="1:9" ht="10.95" customHeight="1" x14ac:dyDescent="0.25">
      <c r="A39" s="44"/>
      <c r="I39" s="44"/>
    </row>
    <row r="40" spans="1:9" s="44" customFormat="1" ht="40.200000000000003" customHeight="1" x14ac:dyDescent="0.25">
      <c r="A40" s="3"/>
      <c r="B40" s="1"/>
      <c r="C40" s="2"/>
      <c r="D40" s="2"/>
      <c r="E40" s="2"/>
      <c r="F40" s="2"/>
      <c r="G40" s="2"/>
      <c r="H40" s="2"/>
      <c r="I40" s="3"/>
    </row>
    <row r="41" spans="1:9" ht="10.95" customHeight="1" x14ac:dyDescent="0.25">
      <c r="A41" s="44"/>
      <c r="I41" s="44"/>
    </row>
    <row r="42" spans="1:9" s="44" customFormat="1" ht="40.200000000000003" customHeight="1" x14ac:dyDescent="0.25">
      <c r="A42" s="3"/>
      <c r="B42" s="1"/>
      <c r="C42" s="2"/>
      <c r="D42" s="2"/>
      <c r="E42" s="2"/>
      <c r="F42" s="2"/>
      <c r="G42" s="2"/>
      <c r="H42" s="2"/>
      <c r="I42" s="3"/>
    </row>
    <row r="43" spans="1:9" ht="10.95" customHeight="1" x14ac:dyDescent="0.25"/>
    <row r="44" spans="1:9" ht="49.95" customHeight="1" x14ac:dyDescent="0.25"/>
    <row r="45" spans="1:9" ht="18" customHeight="1" x14ac:dyDescent="0.25"/>
    <row r="46" spans="1:9" ht="18" customHeight="1" x14ac:dyDescent="0.25"/>
    <row r="47" spans="1:9" ht="18" customHeight="1" x14ac:dyDescent="0.25"/>
    <row r="48" spans="1:9" ht="18" customHeight="1" x14ac:dyDescent="0.25"/>
  </sheetData>
  <mergeCells count="4">
    <mergeCell ref="B4:H4"/>
    <mergeCell ref="B8:H8"/>
    <mergeCell ref="B9:H9"/>
    <mergeCell ref="B21:H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topLeftCell="A7" workbookViewId="0">
      <selection activeCell="G41" sqref="G41"/>
    </sheetView>
  </sheetViews>
  <sheetFormatPr defaultRowHeight="17.399999999999999" x14ac:dyDescent="0.4"/>
  <cols>
    <col min="2" max="3" width="27" customWidth="1"/>
    <col min="4" max="4" width="25.69921875" customWidth="1"/>
    <col min="5" max="5" width="33.3984375" customWidth="1"/>
    <col min="6" max="6" width="19.59765625" customWidth="1"/>
    <col min="7" max="7" width="19.19921875" customWidth="1"/>
    <col min="8" max="8" width="24.69921875" customWidth="1"/>
  </cols>
  <sheetData>
    <row r="1" spans="1:8" x14ac:dyDescent="0.4">
      <c r="A1">
        <v>1</v>
      </c>
      <c r="B1">
        <v>2</v>
      </c>
      <c r="D1">
        <v>4</v>
      </c>
      <c r="E1">
        <v>5</v>
      </c>
    </row>
    <row r="2" spans="1:8" x14ac:dyDescent="0.4">
      <c r="A2" t="s">
        <v>32</v>
      </c>
    </row>
    <row r="3" spans="1:8" x14ac:dyDescent="0.4">
      <c r="H3" t="s">
        <v>33</v>
      </c>
    </row>
    <row r="4" spans="1:8" s="13" customFormat="1" ht="18" customHeight="1" x14ac:dyDescent="0.4">
      <c r="B4" s="19" t="s">
        <v>3</v>
      </c>
      <c r="C4" s="19"/>
      <c r="D4" s="16">
        <v>18500000</v>
      </c>
      <c r="E4" s="16">
        <v>18500000</v>
      </c>
      <c r="F4" s="16">
        <v>18500000</v>
      </c>
      <c r="G4" s="16">
        <v>18500000</v>
      </c>
      <c r="H4" s="16">
        <v>18500000</v>
      </c>
    </row>
    <row r="5" spans="1:8" x14ac:dyDescent="0.4">
      <c r="B5" t="s">
        <v>37</v>
      </c>
      <c r="D5" s="65">
        <f>SUM(D4)</f>
        <v>18500000</v>
      </c>
      <c r="E5" s="65">
        <f>SUM(E4,D5)</f>
        <v>37000000</v>
      </c>
      <c r="F5" s="65">
        <f>SUM(F4,E5)</f>
        <v>55500000</v>
      </c>
      <c r="G5" s="65">
        <f>SUM(G4,F5)</f>
        <v>74000000</v>
      </c>
    </row>
    <row r="6" spans="1:8" x14ac:dyDescent="0.4">
      <c r="B6" t="s">
        <v>34</v>
      </c>
      <c r="C6">
        <v>27205725</v>
      </c>
      <c r="H6">
        <v>27205725</v>
      </c>
    </row>
    <row r="7" spans="1:8" x14ac:dyDescent="0.4">
      <c r="B7" t="s">
        <v>35</v>
      </c>
      <c r="D7">
        <v>6400000</v>
      </c>
      <c r="E7">
        <v>6400000</v>
      </c>
      <c r="F7">
        <v>6270000</v>
      </c>
      <c r="G7">
        <v>6270000</v>
      </c>
      <c r="H7">
        <v>25340000</v>
      </c>
    </row>
    <row r="8" spans="1:8" x14ac:dyDescent="0.4">
      <c r="B8" t="s">
        <v>36</v>
      </c>
      <c r="C8">
        <f>SUM(C6:C7)</f>
        <v>27205725</v>
      </c>
      <c r="D8">
        <f>SUM(D7,C8)</f>
        <v>33605725</v>
      </c>
      <c r="E8">
        <f>SUM(E7,D8)</f>
        <v>40005725</v>
      </c>
      <c r="F8">
        <f>SUM(F7,E8)</f>
        <v>46275725</v>
      </c>
      <c r="G8">
        <f>SUM(G7,F8)</f>
        <v>52545725</v>
      </c>
      <c r="H8" s="66">
        <f>SUM(H6:H7)</f>
        <v>52545725</v>
      </c>
    </row>
    <row r="25" spans="2:8" s="13" customFormat="1" ht="18" customHeight="1" x14ac:dyDescent="0.4">
      <c r="B25" s="19" t="s">
        <v>3</v>
      </c>
      <c r="C25" s="19"/>
      <c r="D25" s="16">
        <v>18500000</v>
      </c>
      <c r="E25" s="16">
        <v>18500000</v>
      </c>
      <c r="F25" s="16">
        <v>18500000</v>
      </c>
      <c r="G25" s="16">
        <v>18500000</v>
      </c>
      <c r="H25" s="16">
        <v>18500000</v>
      </c>
    </row>
    <row r="26" spans="2:8" x14ac:dyDescent="0.4">
      <c r="B26" t="s">
        <v>37</v>
      </c>
      <c r="D26" s="65">
        <f>SUM(D25)</f>
        <v>18500000</v>
      </c>
      <c r="E26" s="65">
        <f>SUM(E25,D26)</f>
        <v>37000000</v>
      </c>
      <c r="F26" s="65">
        <f>SUM(F25,E26)</f>
        <v>55500000</v>
      </c>
      <c r="G26" s="65">
        <f>SUM(G25,F26)</f>
        <v>74000000</v>
      </c>
    </row>
    <row r="27" spans="2:8" x14ac:dyDescent="0.4">
      <c r="B27" t="s">
        <v>34</v>
      </c>
      <c r="C27">
        <v>22005725</v>
      </c>
      <c r="H27">
        <v>27205725</v>
      </c>
    </row>
    <row r="28" spans="2:8" x14ac:dyDescent="0.4">
      <c r="B28" t="s">
        <v>35</v>
      </c>
      <c r="D28">
        <v>6400000</v>
      </c>
      <c r="E28">
        <v>6400000</v>
      </c>
      <c r="F28">
        <v>6270000</v>
      </c>
      <c r="G28">
        <v>6270000</v>
      </c>
      <c r="H28">
        <v>25340000</v>
      </c>
    </row>
    <row r="29" spans="2:8" x14ac:dyDescent="0.4">
      <c r="B29" t="s">
        <v>36</v>
      </c>
      <c r="C29">
        <f>SUM(C27:C28)</f>
        <v>22005725</v>
      </c>
      <c r="D29">
        <f>SUM(D28,C29)</f>
        <v>28405725</v>
      </c>
      <c r="E29">
        <f>SUM(E28,D29)</f>
        <v>34805725</v>
      </c>
      <c r="F29">
        <f>SUM(F28,E29)</f>
        <v>41075725</v>
      </c>
      <c r="G29">
        <f>SUM(G28,F29)</f>
        <v>47345725</v>
      </c>
      <c r="H29" s="66">
        <f>SUM(H27:H28)</f>
        <v>52545725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topLeftCell="B1" zoomScale="75" zoomScaleNormal="75" workbookViewId="0">
      <selection activeCell="H44" sqref="H44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69921875" style="3" customWidth="1"/>
    <col min="10" max="11" width="7.09765625" style="3" customWidth="1"/>
    <col min="12" max="12" width="4.69921875" style="3" customWidth="1"/>
    <col min="13" max="16384" width="11.8984375" style="3"/>
  </cols>
  <sheetData>
    <row r="1" spans="2:8" ht="19.2" customHeight="1" x14ac:dyDescent="0.25">
      <c r="B1" s="4" t="s">
        <v>0</v>
      </c>
      <c r="C1" s="5">
        <v>2020</v>
      </c>
      <c r="D1" s="6">
        <v>2021</v>
      </c>
      <c r="E1" s="7">
        <v>2022</v>
      </c>
      <c r="F1" s="47">
        <v>2023</v>
      </c>
      <c r="G1" s="8">
        <v>2024</v>
      </c>
      <c r="H1" s="48" t="s">
        <v>1</v>
      </c>
    </row>
    <row r="2" spans="2:8" ht="10.95" customHeight="1" x14ac:dyDescent="0.25">
      <c r="B2" s="9"/>
      <c r="C2" s="10"/>
      <c r="D2" s="9"/>
      <c r="E2" s="9"/>
      <c r="G2" s="9"/>
      <c r="H2" s="9"/>
    </row>
    <row r="3" spans="2:8" ht="10.95" customHeight="1" x14ac:dyDescent="0.25">
      <c r="B3" s="9"/>
      <c r="C3" s="11"/>
      <c r="D3" s="11"/>
      <c r="E3" s="11"/>
      <c r="F3" s="12"/>
      <c r="G3" s="11"/>
      <c r="H3" s="11"/>
    </row>
    <row r="4" spans="2:8" s="13" customFormat="1" ht="18" customHeight="1" x14ac:dyDescent="0.4">
      <c r="B4" s="67" t="s">
        <v>2</v>
      </c>
      <c r="C4" s="68"/>
      <c r="D4" s="68"/>
      <c r="E4" s="68"/>
      <c r="F4" s="68"/>
      <c r="G4" s="68"/>
      <c r="H4" s="68"/>
    </row>
    <row r="5" spans="2:8" s="13" customFormat="1" ht="18" customHeight="1" x14ac:dyDescent="0.4">
      <c r="B5" s="14"/>
      <c r="C5" s="15">
        <f>'[1]MONTH 1'!AH10</f>
        <v>0</v>
      </c>
      <c r="D5" s="16">
        <f>'[1]MONTH 2'!AH10</f>
        <v>0</v>
      </c>
      <c r="E5" s="15">
        <f>'[1]MONTH 3'!AH10</f>
        <v>0</v>
      </c>
      <c r="F5" s="17">
        <f>SUM(C5:E5)</f>
        <v>0</v>
      </c>
      <c r="G5" s="18">
        <f>'[1]MONTH 4'!AH10</f>
        <v>0</v>
      </c>
      <c r="H5" s="16">
        <f>'[1]MONTH 5'!AH10</f>
        <v>0</v>
      </c>
    </row>
    <row r="6" spans="2:8" s="13" customFormat="1" ht="18" customHeight="1" x14ac:dyDescent="0.4">
      <c r="B6" s="19" t="s">
        <v>3</v>
      </c>
      <c r="C6" s="15"/>
      <c r="D6" s="16">
        <v>18500000</v>
      </c>
      <c r="E6" s="16">
        <v>18500000</v>
      </c>
      <c r="F6" s="16">
        <v>18500000</v>
      </c>
      <c r="G6" s="16">
        <v>18500000</v>
      </c>
      <c r="H6" s="20">
        <f>SUM(D6:G6)</f>
        <v>74000000</v>
      </c>
    </row>
    <row r="7" spans="2:8" s="13" customFormat="1" ht="22.95" customHeight="1" x14ac:dyDescent="0.4">
      <c r="B7" s="21" t="s">
        <v>4</v>
      </c>
      <c r="C7" s="22">
        <f>SUM(C5:C6)</f>
        <v>0</v>
      </c>
      <c r="D7" s="22">
        <f>SUM(D5:D6)</f>
        <v>18500000</v>
      </c>
      <c r="E7" s="22">
        <f t="shared" ref="E7:G7" si="0">SUM(E5:E6)</f>
        <v>18500000</v>
      </c>
      <c r="F7" s="22">
        <f t="shared" si="0"/>
        <v>18500000</v>
      </c>
      <c r="G7" s="22">
        <f t="shared" si="0"/>
        <v>18500000</v>
      </c>
      <c r="H7" s="22">
        <f>SUM(D7:G7)</f>
        <v>74000000</v>
      </c>
    </row>
    <row r="8" spans="2:8" s="13" customFormat="1" ht="22.95" customHeight="1" x14ac:dyDescent="0.4">
      <c r="B8" s="21" t="s">
        <v>28</v>
      </c>
      <c r="C8" s="22">
        <f>SUM(C6:C7)</f>
        <v>0</v>
      </c>
      <c r="D8" s="22">
        <f>SUM(D7*0.943)</f>
        <v>17445500</v>
      </c>
      <c r="E8" s="22">
        <f>SUM(E7*0.89)</f>
        <v>16465000</v>
      </c>
      <c r="F8" s="22">
        <f>SUM(F7*0.84)</f>
        <v>15540000</v>
      </c>
      <c r="G8" s="22">
        <f>SUM(G7*0.792)</f>
        <v>14652000</v>
      </c>
      <c r="H8" s="22">
        <f>SUM(D8:G8)</f>
        <v>64102500</v>
      </c>
    </row>
    <row r="9" spans="2:8" s="52" customFormat="1" ht="18.600000000000001" customHeight="1" x14ac:dyDescent="0.4">
      <c r="B9" s="53"/>
      <c r="C9" s="54"/>
      <c r="D9" s="54"/>
      <c r="E9" s="54"/>
      <c r="F9" s="54"/>
      <c r="G9" s="54"/>
      <c r="H9" s="54"/>
    </row>
    <row r="10" spans="2:8" s="13" customFormat="1" ht="18" customHeight="1" x14ac:dyDescent="0.4">
      <c r="B10" s="69" t="s">
        <v>5</v>
      </c>
      <c r="C10" s="70"/>
      <c r="D10" s="70"/>
      <c r="E10" s="70"/>
      <c r="F10" s="70"/>
      <c r="G10" s="70"/>
      <c r="H10" s="70"/>
    </row>
    <row r="11" spans="2:8" s="13" customFormat="1" ht="18" customHeight="1" x14ac:dyDescent="0.4">
      <c r="B11" s="71" t="s">
        <v>6</v>
      </c>
      <c r="C11" s="72"/>
      <c r="D11" s="72"/>
      <c r="E11" s="72"/>
      <c r="F11" s="72"/>
      <c r="G11" s="72"/>
      <c r="H11" s="72"/>
    </row>
    <row r="12" spans="2:8" s="13" customFormat="1" ht="18" customHeight="1" x14ac:dyDescent="0.4">
      <c r="B12" s="19" t="s">
        <v>7</v>
      </c>
      <c r="C12" s="15">
        <v>5000000</v>
      </c>
      <c r="D12" s="16">
        <f>'[1]MONTH 2'!AH23</f>
        <v>0</v>
      </c>
      <c r="E12" s="15">
        <f>'[1]MONTH 3'!AH23</f>
        <v>0</v>
      </c>
      <c r="F12" s="23"/>
      <c r="G12" s="18">
        <f>'[1]MONTH 4'!AH23</f>
        <v>0</v>
      </c>
      <c r="H12" s="55">
        <f>SUM(C12)</f>
        <v>5000000</v>
      </c>
    </row>
    <row r="13" spans="2:8" s="13" customFormat="1" ht="18" customHeight="1" x14ac:dyDescent="0.4">
      <c r="B13" s="19" t="s">
        <v>8</v>
      </c>
      <c r="C13" s="15">
        <v>34825</v>
      </c>
      <c r="D13" s="16">
        <f>'[1]MONTH 2'!AH24</f>
        <v>0</v>
      </c>
      <c r="E13" s="15">
        <f>'[1]MONTH 3'!AH24</f>
        <v>0</v>
      </c>
      <c r="F13" s="23"/>
      <c r="G13" s="18">
        <f>'[1]MONTH 4'!AH24</f>
        <v>0</v>
      </c>
      <c r="H13" s="55">
        <v>34825</v>
      </c>
    </row>
    <row r="14" spans="2:8" s="13" customFormat="1" ht="18" customHeight="1" x14ac:dyDescent="0.4">
      <c r="B14" s="19" t="s">
        <v>9</v>
      </c>
      <c r="C14" s="15">
        <v>2005000</v>
      </c>
      <c r="D14" s="16">
        <f>'[1]MONTH 2'!AH25</f>
        <v>0</v>
      </c>
      <c r="E14" s="15">
        <f>'[1]MONTH 3'!AH25</f>
        <v>0</v>
      </c>
      <c r="F14" s="23"/>
      <c r="G14" s="18">
        <f>'[1]MONTH 4'!AH25</f>
        <v>0</v>
      </c>
      <c r="H14" s="55">
        <v>2005000</v>
      </c>
    </row>
    <row r="15" spans="2:8" s="13" customFormat="1" ht="18" customHeight="1" x14ac:dyDescent="0.4">
      <c r="B15" s="19" t="s">
        <v>10</v>
      </c>
      <c r="C15" s="15">
        <v>65900</v>
      </c>
      <c r="D15" s="16">
        <f>'[1]MONTH 2'!AH26</f>
        <v>0</v>
      </c>
      <c r="E15" s="15">
        <f>'[1]MONTH 3'!AH26</f>
        <v>0</v>
      </c>
      <c r="F15" s="23"/>
      <c r="G15" s="18">
        <f>'[1]MONTH 4'!AH26</f>
        <v>0</v>
      </c>
      <c r="H15" s="55">
        <v>65900</v>
      </c>
    </row>
    <row r="16" spans="2:8" s="13" customFormat="1" ht="18" customHeight="1" x14ac:dyDescent="0.4">
      <c r="B16" s="19" t="s">
        <v>11</v>
      </c>
      <c r="C16" s="15">
        <v>1200000</v>
      </c>
      <c r="D16" s="16">
        <f>'[1]MONTH 2'!AH28</f>
        <v>0</v>
      </c>
      <c r="E16" s="15">
        <f>'[1]MONTH 3'!AH28</f>
        <v>0</v>
      </c>
      <c r="F16" s="23"/>
      <c r="G16" s="18">
        <f>'[1]MONTH 4'!AH28</f>
        <v>0</v>
      </c>
      <c r="H16" s="55">
        <v>1200000</v>
      </c>
    </row>
    <row r="17" spans="2:8" s="13" customFormat="1" ht="18" customHeight="1" x14ac:dyDescent="0.4">
      <c r="B17" s="24" t="s">
        <v>12</v>
      </c>
      <c r="C17" s="25">
        <v>6000000</v>
      </c>
      <c r="D17" s="26"/>
      <c r="E17" s="25"/>
      <c r="F17" s="27"/>
      <c r="G17" s="28"/>
      <c r="H17" s="56">
        <v>6000000</v>
      </c>
    </row>
    <row r="18" spans="2:8" s="13" customFormat="1" ht="18" customHeight="1" x14ac:dyDescent="0.4">
      <c r="B18" s="24" t="s">
        <v>13</v>
      </c>
      <c r="C18" s="25">
        <v>700000</v>
      </c>
      <c r="D18" s="26"/>
      <c r="E18" s="25"/>
      <c r="F18" s="27"/>
      <c r="G18" s="28"/>
      <c r="H18" s="56">
        <v>700000</v>
      </c>
    </row>
    <row r="19" spans="2:8" s="13" customFormat="1" ht="18" customHeight="1" thickBot="1" x14ac:dyDescent="0.45">
      <c r="B19" s="29" t="s">
        <v>14</v>
      </c>
      <c r="C19" s="25">
        <v>7000000</v>
      </c>
      <c r="D19" s="30">
        <f>'[1]MONTH 2'!AH29</f>
        <v>0</v>
      </c>
      <c r="E19" s="31">
        <f>'[1]MONTH 3'!AH29</f>
        <v>0</v>
      </c>
      <c r="F19" s="32"/>
      <c r="G19" s="33">
        <f>'[1]MONTH 4'!AH29</f>
        <v>0</v>
      </c>
      <c r="H19" s="56">
        <f>SUM(C19)</f>
        <v>7000000</v>
      </c>
    </row>
    <row r="20" spans="2:8" s="13" customFormat="1" ht="18" customHeight="1" thickTop="1" x14ac:dyDescent="0.4">
      <c r="B20" s="34"/>
      <c r="C20" s="35"/>
      <c r="D20" s="36"/>
      <c r="E20" s="35"/>
      <c r="F20" s="37"/>
      <c r="G20" s="38"/>
      <c r="H20" s="35"/>
    </row>
    <row r="21" spans="2:8" s="13" customFormat="1" ht="22.95" customHeight="1" x14ac:dyDescent="0.4">
      <c r="B21" s="39" t="s">
        <v>15</v>
      </c>
      <c r="C21" s="40">
        <f>SUM(C12:C19)</f>
        <v>22005725</v>
      </c>
      <c r="D21" s="40">
        <f>SUM(D12:D19)</f>
        <v>0</v>
      </c>
      <c r="E21" s="40">
        <f>SUM(E12:E19)</f>
        <v>0</v>
      </c>
      <c r="F21" s="41"/>
      <c r="G21" s="40">
        <f>SUM(G12:G19)</f>
        <v>0</v>
      </c>
      <c r="H21" s="40">
        <f>SUM(H12:H19)</f>
        <v>22005725</v>
      </c>
    </row>
    <row r="22" spans="2:8" ht="10.95" customHeight="1" x14ac:dyDescent="0.25">
      <c r="B22" s="9"/>
      <c r="C22" s="11"/>
      <c r="D22" s="11"/>
      <c r="E22" s="11"/>
      <c r="F22" s="12"/>
      <c r="G22" s="11"/>
      <c r="H22" s="11"/>
    </row>
    <row r="23" spans="2:8" s="13" customFormat="1" ht="18" customHeight="1" x14ac:dyDescent="0.4">
      <c r="B23" s="71" t="s">
        <v>16</v>
      </c>
      <c r="C23" s="72"/>
      <c r="D23" s="72"/>
      <c r="E23" s="72"/>
      <c r="F23" s="72"/>
      <c r="G23" s="72"/>
      <c r="H23" s="72"/>
    </row>
    <row r="24" spans="2:8" s="13" customFormat="1" ht="18" customHeight="1" x14ac:dyDescent="0.4">
      <c r="B24" s="19" t="s">
        <v>17</v>
      </c>
      <c r="C24" s="15">
        <f>'[1]MONTH 1'!AH33</f>
        <v>0</v>
      </c>
      <c r="D24" s="16">
        <v>4800000</v>
      </c>
      <c r="E24" s="16">
        <v>4800000</v>
      </c>
      <c r="F24" s="16">
        <v>4800000</v>
      </c>
      <c r="G24" s="16">
        <v>4800000</v>
      </c>
      <c r="H24" s="20">
        <f t="shared" ref="H24:H29" si="1">SUM(D24:G24)</f>
        <v>19200000</v>
      </c>
    </row>
    <row r="25" spans="2:8" s="13" customFormat="1" ht="18" customHeight="1" x14ac:dyDescent="0.4">
      <c r="B25" s="19" t="s">
        <v>18</v>
      </c>
      <c r="C25" s="15">
        <f>'[1]MONTH 1'!AH34</f>
        <v>0</v>
      </c>
      <c r="D25" s="16">
        <v>200000</v>
      </c>
      <c r="E25" s="16">
        <v>200000</v>
      </c>
      <c r="F25" s="16">
        <v>200000</v>
      </c>
      <c r="G25" s="16">
        <v>200000</v>
      </c>
      <c r="H25" s="20">
        <f t="shared" si="1"/>
        <v>800000</v>
      </c>
    </row>
    <row r="26" spans="2:8" s="13" customFormat="1" ht="18" customHeight="1" x14ac:dyDescent="0.4">
      <c r="B26" s="19" t="s">
        <v>19</v>
      </c>
      <c r="C26" s="15">
        <f>'[1]MONTH 1'!AH35</f>
        <v>0</v>
      </c>
      <c r="D26" s="16">
        <v>50000</v>
      </c>
      <c r="E26" s="16">
        <v>50000</v>
      </c>
      <c r="F26" s="16">
        <v>20000</v>
      </c>
      <c r="G26" s="16">
        <v>20000</v>
      </c>
      <c r="H26" s="20">
        <f t="shared" si="1"/>
        <v>140000</v>
      </c>
    </row>
    <row r="27" spans="2:8" s="13" customFormat="1" ht="18" customHeight="1" x14ac:dyDescent="0.4">
      <c r="B27" s="19" t="s">
        <v>20</v>
      </c>
      <c r="C27" s="15">
        <f>'[1]MONTH 1'!AH36</f>
        <v>0</v>
      </c>
      <c r="D27" s="16">
        <v>200000</v>
      </c>
      <c r="E27" s="16">
        <v>200000</v>
      </c>
      <c r="F27" s="16">
        <v>100000</v>
      </c>
      <c r="G27" s="16">
        <v>100000</v>
      </c>
      <c r="H27" s="20">
        <f t="shared" si="1"/>
        <v>600000</v>
      </c>
    </row>
    <row r="28" spans="2:8" s="13" customFormat="1" ht="18" customHeight="1" x14ac:dyDescent="0.4">
      <c r="B28" s="19" t="s">
        <v>27</v>
      </c>
      <c r="C28" s="15">
        <f>'[1]MONTH 1'!AH37</f>
        <v>0</v>
      </c>
      <c r="D28" s="16">
        <v>450000</v>
      </c>
      <c r="E28" s="16">
        <v>450000</v>
      </c>
      <c r="F28" s="16">
        <v>450000</v>
      </c>
      <c r="G28" s="16">
        <v>450000</v>
      </c>
      <c r="H28" s="20">
        <f t="shared" si="1"/>
        <v>1800000</v>
      </c>
    </row>
    <row r="29" spans="2:8" s="13" customFormat="1" ht="18" customHeight="1" x14ac:dyDescent="0.4">
      <c r="B29" s="19" t="s">
        <v>21</v>
      </c>
      <c r="C29" s="15">
        <f>'[1]MONTH 1'!AH38</f>
        <v>0</v>
      </c>
      <c r="D29" s="16">
        <v>700000</v>
      </c>
      <c r="E29" s="16">
        <v>700000</v>
      </c>
      <c r="F29" s="16">
        <v>700000</v>
      </c>
      <c r="G29" s="16">
        <v>700000</v>
      </c>
      <c r="H29" s="20">
        <f t="shared" si="1"/>
        <v>2800000</v>
      </c>
    </row>
    <row r="30" spans="2:8" s="57" customFormat="1" ht="15.6" customHeight="1" x14ac:dyDescent="0.25">
      <c r="B30" s="58" t="s">
        <v>22</v>
      </c>
      <c r="C30" s="59">
        <f t="shared" ref="C30:G30" si="2">SUM(C24:C29)</f>
        <v>0</v>
      </c>
      <c r="D30" s="59">
        <f t="shared" si="2"/>
        <v>6400000</v>
      </c>
      <c r="E30" s="59">
        <f t="shared" si="2"/>
        <v>6400000</v>
      </c>
      <c r="F30" s="59">
        <f t="shared" si="2"/>
        <v>6270000</v>
      </c>
      <c r="G30" s="59">
        <f t="shared" si="2"/>
        <v>6270000</v>
      </c>
      <c r="H30" s="59">
        <f>SUM(H24:H29)</f>
        <v>25340000</v>
      </c>
    </row>
    <row r="31" spans="2:8" s="57" customFormat="1" ht="25.95" customHeight="1" x14ac:dyDescent="0.25">
      <c r="B31" s="58" t="s">
        <v>25</v>
      </c>
      <c r="C31" s="59">
        <f>SUM(C21)</f>
        <v>22005725</v>
      </c>
      <c r="D31" s="59">
        <v>6400000</v>
      </c>
      <c r="E31" s="59">
        <v>6400000</v>
      </c>
      <c r="F31" s="59">
        <v>6270000</v>
      </c>
      <c r="G31" s="59">
        <v>6270000</v>
      </c>
      <c r="H31" s="59">
        <f>SUM(C31:G31)</f>
        <v>47345725</v>
      </c>
    </row>
    <row r="32" spans="2:8" s="13" customFormat="1" ht="18" customHeight="1" x14ac:dyDescent="0.4">
      <c r="B32" s="49" t="s">
        <v>23</v>
      </c>
      <c r="C32" s="50">
        <f>SUM(C21)</f>
        <v>22005725</v>
      </c>
      <c r="D32" s="51">
        <f>SUM(D31*0.943)</f>
        <v>6035200</v>
      </c>
      <c r="E32" s="50">
        <f>SUM(E31*0.89)</f>
        <v>5696000</v>
      </c>
      <c r="F32" s="50">
        <f>SUM(F31*0.84)</f>
        <v>5266800</v>
      </c>
      <c r="G32" s="50">
        <f>SUM(G31*0.792)</f>
        <v>4965840</v>
      </c>
      <c r="H32" s="50">
        <f>SUM(C32:G32)</f>
        <v>43969565</v>
      </c>
    </row>
    <row r="33" spans="1:9" s="13" customFormat="1" ht="18" customHeight="1" x14ac:dyDescent="0.4">
      <c r="B33" s="9"/>
      <c r="C33" s="11"/>
      <c r="D33" s="11"/>
      <c r="E33" s="11"/>
      <c r="F33" s="11"/>
      <c r="G33" s="11"/>
      <c r="H33" s="11"/>
    </row>
    <row r="34" spans="1:9" s="13" customFormat="1" ht="17.399999999999999" customHeight="1" x14ac:dyDescent="0.4">
      <c r="B34" s="60" t="s">
        <v>29</v>
      </c>
      <c r="C34" s="61"/>
      <c r="D34" s="61"/>
      <c r="E34" s="61"/>
      <c r="F34" s="61"/>
      <c r="G34" s="61"/>
      <c r="H34" s="61">
        <f>SUM(-H8,H32)</f>
        <v>-20132935</v>
      </c>
    </row>
    <row r="35" spans="1:9" s="13" customFormat="1" ht="17.399999999999999" customHeight="1" x14ac:dyDescent="0.4">
      <c r="B35" s="62" t="s">
        <v>30</v>
      </c>
      <c r="C35" s="73">
        <f>SUM(H34/H32)</f>
        <v>-0.45788342459153281</v>
      </c>
      <c r="D35" s="73"/>
      <c r="E35" s="73"/>
      <c r="F35" s="73"/>
      <c r="G35" s="73"/>
      <c r="H35" s="73"/>
    </row>
    <row r="36" spans="1:9" s="13" customFormat="1" ht="18" customHeight="1" x14ac:dyDescent="0.4">
      <c r="B36" s="9"/>
      <c r="C36" s="11"/>
      <c r="D36" s="11"/>
      <c r="E36" s="11"/>
      <c r="F36" s="11"/>
      <c r="G36" s="11"/>
      <c r="H36" s="11"/>
    </row>
    <row r="37" spans="1:9" s="13" customFormat="1" ht="22.95" customHeight="1" x14ac:dyDescent="0.25">
      <c r="A37" s="3"/>
      <c r="B37" s="9"/>
      <c r="C37" s="9"/>
      <c r="D37" s="9"/>
      <c r="E37" s="9"/>
      <c r="F37" s="2"/>
      <c r="G37" s="9"/>
      <c r="H37" s="9"/>
      <c r="I37" s="3"/>
    </row>
    <row r="38" spans="1:9" ht="10.95" customHeight="1" x14ac:dyDescent="0.25">
      <c r="A38" s="44"/>
      <c r="I38" s="44"/>
    </row>
    <row r="39" spans="1:9" s="44" customFormat="1" ht="40.200000000000003" customHeight="1" x14ac:dyDescent="0.25">
      <c r="A39" s="3"/>
      <c r="B39" s="1"/>
      <c r="C39" s="2"/>
      <c r="D39" s="2"/>
      <c r="E39" s="2"/>
      <c r="F39" s="2"/>
      <c r="G39" s="2"/>
      <c r="H39" s="2"/>
      <c r="I39" s="3"/>
    </row>
    <row r="40" spans="1:9" ht="10.95" customHeight="1" x14ac:dyDescent="0.25">
      <c r="A40" s="44"/>
      <c r="I40" s="44"/>
    </row>
    <row r="41" spans="1:9" s="44" customFormat="1" ht="40.200000000000003" customHeight="1" x14ac:dyDescent="0.25">
      <c r="A41" s="3"/>
      <c r="B41" s="1"/>
      <c r="C41" s="2"/>
      <c r="D41" s="2"/>
      <c r="E41" s="2"/>
      <c r="F41" s="2"/>
      <c r="G41" s="2"/>
      <c r="H41" s="2"/>
      <c r="I41" s="3"/>
    </row>
    <row r="42" spans="1:9" ht="10.95" customHeight="1" x14ac:dyDescent="0.25">
      <c r="A42" s="44"/>
      <c r="I42" s="44"/>
    </row>
    <row r="43" spans="1:9" s="44" customFormat="1" ht="40.200000000000003" customHeight="1" x14ac:dyDescent="0.25">
      <c r="A43" s="3"/>
      <c r="B43" s="1"/>
      <c r="C43" s="2"/>
      <c r="D43" s="2"/>
      <c r="E43" s="2"/>
      <c r="F43" s="2"/>
      <c r="G43" s="2"/>
      <c r="H43" s="2"/>
      <c r="I43" s="3"/>
    </row>
    <row r="44" spans="1:9" ht="10.95" customHeight="1" x14ac:dyDescent="0.25"/>
    <row r="45" spans="1:9" ht="49.95" customHeight="1" x14ac:dyDescent="0.25"/>
    <row r="46" spans="1:9" ht="18" customHeight="1" x14ac:dyDescent="0.25"/>
    <row r="47" spans="1:9" ht="18" customHeight="1" x14ac:dyDescent="0.25"/>
    <row r="48" spans="1:9" ht="18" customHeight="1" x14ac:dyDescent="0.25"/>
    <row r="49" ht="18" customHeight="1" x14ac:dyDescent="0.25"/>
  </sheetData>
  <mergeCells count="5">
    <mergeCell ref="B4:H4"/>
    <mergeCell ref="B10:H10"/>
    <mergeCell ref="B11:H11"/>
    <mergeCell ref="B23:H23"/>
    <mergeCell ref="C35:H3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엄다연</cp:lastModifiedBy>
  <cp:lastPrinted>2020-09-20T15:52:57Z</cp:lastPrinted>
  <dcterms:created xsi:type="dcterms:W3CDTF">2020-09-20T15:01:20Z</dcterms:created>
  <dcterms:modified xsi:type="dcterms:W3CDTF">2020-09-21T08:50:41Z</dcterms:modified>
</cp:coreProperties>
</file>