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종하\청구\9월\신정우 선임님\"/>
    </mc:Choice>
  </mc:AlternateContent>
  <xr:revisionPtr revIDLastSave="0" documentId="13_ncr:1_{1CBE797C-F392-4034-B476-6AC841BA761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otal" sheetId="1" r:id="rId1"/>
    <sheet name="MAPPING" sheetId="2" r:id="rId2"/>
    <sheet name="특이사항" sheetId="19" r:id="rId3"/>
  </sheets>
  <definedNames>
    <definedName name="_xlnm._FilterDatabase" localSheetId="0" hidden="1">Total!$A$4:$BK$12</definedName>
    <definedName name="A">#REF!</definedName>
    <definedName name="D">#REF!</definedName>
    <definedName name="LHR">#REF!</definedName>
    <definedName name="QEEQ">#REF!</definedName>
    <definedName name="TYTY">#REF!</definedName>
    <definedName name="UUUUU">#REF!</definedName>
    <definedName name="ㅁ2">#REF!</definedName>
    <definedName name="ㅁㄴㅇ">#REF!</definedName>
    <definedName name="사전신고비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C5" i="1"/>
  <c r="D5" i="1"/>
  <c r="E5" i="1"/>
  <c r="F5" i="1"/>
  <c r="G5" i="1"/>
  <c r="H5" i="1"/>
  <c r="I5" i="1"/>
  <c r="J5" i="1"/>
  <c r="K5" i="1"/>
  <c r="T5" i="1" s="1"/>
  <c r="L5" i="1"/>
  <c r="M5" i="1"/>
  <c r="N5" i="1"/>
  <c r="O5" i="1" s="1"/>
  <c r="Q5" i="1" s="1"/>
  <c r="P5" i="1"/>
  <c r="V5" i="1"/>
  <c r="Y5" i="1"/>
  <c r="B6" i="1"/>
  <c r="B7" i="1" s="1"/>
  <c r="C6" i="1"/>
  <c r="D6" i="1"/>
  <c r="E6" i="1"/>
  <c r="F6" i="1"/>
  <c r="G6" i="1"/>
  <c r="H6" i="1"/>
  <c r="I6" i="1"/>
  <c r="J6" i="1"/>
  <c r="K6" i="1"/>
  <c r="T6" i="1" s="1"/>
  <c r="L6" i="1"/>
  <c r="M6" i="1"/>
  <c r="N6" i="1"/>
  <c r="O6" i="1"/>
  <c r="P6" i="1"/>
  <c r="V6" i="1"/>
  <c r="Y6" i="1"/>
  <c r="Y7" i="1"/>
  <c r="V7" i="1"/>
  <c r="P7" i="1"/>
  <c r="N7" i="1"/>
  <c r="M7" i="1"/>
  <c r="L7" i="1"/>
  <c r="K7" i="1"/>
  <c r="T7" i="1" s="1"/>
  <c r="J7" i="1"/>
  <c r="I7" i="1"/>
  <c r="H7" i="1"/>
  <c r="G7" i="1"/>
  <c r="F7" i="1"/>
  <c r="E7" i="1"/>
  <c r="D7" i="1"/>
  <c r="C7" i="1"/>
  <c r="W6" i="1" l="1"/>
  <c r="X5" i="1"/>
  <c r="X6" i="1"/>
  <c r="W5" i="1"/>
  <c r="W7" i="1"/>
  <c r="O7" i="1"/>
  <c r="Z6" i="1" l="1"/>
  <c r="AA6" i="1" s="1"/>
  <c r="Z5" i="1"/>
  <c r="AA5" i="1" s="1"/>
  <c r="X7" i="1"/>
  <c r="Q7" i="1"/>
  <c r="Z7" i="1" l="1"/>
  <c r="AA7" i="1" s="1"/>
  <c r="U3" i="1"/>
  <c r="S3" i="1"/>
  <c r="R3" i="1"/>
  <c r="Y3" i="1" l="1"/>
  <c r="V3" i="1"/>
  <c r="X3" i="1" l="1"/>
  <c r="W3" i="1"/>
  <c r="T3" i="1"/>
  <c r="Q3" i="1" l="1"/>
  <c r="AA3" i="1"/>
  <c r="Z3" i="1" l="1"/>
</calcChain>
</file>

<file path=xl/sharedStrings.xml><?xml version="1.0" encoding="utf-8"?>
<sst xmlns="http://schemas.openxmlformats.org/spreadsheetml/2006/main" count="199" uniqueCount="145">
  <si>
    <t>Settlement AMT (KRW)</t>
    <phoneticPr fontId="6" type="noConversion"/>
  </si>
  <si>
    <t>Copy-Paste</t>
    <phoneticPr fontId="6" type="noConversion"/>
  </si>
  <si>
    <t>No</t>
    <phoneticPr fontId="7" type="noConversion"/>
  </si>
  <si>
    <t>POL</t>
    <phoneticPr fontId="6" type="noConversion"/>
  </si>
  <si>
    <t>ADD DT</t>
    <phoneticPr fontId="7" type="noConversion"/>
  </si>
  <si>
    <t>MBL</t>
    <phoneticPr fontId="7" type="noConversion"/>
  </si>
  <si>
    <t>HBL</t>
    <phoneticPr fontId="7" type="noConversion"/>
  </si>
  <si>
    <t>CNEE Name</t>
    <phoneticPr fontId="7" type="noConversion"/>
  </si>
  <si>
    <t>Clearance Type</t>
    <phoneticPr fontId="7" type="noConversion"/>
  </si>
  <si>
    <t>INVOICE
VALUE</t>
    <phoneticPr fontId="7" type="noConversion"/>
  </si>
  <si>
    <t>Shipper</t>
    <phoneticPr fontId="6" type="noConversion"/>
  </si>
  <si>
    <t>PKG</t>
    <phoneticPr fontId="7" type="noConversion"/>
  </si>
  <si>
    <t>G.WT</t>
    <phoneticPr fontId="7" type="noConversion"/>
  </si>
  <si>
    <t>V.WT</t>
    <phoneticPr fontId="7" type="noConversion"/>
  </si>
  <si>
    <t>C.WT</t>
    <phoneticPr fontId="7" type="noConversion"/>
  </si>
  <si>
    <t>Ceiling</t>
    <phoneticPr fontId="6" type="noConversion"/>
  </si>
  <si>
    <t>AFT</t>
    <phoneticPr fontId="6" type="noConversion"/>
  </si>
  <si>
    <t>화물 택배
비용
GTS/대신</t>
    <phoneticPr fontId="7" type="noConversion"/>
  </si>
  <si>
    <r>
      <rPr>
        <b/>
        <sz val="10"/>
        <rFont val="맑은 고딕"/>
        <family val="3"/>
        <charset val="129"/>
      </rPr>
      <t>관우회</t>
    </r>
    <r>
      <rPr>
        <b/>
        <sz val="10"/>
        <rFont val="Calibri"/>
        <family val="2"/>
      </rPr>
      <t xml:space="preserve"> 
</t>
    </r>
    <r>
      <rPr>
        <b/>
        <sz val="10"/>
        <rFont val="맑은 고딕"/>
        <family val="3"/>
        <charset val="129"/>
      </rPr>
      <t>창고</t>
    </r>
    <r>
      <rPr>
        <b/>
        <sz val="10"/>
        <rFont val="Calibri"/>
        <family val="2"/>
      </rPr>
      <t xml:space="preserve"> </t>
    </r>
    <r>
      <rPr>
        <b/>
        <sz val="10"/>
        <rFont val="맑은 고딕"/>
        <family val="3"/>
        <charset val="129"/>
      </rPr>
      <t>비용</t>
    </r>
    <r>
      <rPr>
        <b/>
        <sz val="10"/>
        <rFont val="Calibri"/>
        <family val="2"/>
      </rPr>
      <t xml:space="preserve">
(</t>
    </r>
    <r>
      <rPr>
        <b/>
        <sz val="10"/>
        <rFont val="맑은 고딕"/>
        <family val="2"/>
        <charset val="129"/>
      </rPr>
      <t>세관창고료)</t>
    </r>
    <phoneticPr fontId="7" type="noConversion"/>
  </si>
  <si>
    <t>Total
AMT</t>
    <phoneticPr fontId="7" type="noConversion"/>
  </si>
  <si>
    <t>Arrival Date</t>
  </si>
  <si>
    <t>POL</t>
  </si>
  <si>
    <t>MBL</t>
  </si>
  <si>
    <t>HBL</t>
  </si>
  <si>
    <t>CNEE Name</t>
  </si>
  <si>
    <t>CNEE Mobile</t>
  </si>
  <si>
    <t>CNEE Zipcd</t>
  </si>
  <si>
    <t>Hold Reason</t>
  </si>
  <si>
    <t>PKG</t>
  </si>
  <si>
    <t>G.WT</t>
  </si>
  <si>
    <t>V.WT</t>
  </si>
  <si>
    <t>C.WT</t>
  </si>
  <si>
    <t>Clearance Type</t>
  </si>
  <si>
    <t>Invoice Value</t>
  </si>
  <si>
    <t>반입</t>
  </si>
  <si>
    <t>수리</t>
  </si>
  <si>
    <t>반출</t>
  </si>
  <si>
    <t>택배사인계</t>
  </si>
  <si>
    <t>배송완료</t>
  </si>
  <si>
    <t>SHPR</t>
  </si>
  <si>
    <t>SHPR Name</t>
  </si>
  <si>
    <t>SHPR ADDR</t>
  </si>
  <si>
    <t>Freight Team</t>
  </si>
  <si>
    <t>Incoterms</t>
  </si>
  <si>
    <t>Box ID</t>
    <phoneticPr fontId="6" type="noConversion"/>
  </si>
  <si>
    <t>Box Code</t>
  </si>
  <si>
    <t>Delivery No</t>
  </si>
  <si>
    <t>FLT No</t>
  </si>
  <si>
    <t>CARRIER</t>
  </si>
  <si>
    <t>DPTR PTNR</t>
  </si>
  <si>
    <t>관세사</t>
  </si>
  <si>
    <t>신용/착불</t>
  </si>
  <si>
    <t/>
  </si>
  <si>
    <t>목록(Manifest)</t>
  </si>
  <si>
    <t>완료</t>
  </si>
  <si>
    <t>EXW</t>
  </si>
  <si>
    <t>정운</t>
  </si>
  <si>
    <t>신용</t>
  </si>
  <si>
    <t>일반(목록배제,Normal-Manifest Exception)</t>
  </si>
  <si>
    <t>선별(검사,Manifest-Inspection)</t>
  </si>
  <si>
    <t>일반(NORMAL)</t>
  </si>
  <si>
    <t>개인통관부호 미제출</t>
  </si>
  <si>
    <t>Type</t>
    <phoneticPr fontId="6" type="noConversion"/>
  </si>
  <si>
    <t>Value</t>
    <phoneticPr fontId="6" type="noConversion"/>
  </si>
  <si>
    <t>일반</t>
    <phoneticPr fontId="6" type="noConversion"/>
  </si>
  <si>
    <t>목록</t>
    <phoneticPr fontId="6" type="noConversion"/>
  </si>
  <si>
    <t>목록취하(허용배제,Manifest-Drop)</t>
    <phoneticPr fontId="6" type="noConversion"/>
  </si>
  <si>
    <t>사업자</t>
    <phoneticPr fontId="6" type="noConversion"/>
  </si>
  <si>
    <t>**** 2021.12 입항분부터 청구</t>
    <phoneticPr fontId="6" type="noConversion"/>
  </si>
  <si>
    <t>상품가격/구간</t>
    <phoneticPr fontId="6" type="noConversion"/>
  </si>
  <si>
    <t>관우회 창고 비용 (HAWB)</t>
    <phoneticPr fontId="6" type="noConversion"/>
  </si>
  <si>
    <t>비고</t>
    <phoneticPr fontId="6" type="noConversion"/>
  </si>
  <si>
    <t>TV만 적용</t>
    <phoneticPr fontId="6" type="noConversion"/>
  </si>
  <si>
    <t>TV + 고가 화물 모두 적용</t>
    <phoneticPr fontId="6" type="noConversion"/>
  </si>
  <si>
    <t>Lastmile charge</t>
    <phoneticPr fontId="6" type="noConversion"/>
  </si>
  <si>
    <t>금액</t>
    <phoneticPr fontId="6" type="noConversion"/>
  </si>
  <si>
    <t>Dest</t>
    <phoneticPr fontId="6" type="noConversion"/>
  </si>
  <si>
    <t>Base AFT</t>
    <phoneticPr fontId="6" type="noConversion"/>
  </si>
  <si>
    <t>Kg</t>
    <phoneticPr fontId="6" type="noConversion"/>
  </si>
  <si>
    <t>Add AFT</t>
    <phoneticPr fontId="6" type="noConversion"/>
  </si>
  <si>
    <t>3PL</t>
    <phoneticPr fontId="6" type="noConversion"/>
  </si>
  <si>
    <t>LHR</t>
    <phoneticPr fontId="6" type="noConversion"/>
  </si>
  <si>
    <t>날짜</t>
    <phoneticPr fontId="22" type="noConversion"/>
  </si>
  <si>
    <t>변경사항</t>
    <phoneticPr fontId="22" type="noConversion"/>
  </si>
  <si>
    <t>FRA</t>
  </si>
  <si>
    <t>2244542</t>
  </si>
  <si>
    <t>KOONECT_TOSSTOSS</t>
  </si>
  <si>
    <t>LX PANTOS GERMANY GMBH</t>
  </si>
  <si>
    <t>MRN
EUR 56.50
KRW 80,000</t>
    <phoneticPr fontId="6" type="noConversion"/>
  </si>
  <si>
    <r>
      <rPr>
        <b/>
        <sz val="10"/>
        <rFont val="맑은 고딕"/>
        <family val="3"/>
        <charset val="129"/>
      </rPr>
      <t>제주도 비용</t>
    </r>
    <r>
      <rPr>
        <b/>
        <sz val="10"/>
        <rFont val="Calibri"/>
        <family val="3"/>
        <charset val="129"/>
      </rPr>
      <t xml:space="preserve">
KRW 3,000</t>
    </r>
    <phoneticPr fontId="6" type="noConversion"/>
  </si>
  <si>
    <r>
      <rPr>
        <b/>
        <sz val="10"/>
        <rFont val="맑은 고딕"/>
        <family val="3"/>
        <charset val="129"/>
      </rPr>
      <t>박스추가비용</t>
    </r>
    <r>
      <rPr>
        <b/>
        <sz val="10"/>
        <rFont val="Calibri"/>
        <family val="3"/>
      </rPr>
      <t xml:space="preserve">
</t>
    </r>
    <r>
      <rPr>
        <b/>
        <sz val="10"/>
        <rFont val="Calibri"/>
        <family val="2"/>
      </rPr>
      <t>KRW 2,500</t>
    </r>
    <phoneticPr fontId="7" type="noConversion"/>
  </si>
  <si>
    <t>USD 2.25</t>
    <phoneticPr fontId="6" type="noConversion"/>
  </si>
  <si>
    <t>FRA</t>
    <phoneticPr fontId="6" type="noConversion"/>
  </si>
  <si>
    <t>USD 2.18</t>
    <phoneticPr fontId="6" type="noConversion"/>
  </si>
  <si>
    <t>[사업자]</t>
  </si>
  <si>
    <t>16822</t>
  </si>
  <si>
    <t>환율</t>
    <phoneticPr fontId="6" type="noConversion"/>
  </si>
  <si>
    <t>한진</t>
  </si>
  <si>
    <t>KOONECT</t>
  </si>
  <si>
    <t>사유</t>
    <phoneticPr fontId="6" type="noConversion"/>
  </si>
  <si>
    <t>택배사</t>
    <phoneticPr fontId="6" type="noConversion"/>
  </si>
  <si>
    <t>간이(Simple)</t>
    <phoneticPr fontId="6" type="noConversion"/>
  </si>
  <si>
    <r>
      <rPr>
        <b/>
        <sz val="10"/>
        <rFont val="맑은 고딕"/>
        <family val="3"/>
        <charset val="129"/>
      </rPr>
      <t xml:space="preserve">일반통관
개인 </t>
    </r>
    <r>
      <rPr>
        <b/>
        <sz val="10"/>
        <rFont val="Calibri"/>
        <family val="3"/>
      </rPr>
      <t xml:space="preserve">KRW 1,000
</t>
    </r>
    <r>
      <rPr>
        <b/>
        <sz val="10"/>
        <rFont val="맑은 고딕"/>
        <family val="3"/>
        <charset val="129"/>
      </rPr>
      <t>사업자 *</t>
    </r>
    <r>
      <rPr>
        <b/>
        <sz val="10"/>
        <color rgb="FFFF0000"/>
        <rFont val="맑은 고딕"/>
        <family val="3"/>
        <charset val="129"/>
      </rPr>
      <t>고객 청구*</t>
    </r>
    <phoneticPr fontId="6" type="noConversion"/>
  </si>
  <si>
    <t>개인고객 청구건(TOSS 미청구)</t>
    <phoneticPr fontId="6" type="noConversion"/>
  </si>
  <si>
    <t>KOREAN AIR LINES.CO., LTD.</t>
  </si>
  <si>
    <t>25.01</t>
    <phoneticPr fontId="6" type="noConversion"/>
  </si>
  <si>
    <t>USD 5.20</t>
    <phoneticPr fontId="6" type="noConversion"/>
  </si>
  <si>
    <t>USD 6.03</t>
    <phoneticPr fontId="6" type="noConversion"/>
  </si>
  <si>
    <t>5.20+(O5-0.5)/0.5*2.25</t>
    <phoneticPr fontId="6" type="noConversion"/>
  </si>
  <si>
    <t>6.03+(O5-0.5)/0.5*2.18</t>
    <phoneticPr fontId="6" type="noConversion"/>
  </si>
  <si>
    <t>독일 기본운임 인상(5.10 -&gt; 5.20), 영국 기본운임 인상(5.93 -&gt; 6.03)
중량화물 비용 추가 청구</t>
    <phoneticPr fontId="6" type="noConversion"/>
  </si>
  <si>
    <t>중량 화물 수수료
*30kg 초과건</t>
    <phoneticPr fontId="6" type="noConversion"/>
  </si>
  <si>
    <t>프라네테스</t>
  </si>
  <si>
    <t>01068596224</t>
  </si>
  <si>
    <t>04072</t>
  </si>
  <si>
    <t xml:space="preserve">- Overweight
  . 2.1-5KG : KRW 500
  . 5.1-10KG : KRW 1,000
  . 10.1-20KG : KRW 3,000
  . 20.1-25KG : KRW 11,000
  . 25.1-30KG : KRW 15,000  </t>
    <phoneticPr fontId="7" type="noConversion"/>
  </si>
  <si>
    <t>TW404</t>
  </si>
  <si>
    <t>T WAY AIR LINES</t>
  </si>
  <si>
    <t>2025-09-10</t>
  </si>
  <si>
    <t>18050238392</t>
  </si>
  <si>
    <t>PDE250054668</t>
  </si>
  <si>
    <t>박경일</t>
  </si>
  <si>
    <t>01073736950</t>
  </si>
  <si>
    <t>44669</t>
  </si>
  <si>
    <t>일반전환(전자상거래사이트미기재)</t>
  </si>
  <si>
    <t>516243238335</t>
  </si>
  <si>
    <t>4033</t>
  </si>
  <si>
    <t>2509010821392</t>
  </si>
  <si>
    <t>KE518</t>
  </si>
  <si>
    <t>2025-09-11</t>
  </si>
  <si>
    <t>18050238333</t>
  </si>
  <si>
    <t>PDE250055862</t>
  </si>
  <si>
    <t>516243274186</t>
  </si>
  <si>
    <t>2508010226327</t>
  </si>
  <si>
    <t>KE0530</t>
  </si>
  <si>
    <t>2025-09-24</t>
  </si>
  <si>
    <t>72220339222</t>
  </si>
  <si>
    <t>PDE250058758</t>
  </si>
  <si>
    <t>박여진</t>
  </si>
  <si>
    <t>01034734769</t>
  </si>
  <si>
    <t>48296</t>
  </si>
  <si>
    <t>HTTPS   HOLDIT.COM</t>
  </si>
  <si>
    <t>516243343221</t>
  </si>
  <si>
    <t>8106</t>
  </si>
  <si>
    <t>2509080433620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</si>
</sst>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_-* #,##0.00\ [$€-407]_-;\-* #,##0.00\ [$€-407]_-;_-* &quot;-&quot;??\ [$€-407]_-;_-@_-"/>
    <numFmt numFmtId="178" formatCode="[$€-2]\ #,##0.00"/>
    <numFmt numFmtId="179" formatCode="&quot;₩&quot;#,##0_);[Red]\(&quot;₩&quot;#,##0\)"/>
    <numFmt numFmtId="180" formatCode="0.00_);[Red]\(0.00\)"/>
    <numFmt numFmtId="181" formatCode="_-[$₩-412]* #,##0.00_-;\-[$₩-412]* #,##0.00_-;_-[$₩-412]* &quot;-&quot;??_-;_-@_-"/>
    <numFmt numFmtId="182" formatCode="_-[$₩-412]* #,##0_-;\-[$₩-412]* #,##0_-;_-[$₩-412]* &quot;-&quot;??_-;_-@_-"/>
    <numFmt numFmtId="183" formatCode="_-* #,##0.00_-;\-* #,##0.00_-;_-* &quot;-&quot;_-;_-@_-"/>
    <numFmt numFmtId="184" formatCode="&quot;₩&quot;#,##0.00_);[Red]\(&quot;₩&quot;#,##0.00\)"/>
  </numFmts>
  <fonts count="34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나눔고딕"/>
      <family val="2"/>
      <charset val="129"/>
    </font>
    <font>
      <sz val="9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  <font>
      <u/>
      <sz val="10"/>
      <color theme="10"/>
      <name val="Arial"/>
      <family val="2"/>
    </font>
    <font>
      <b/>
      <sz val="10"/>
      <name val="Calibri"/>
      <family val="2"/>
    </font>
    <font>
      <b/>
      <sz val="10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color indexed="8"/>
      <name val="Calibri"/>
      <family val="2"/>
    </font>
    <font>
      <b/>
      <sz val="10"/>
      <name val="Calibri"/>
      <family val="3"/>
      <charset val="129"/>
    </font>
    <font>
      <b/>
      <sz val="10"/>
      <name val="Calibri"/>
      <family val="3"/>
    </font>
    <font>
      <b/>
      <sz val="12"/>
      <color indexed="8"/>
      <name val="Calibri"/>
      <family val="2"/>
    </font>
    <font>
      <b/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11"/>
      <color rgb="FF0070C0"/>
      <name val="Calibri"/>
      <family val="2"/>
    </font>
    <font>
      <b/>
      <sz val="11"/>
      <color indexed="8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b/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1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" borderId="0"/>
    <xf numFmtId="42" fontId="7" fillId="2" borderId="0" applyFont="0" applyFill="0" applyBorder="0" applyAlignment="0" applyProtection="0"/>
    <xf numFmtId="41" fontId="7" fillId="2" borderId="0" applyFont="0" applyFill="0" applyBorder="0" applyAlignment="0" applyProtection="0">
      <alignment vertical="center"/>
    </xf>
    <xf numFmtId="0" fontId="10" fillId="2" borderId="0">
      <alignment vertical="center"/>
    </xf>
    <xf numFmtId="41" fontId="10" fillId="2" borderId="0" applyFont="0" applyFill="0" applyBorder="0" applyAlignment="0" applyProtection="0">
      <alignment vertical="center"/>
    </xf>
    <xf numFmtId="0" fontId="2" fillId="2" borderId="0">
      <alignment vertical="center"/>
    </xf>
    <xf numFmtId="0" fontId="12" fillId="2" borderId="0"/>
    <xf numFmtId="0" fontId="7" fillId="2" borderId="0"/>
    <xf numFmtId="42" fontId="7" fillId="2" borderId="0" applyFont="0" applyFill="0" applyBorder="0" applyAlignment="0" applyProtection="0"/>
    <xf numFmtId="41" fontId="7" fillId="2" borderId="0">
      <alignment vertical="top"/>
    </xf>
    <xf numFmtId="0" fontId="13" fillId="2" borderId="0" applyNumberFormat="0" applyFill="0" applyBorder="0" applyAlignment="0" applyProtection="0"/>
    <xf numFmtId="9" fontId="7" fillId="2" borderId="0" applyFont="0" applyFill="0" applyBorder="0" applyAlignment="0" applyProtection="0">
      <alignment vertical="center"/>
    </xf>
    <xf numFmtId="0" fontId="7" fillId="2" borderId="0"/>
    <xf numFmtId="0" fontId="5" fillId="2" borderId="0"/>
    <xf numFmtId="0" fontId="7" fillId="2" borderId="0"/>
    <xf numFmtId="0" fontId="1" fillId="2" borderId="0">
      <alignment vertical="center"/>
    </xf>
    <xf numFmtId="42" fontId="1" fillId="2" borderId="0" applyFont="0" applyFill="0" applyBorder="0" applyAlignment="0" applyProtection="0">
      <alignment vertical="center"/>
    </xf>
    <xf numFmtId="0" fontId="1" fillId="2" borderId="0">
      <alignment vertical="center"/>
    </xf>
  </cellStyleXfs>
  <cellXfs count="92">
    <xf numFmtId="0" fontId="0" fillId="0" borderId="0" xfId="0">
      <alignment vertical="center"/>
    </xf>
    <xf numFmtId="0" fontId="4" fillId="0" borderId="0" xfId="0" applyFont="1" applyAlignment="1"/>
    <xf numFmtId="176" fontId="4" fillId="0" borderId="16" xfId="0" applyNumberFormat="1" applyFont="1" applyBorder="1" applyAlignment="1"/>
    <xf numFmtId="0" fontId="8" fillId="0" borderId="0" xfId="0" applyFont="1">
      <alignment vertical="center"/>
    </xf>
    <xf numFmtId="176" fontId="8" fillId="0" borderId="0" xfId="0" applyNumberFormat="1" applyFont="1">
      <alignment vertical="center"/>
    </xf>
    <xf numFmtId="0" fontId="9" fillId="0" borderId="0" xfId="0" applyFont="1">
      <alignment vertical="center"/>
    </xf>
    <xf numFmtId="3" fontId="4" fillId="0" borderId="0" xfId="0" applyNumberFormat="1" applyFont="1" applyAlignment="1"/>
    <xf numFmtId="4" fontId="4" fillId="0" borderId="0" xfId="0" applyNumberFormat="1" applyFont="1" applyAlignment="1"/>
    <xf numFmtId="178" fontId="8" fillId="0" borderId="0" xfId="1" applyNumberFormat="1" applyFont="1" applyBorder="1">
      <alignment vertical="center"/>
    </xf>
    <xf numFmtId="176" fontId="4" fillId="0" borderId="16" xfId="0" applyNumberFormat="1" applyFont="1" applyBorder="1" applyAlignment="1">
      <alignment horizontal="center"/>
    </xf>
    <xf numFmtId="41" fontId="8" fillId="0" borderId="0" xfId="1" applyFont="1">
      <alignment vertical="center"/>
    </xf>
    <xf numFmtId="179" fontId="8" fillId="0" borderId="16" xfId="1" applyNumberFormat="1" applyFont="1" applyBorder="1">
      <alignment vertical="center"/>
    </xf>
    <xf numFmtId="177" fontId="14" fillId="5" borderId="12" xfId="2" applyNumberFormat="1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4" fillId="7" borderId="0" xfId="0" applyFont="1" applyFill="1" applyAlignment="1"/>
    <xf numFmtId="0" fontId="14" fillId="3" borderId="0" xfId="0" applyFont="1" applyFill="1" applyAlignment="1"/>
    <xf numFmtId="176" fontId="14" fillId="7" borderId="0" xfId="0" applyNumberFormat="1" applyFont="1" applyFill="1" applyAlignment="1"/>
    <xf numFmtId="177" fontId="18" fillId="5" borderId="12" xfId="2" applyNumberFormat="1" applyFont="1" applyFill="1" applyBorder="1" applyAlignment="1">
      <alignment horizontal="center" vertical="center" wrapText="1"/>
    </xf>
    <xf numFmtId="177" fontId="15" fillId="5" borderId="12" xfId="2" applyNumberFormat="1" applyFont="1" applyFill="1" applyBorder="1" applyAlignment="1">
      <alignment horizontal="center" vertical="center" wrapText="1"/>
    </xf>
    <xf numFmtId="177" fontId="14" fillId="5" borderId="12" xfId="2" quotePrefix="1" applyNumberFormat="1" applyFont="1" applyFill="1" applyBorder="1" applyAlignment="1">
      <alignment horizontal="left" vertical="center" wrapText="1"/>
    </xf>
    <xf numFmtId="177" fontId="3" fillId="5" borderId="12" xfId="2" applyNumberFormat="1" applyFont="1" applyFill="1" applyBorder="1" applyAlignment="1">
      <alignment horizontal="center" vertical="center" wrapText="1"/>
    </xf>
    <xf numFmtId="179" fontId="20" fillId="3" borderId="1" xfId="1" applyNumberFormat="1" applyFont="1" applyFill="1" applyBorder="1">
      <alignment vertical="center"/>
    </xf>
    <xf numFmtId="180" fontId="4" fillId="0" borderId="16" xfId="0" applyNumberFormat="1" applyFont="1" applyBorder="1" applyAlignment="1"/>
    <xf numFmtId="182" fontId="4" fillId="0" borderId="16" xfId="0" applyNumberFormat="1" applyFont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179" fontId="8" fillId="0" borderId="22" xfId="1" applyNumberFormat="1" applyFont="1" applyBorder="1">
      <alignment vertical="center"/>
    </xf>
    <xf numFmtId="41" fontId="11" fillId="2" borderId="1" xfId="1" applyFont="1" applyFill="1" applyBorder="1" applyAlignment="1">
      <alignment horizontal="center" vertical="center"/>
    </xf>
    <xf numFmtId="0" fontId="24" fillId="4" borderId="0" xfId="20" applyFont="1" applyFill="1" applyAlignment="1">
      <alignment horizontal="center" vertical="center"/>
    </xf>
    <xf numFmtId="0" fontId="25" fillId="2" borderId="0" xfId="20" applyFont="1">
      <alignment vertical="center"/>
    </xf>
    <xf numFmtId="14" fontId="24" fillId="2" borderId="0" xfId="20" applyNumberFormat="1" applyFont="1" applyAlignment="1">
      <alignment horizontal="center" vertical="center"/>
    </xf>
    <xf numFmtId="0" fontId="25" fillId="2" borderId="0" xfId="20" applyFont="1" applyAlignment="1">
      <alignment vertical="center" wrapText="1"/>
    </xf>
    <xf numFmtId="14" fontId="23" fillId="2" borderId="0" xfId="20" applyNumberFormat="1" applyFont="1" applyAlignment="1">
      <alignment horizontal="center" vertical="center"/>
    </xf>
    <xf numFmtId="0" fontId="23" fillId="2" borderId="0" xfId="20" applyFont="1" applyAlignment="1">
      <alignment vertical="center" wrapText="1"/>
    </xf>
    <xf numFmtId="14" fontId="27" fillId="2" borderId="0" xfId="20" applyNumberFormat="1" applyFont="1" applyAlignment="1">
      <alignment horizontal="center" vertical="center"/>
    </xf>
    <xf numFmtId="0" fontId="27" fillId="2" borderId="0" xfId="20" applyFont="1" applyAlignment="1">
      <alignment vertical="center" wrapText="1"/>
    </xf>
    <xf numFmtId="14" fontId="25" fillId="2" borderId="0" xfId="20" applyNumberFormat="1" applyFont="1" applyAlignment="1">
      <alignment horizontal="center" vertical="center"/>
    </xf>
    <xf numFmtId="0" fontId="25" fillId="2" borderId="0" xfId="20" applyFont="1" applyAlignment="1">
      <alignment horizontal="center" vertical="center"/>
    </xf>
    <xf numFmtId="181" fontId="11" fillId="2" borderId="1" xfId="2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1" fontId="28" fillId="0" borderId="0" xfId="1" applyFont="1" applyAlignment="1">
      <alignment horizontal="center" vertical="center"/>
    </xf>
    <xf numFmtId="0" fontId="26" fillId="2" borderId="0" xfId="20" applyFont="1" applyAlignment="1">
      <alignment horizontal="center" vertical="center" wrapText="1"/>
    </xf>
    <xf numFmtId="0" fontId="30" fillId="0" borderId="0" xfId="0" applyFont="1">
      <alignment vertical="center"/>
    </xf>
    <xf numFmtId="0" fontId="30" fillId="0" borderId="9" xfId="0" applyFont="1" applyBorder="1" applyAlignment="1">
      <alignment horizontal="left" vertical="center"/>
    </xf>
    <xf numFmtId="0" fontId="30" fillId="0" borderId="10" xfId="0" applyFont="1" applyBorder="1">
      <alignment vertical="center"/>
    </xf>
    <xf numFmtId="0" fontId="30" fillId="0" borderId="11" xfId="0" applyFont="1" applyBorder="1">
      <alignment vertical="center"/>
    </xf>
    <xf numFmtId="0" fontId="30" fillId="0" borderId="3" xfId="0" applyFont="1" applyBorder="1" applyAlignment="1">
      <alignment horizontal="left" vertical="center"/>
    </xf>
    <xf numFmtId="0" fontId="30" fillId="0" borderId="2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0" fillId="0" borderId="6" xfId="0" applyFont="1" applyBorder="1">
      <alignment vertical="center"/>
    </xf>
    <xf numFmtId="0" fontId="30" fillId="0" borderId="7" xfId="0" applyFont="1" applyBorder="1">
      <alignment vertical="center"/>
    </xf>
    <xf numFmtId="0" fontId="30" fillId="2" borderId="23" xfId="0" applyFont="1" applyFill="1" applyBorder="1" applyAlignment="1">
      <alignment horizontal="left" vertical="center"/>
    </xf>
    <xf numFmtId="0" fontId="30" fillId="2" borderId="25" xfId="0" applyFont="1" applyFill="1" applyBorder="1">
      <alignment vertical="center"/>
    </xf>
    <xf numFmtId="0" fontId="30" fillId="2" borderId="24" xfId="0" applyFont="1" applyFill="1" applyBorder="1">
      <alignment vertical="center"/>
    </xf>
    <xf numFmtId="0" fontId="30" fillId="0" borderId="8" xfId="0" applyFont="1" applyBorder="1" applyAlignment="1">
      <alignment horizontal="center" vertical="center"/>
    </xf>
    <xf numFmtId="0" fontId="30" fillId="0" borderId="8" xfId="0" applyFont="1" applyBorder="1">
      <alignment vertical="center"/>
    </xf>
    <xf numFmtId="0" fontId="31" fillId="0" borderId="8" xfId="0" applyFont="1" applyBorder="1" applyAlignment="1">
      <alignment horizontal="right" vertical="center"/>
    </xf>
    <xf numFmtId="0" fontId="29" fillId="6" borderId="13" xfId="0" applyFont="1" applyFill="1" applyBorder="1" applyAlignment="1">
      <alignment horizontal="center" vertical="center"/>
    </xf>
    <xf numFmtId="0" fontId="29" fillId="6" borderId="14" xfId="0" applyFont="1" applyFill="1" applyBorder="1" applyAlignment="1">
      <alignment horizontal="center" vertical="center"/>
    </xf>
    <xf numFmtId="0" fontId="29" fillId="6" borderId="15" xfId="0" applyFont="1" applyFill="1" applyBorder="1" applyAlignment="1">
      <alignment horizontal="center" vertical="center"/>
    </xf>
    <xf numFmtId="41" fontId="30" fillId="0" borderId="9" xfId="1" applyFont="1" applyBorder="1" applyAlignment="1">
      <alignment horizontal="center" vertical="center"/>
    </xf>
    <xf numFmtId="41" fontId="30" fillId="0" borderId="10" xfId="1" applyFont="1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41" fontId="30" fillId="0" borderId="3" xfId="1" applyFont="1" applyBorder="1" applyAlignment="1">
      <alignment horizontal="center" vertical="center"/>
    </xf>
    <xf numFmtId="41" fontId="30" fillId="0" borderId="2" xfId="1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41" fontId="30" fillId="0" borderId="5" xfId="1" applyFont="1" applyBorder="1" applyAlignment="1">
      <alignment horizontal="center" vertical="center"/>
    </xf>
    <xf numFmtId="41" fontId="30" fillId="0" borderId="6" xfId="1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41" fontId="30" fillId="0" borderId="11" xfId="1" applyFont="1" applyBorder="1" applyAlignment="1">
      <alignment horizontal="right" vertical="center"/>
    </xf>
    <xf numFmtId="41" fontId="30" fillId="0" borderId="19" xfId="1" applyFont="1" applyBorder="1" applyAlignment="1">
      <alignment horizontal="right" vertical="center"/>
    </xf>
    <xf numFmtId="0" fontId="29" fillId="0" borderId="0" xfId="0" applyFont="1">
      <alignment vertical="center"/>
    </xf>
    <xf numFmtId="0" fontId="30" fillId="0" borderId="0" xfId="0" quotePrefix="1" applyFont="1">
      <alignment vertical="center"/>
    </xf>
    <xf numFmtId="0" fontId="32" fillId="0" borderId="1" xfId="0" applyFont="1" applyBorder="1" applyAlignment="1">
      <alignment horizontal="center" vertical="center"/>
    </xf>
    <xf numFmtId="0" fontId="29" fillId="8" borderId="13" xfId="0" applyFont="1" applyFill="1" applyBorder="1">
      <alignment vertical="center"/>
    </xf>
    <xf numFmtId="0" fontId="29" fillId="8" borderId="14" xfId="0" applyFont="1" applyFill="1" applyBorder="1">
      <alignment vertical="center"/>
    </xf>
    <xf numFmtId="0" fontId="29" fillId="8" borderId="15" xfId="0" applyFont="1" applyFill="1" applyBorder="1">
      <alignment vertical="center"/>
    </xf>
    <xf numFmtId="49" fontId="11" fillId="2" borderId="17" xfId="0" applyNumberFormat="1" applyFont="1" applyFill="1" applyBorder="1" applyAlignment="1">
      <alignment horizontal="center" vertical="center"/>
    </xf>
    <xf numFmtId="41" fontId="11" fillId="2" borderId="17" xfId="1" applyFont="1" applyFill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181" fontId="11" fillId="2" borderId="17" xfId="2" applyNumberFormat="1" applyFont="1" applyFill="1" applyBorder="1" applyAlignment="1">
      <alignment horizontal="left" vertical="center"/>
    </xf>
    <xf numFmtId="49" fontId="21" fillId="8" borderId="12" xfId="0" applyNumberFormat="1" applyFont="1" applyFill="1" applyBorder="1" applyAlignment="1">
      <alignment horizontal="center" vertical="center" wrapText="1"/>
    </xf>
    <xf numFmtId="183" fontId="28" fillId="0" borderId="0" xfId="1" applyNumberFormat="1" applyFont="1" applyAlignment="1">
      <alignment horizontal="center" vertical="center"/>
    </xf>
    <xf numFmtId="183" fontId="30" fillId="0" borderId="3" xfId="1" applyNumberFormat="1" applyFont="1" applyBorder="1" applyAlignment="1">
      <alignment horizontal="center" vertical="center"/>
    </xf>
    <xf numFmtId="183" fontId="30" fillId="0" borderId="5" xfId="1" applyNumberFormat="1" applyFont="1" applyBorder="1" applyAlignment="1">
      <alignment horizontal="center" vertical="center"/>
    </xf>
    <xf numFmtId="184" fontId="8" fillId="0" borderId="16" xfId="1" applyNumberFormat="1" applyFont="1" applyBorder="1">
      <alignment vertical="center"/>
    </xf>
    <xf numFmtId="0" fontId="16" fillId="7" borderId="0" xfId="0" applyFont="1" applyFill="1" applyAlignment="1"/>
    <xf numFmtId="177" fontId="16" fillId="5" borderId="12" xfId="2" quotePrefix="1" applyNumberFormat="1" applyFont="1" applyFill="1" applyBorder="1" applyAlignment="1">
      <alignment horizontal="center" vertical="center" wrapText="1"/>
    </xf>
    <xf numFmtId="14" fontId="24" fillId="2" borderId="0" xfId="20" quotePrefix="1" applyNumberFormat="1" applyFont="1" applyAlignment="1">
      <alignment horizontal="center" vertical="center"/>
    </xf>
    <xf numFmtId="179" fontId="20" fillId="3" borderId="20" xfId="1" applyNumberFormat="1" applyFont="1" applyFill="1" applyBorder="1" applyAlignment="1">
      <alignment horizontal="center" vertical="center"/>
    </xf>
    <xf numFmtId="179" fontId="20" fillId="3" borderId="21" xfId="1" applyNumberFormat="1" applyFont="1" applyFill="1" applyBorder="1" applyAlignment="1">
      <alignment horizontal="center" vertical="center"/>
    </xf>
    <xf numFmtId="179" fontId="20" fillId="3" borderId="18" xfId="1" applyNumberFormat="1" applyFont="1" applyFill="1" applyBorder="1" applyAlignment="1">
      <alignment horizontal="center" vertical="center"/>
    </xf>
  </cellXfs>
  <cellStyles count="21">
    <cellStyle name="백분율 2" xfId="14" xr:uid="{613F777B-3500-4AF0-B895-E7F7DEE4ADA2}"/>
    <cellStyle name="쉼표 [0]" xfId="1" builtinId="6"/>
    <cellStyle name="쉼표 [0] 10" xfId="7" xr:uid="{2567FECE-A2B1-4E09-970C-BAA16F7163F0}"/>
    <cellStyle name="쉼표 [0] 2" xfId="5" xr:uid="{93E31630-47FA-4F78-AD6F-B707D20D982F}"/>
    <cellStyle name="쉼표 [0] 2 2" xfId="12" xr:uid="{7C618CCA-2EFE-4538-A553-77C066481225}"/>
    <cellStyle name="통화 [0]" xfId="2" builtinId="7"/>
    <cellStyle name="통화 [0] 10" xfId="19" xr:uid="{7221E475-7220-4B86-806E-A08F7F4A7C3F}"/>
    <cellStyle name="통화 [0] 2" xfId="4" xr:uid="{BDFD6542-D311-45CE-9118-2366D42BEE32}"/>
    <cellStyle name="통화 [0] 2 2" xfId="11" xr:uid="{68194CC2-4956-45CB-936B-D82FC1CE5240}"/>
    <cellStyle name="표준" xfId="0" builtinId="0"/>
    <cellStyle name="표준 10" xfId="17" xr:uid="{99AE336F-6A7E-471A-B33A-A6F1C4B1EB1F}"/>
    <cellStyle name="표준 153" xfId="6" xr:uid="{5EF0727E-FBD0-424C-8F5A-89DF272C18DA}"/>
    <cellStyle name="표준 18 4" xfId="16" xr:uid="{37EC3B4B-6E5F-439F-A0C3-C40D2EA42EB5}"/>
    <cellStyle name="표준 2" xfId="3" xr:uid="{8BE568B7-7513-49DF-8CF1-F4105C9B31C7}"/>
    <cellStyle name="표준 2 2 2" xfId="10" xr:uid="{418DC714-2946-419C-BB2A-A0425052C9AD}"/>
    <cellStyle name="표준 2 4" xfId="15" xr:uid="{4B76795B-6FC4-4597-B97C-8A9FDB97AE80}"/>
    <cellStyle name="표준 23" xfId="20" xr:uid="{13A71376-63E8-48C8-9207-0A3E2B4C8A00}"/>
    <cellStyle name="표준 3" xfId="9" xr:uid="{00000000-0005-0000-0000-000035000000}"/>
    <cellStyle name="표준 3 2" xfId="8" xr:uid="{5635EBE0-EF00-4292-96DA-1982EEF37153}"/>
    <cellStyle name="표준 4" xfId="18" xr:uid="{8624D2D4-5ECC-4CC2-925A-668B26AEDC98}"/>
    <cellStyle name="하이퍼링크 2" xfId="13" xr:uid="{B5BF1866-4F65-44EC-805F-F06478EE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BJ23"/>
  <sheetViews>
    <sheetView showGridLines="0" tabSelected="1" zoomScaleNormal="100" workbookViewId="0">
      <pane ySplit="4" topLeftCell="A5" activePane="bottomLeft" state="frozen"/>
      <selection activeCell="G1" sqref="G1"/>
      <selection pane="bottomLeft" activeCell="J14" sqref="J14"/>
    </sheetView>
  </sheetViews>
  <sheetFormatPr defaultColWidth="8.69921875" defaultRowHeight="14.4" outlineLevelCol="1" x14ac:dyDescent="0.4"/>
  <cols>
    <col min="1" max="1" width="3" style="3" customWidth="1"/>
    <col min="2" max="3" width="7.5" style="38" customWidth="1"/>
    <col min="4" max="4" width="9.69921875" style="38" bestFit="1" customWidth="1"/>
    <col min="5" max="5" width="12" style="38" bestFit="1" customWidth="1"/>
    <col min="6" max="6" width="12.5" style="38" bestFit="1" customWidth="1"/>
    <col min="7" max="7" width="9" style="3" bestFit="1" customWidth="1"/>
    <col min="8" max="8" width="18.8984375" style="3" customWidth="1"/>
    <col min="9" max="9" width="8.09765625" style="38" bestFit="1" customWidth="1"/>
    <col min="10" max="10" width="21.296875" style="3" customWidth="1"/>
    <col min="11" max="11" width="5.19921875" style="3" bestFit="1" customWidth="1"/>
    <col min="12" max="12" width="5.8984375" style="3" bestFit="1" customWidth="1"/>
    <col min="13" max="13" width="7.59765625" style="3" customWidth="1"/>
    <col min="14" max="14" width="6.19921875" style="3" bestFit="1" customWidth="1"/>
    <col min="15" max="15" width="6.19921875" style="3" customWidth="1"/>
    <col min="16" max="16" width="12.3984375" style="3" customWidth="1"/>
    <col min="17" max="17" width="14.09765625" style="3" bestFit="1" customWidth="1"/>
    <col min="18" max="18" width="14.3984375" style="3" customWidth="1"/>
    <col min="19" max="19" width="19.59765625" style="3" customWidth="1"/>
    <col min="20" max="22" width="12.69921875" style="3" customWidth="1"/>
    <col min="23" max="23" width="20.5" style="3" customWidth="1"/>
    <col min="24" max="24" width="16" style="3" customWidth="1"/>
    <col min="25" max="25" width="12.69921875" style="3" customWidth="1"/>
    <col min="26" max="26" width="12.69921875" style="3" hidden="1" customWidth="1"/>
    <col min="27" max="27" width="12.69921875" style="3" customWidth="1"/>
    <col min="28" max="28" width="2.8984375" style="3" customWidth="1"/>
    <col min="29" max="29" width="9.3984375" style="3" customWidth="1" outlineLevel="1"/>
    <col min="30" max="30" width="8.69921875" style="3" customWidth="1" outlineLevel="1"/>
    <col min="31" max="31" width="12" style="3" customWidth="1" outlineLevel="1"/>
    <col min="32" max="32" width="13.09765625" style="3" bestFit="1" customWidth="1" outlineLevel="1"/>
    <col min="33" max="33" width="8.69921875" style="3" customWidth="1" outlineLevel="1"/>
    <col min="34" max="34" width="11" style="3" customWidth="1" outlineLevel="1"/>
    <col min="35" max="35" width="8.8984375" style="3" customWidth="1" outlineLevel="1"/>
    <col min="36" max="36" width="21.5" style="3" customWidth="1" outlineLevel="1"/>
    <col min="37" max="40" width="8.69921875" style="3" customWidth="1" outlineLevel="1"/>
    <col min="41" max="41" width="14.69921875" style="3" customWidth="1" outlineLevel="1"/>
    <col min="42" max="48" width="8.69921875" style="3" customWidth="1" outlineLevel="1"/>
    <col min="49" max="49" width="17.59765625" style="3" bestFit="1" customWidth="1" outlineLevel="1"/>
    <col min="50" max="52" width="8.69921875" style="3" customWidth="1" outlineLevel="1"/>
    <col min="53" max="53" width="13.8984375" style="4" customWidth="1" outlineLevel="1"/>
    <col min="54" max="54" width="8.69921875" style="3" customWidth="1" outlineLevel="1"/>
    <col min="55" max="55" width="19.69921875" style="4" customWidth="1" outlineLevel="1"/>
    <col min="56" max="62" width="8.69921875" style="3" customWidth="1" outlineLevel="1"/>
    <col min="63" max="16384" width="8.69921875" style="3"/>
  </cols>
  <sheetData>
    <row r="1" spans="2:62" x14ac:dyDescent="0.4">
      <c r="AC1" s="38">
        <v>1203146</v>
      </c>
    </row>
    <row r="2" spans="2:62" x14ac:dyDescent="0.4">
      <c r="P2" s="39" t="s">
        <v>96</v>
      </c>
      <c r="Q2" s="82">
        <v>1379.22</v>
      </c>
      <c r="R2" s="10"/>
      <c r="S2" s="10"/>
      <c r="T2" s="10"/>
      <c r="U2" s="10"/>
      <c r="V2" s="10"/>
      <c r="W2" s="10"/>
      <c r="X2" s="10"/>
    </row>
    <row r="3" spans="2:62" ht="15.6" x14ac:dyDescent="0.4">
      <c r="B3" s="89" t="s">
        <v>0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1"/>
      <c r="Q3" s="21">
        <f>SUBTOTAL(9,Q$5:Q$3397)</f>
        <v>68064.506999999998</v>
      </c>
      <c r="R3" s="21">
        <f>SUBTOTAL(9,R$5:R$3397)</f>
        <v>0</v>
      </c>
      <c r="S3" s="21">
        <f>SUBTOTAL(9,S$5:S$3397)</f>
        <v>0</v>
      </c>
      <c r="T3" s="21">
        <f>SUBTOTAL(9,T$5:T$3397)</f>
        <v>0</v>
      </c>
      <c r="U3" s="21">
        <f>SUBTOTAL(9,U$5:U$3397)</f>
        <v>0</v>
      </c>
      <c r="V3" s="21">
        <f>SUBTOTAL(9,V$5:V$3397)</f>
        <v>0</v>
      </c>
      <c r="W3" s="21">
        <f>SUBTOTAL(9,W$5:W$3397)</f>
        <v>1000</v>
      </c>
      <c r="X3" s="21">
        <f>SUBTOTAL(9,X$5:X$3397)</f>
        <v>0</v>
      </c>
      <c r="Y3" s="21">
        <f>SUBTOTAL(9,Y$5:Y$3397)</f>
        <v>0</v>
      </c>
      <c r="Z3" s="21">
        <f>SUBTOTAL(9,Z$5:Z$3397)</f>
        <v>69064.5</v>
      </c>
      <c r="AA3" s="21">
        <f>SUBTOTAL(9,AA$5:AA$3397)</f>
        <v>69066</v>
      </c>
      <c r="AC3" s="5" t="s">
        <v>1</v>
      </c>
    </row>
    <row r="4" spans="2:62" s="13" customFormat="1" ht="94.2" customHeight="1" thickBot="1" x14ac:dyDescent="0.4"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6</v>
      </c>
      <c r="Q4" s="12" t="s">
        <v>16</v>
      </c>
      <c r="R4" s="12" t="s">
        <v>88</v>
      </c>
      <c r="S4" s="12" t="s">
        <v>102</v>
      </c>
      <c r="T4" s="17" t="s">
        <v>90</v>
      </c>
      <c r="U4" s="18" t="s">
        <v>17</v>
      </c>
      <c r="V4" s="17" t="s">
        <v>18</v>
      </c>
      <c r="W4" s="19" t="s">
        <v>115</v>
      </c>
      <c r="X4" s="87" t="s">
        <v>111</v>
      </c>
      <c r="Y4" s="17" t="s">
        <v>89</v>
      </c>
      <c r="Z4" s="20" t="s">
        <v>19</v>
      </c>
      <c r="AA4" s="20" t="s">
        <v>19</v>
      </c>
      <c r="AC4" s="14" t="s">
        <v>20</v>
      </c>
      <c r="AD4" s="14" t="s">
        <v>21</v>
      </c>
      <c r="AE4" s="14" t="s">
        <v>22</v>
      </c>
      <c r="AF4" s="14" t="s">
        <v>23</v>
      </c>
      <c r="AG4" s="14" t="s">
        <v>24</v>
      </c>
      <c r="AH4" s="14" t="s">
        <v>25</v>
      </c>
      <c r="AI4" s="14" t="s">
        <v>26</v>
      </c>
      <c r="AJ4" s="14" t="s">
        <v>27</v>
      </c>
      <c r="AK4" s="14" t="s">
        <v>28</v>
      </c>
      <c r="AL4" s="14" t="s">
        <v>29</v>
      </c>
      <c r="AM4" s="14" t="s">
        <v>30</v>
      </c>
      <c r="AN4" s="15" t="s">
        <v>31</v>
      </c>
      <c r="AO4" s="14" t="s">
        <v>32</v>
      </c>
      <c r="AP4" s="15" t="s">
        <v>33</v>
      </c>
      <c r="AQ4" s="14" t="s">
        <v>34</v>
      </c>
      <c r="AR4" s="14" t="s">
        <v>35</v>
      </c>
      <c r="AS4" s="14" t="s">
        <v>36</v>
      </c>
      <c r="AT4" s="14" t="s">
        <v>37</v>
      </c>
      <c r="AU4" s="14" t="s">
        <v>38</v>
      </c>
      <c r="AV4" s="14" t="s">
        <v>39</v>
      </c>
      <c r="AW4" s="14" t="s">
        <v>40</v>
      </c>
      <c r="AX4" s="14" t="s">
        <v>41</v>
      </c>
      <c r="AY4" s="14" t="s">
        <v>42</v>
      </c>
      <c r="AZ4" s="14" t="s">
        <v>43</v>
      </c>
      <c r="BA4" s="16" t="s">
        <v>44</v>
      </c>
      <c r="BB4" s="14" t="s">
        <v>45</v>
      </c>
      <c r="BC4" s="16" t="s">
        <v>46</v>
      </c>
      <c r="BD4" s="14" t="s">
        <v>47</v>
      </c>
      <c r="BE4" s="14" t="s">
        <v>48</v>
      </c>
      <c r="BF4" s="14" t="s">
        <v>49</v>
      </c>
      <c r="BG4" s="14" t="s">
        <v>50</v>
      </c>
      <c r="BH4" s="14" t="s">
        <v>51</v>
      </c>
      <c r="BI4" s="14" t="s">
        <v>99</v>
      </c>
      <c r="BJ4" s="86" t="s">
        <v>100</v>
      </c>
    </row>
    <row r="5" spans="2:62" ht="15" thickTop="1" x14ac:dyDescent="0.3">
      <c r="B5" s="9">
        <v>1</v>
      </c>
      <c r="C5" s="9" t="str">
        <f t="shared" ref="C5:C6" si="0">AD5</f>
        <v>FRA</v>
      </c>
      <c r="D5" s="9" t="str">
        <f t="shared" ref="D5:D6" si="1">AC5</f>
        <v>2025-09-10</v>
      </c>
      <c r="E5" s="9" t="str">
        <f t="shared" ref="E5:E6" si="2">AE5</f>
        <v>18050238392</v>
      </c>
      <c r="F5" s="9" t="str">
        <f t="shared" ref="F5:F6" si="3">AF5</f>
        <v>PDE250054668</v>
      </c>
      <c r="G5" s="2" t="str">
        <f t="shared" ref="G5:G6" si="4">AG5</f>
        <v>박경일</v>
      </c>
      <c r="H5" s="2" t="str">
        <f>AO5</f>
        <v>일반(목록배제,Normal-Manifest Exception)</v>
      </c>
      <c r="I5" s="9">
        <f t="shared" ref="I5:I6" si="5">AP5</f>
        <v>28.3</v>
      </c>
      <c r="J5" s="2" t="str">
        <f t="shared" ref="J5:J6" si="6">AW5</f>
        <v>KOONECT_TOSSTOSS</v>
      </c>
      <c r="K5" s="2">
        <f t="shared" ref="K5:K6" si="7">AK5</f>
        <v>1</v>
      </c>
      <c r="L5" s="22">
        <f t="shared" ref="L5:L6" si="8">AL5</f>
        <v>0.5</v>
      </c>
      <c r="M5" s="22">
        <f t="shared" ref="M5:M6" si="9">AM5</f>
        <v>0.8</v>
      </c>
      <c r="N5" s="22">
        <f t="shared" ref="N5:N6" si="10">AN5</f>
        <v>0.8</v>
      </c>
      <c r="O5" s="22">
        <f t="shared" ref="O5:O6" si="11">CEILING(N5,0.5)</f>
        <v>1</v>
      </c>
      <c r="P5" s="9" t="str">
        <f t="shared" ref="P5:P6" si="12">AF5</f>
        <v>PDE250054668</v>
      </c>
      <c r="Q5" s="23">
        <f t="shared" ref="Q5:Q19" si="13">(5.2+(O5-0.5)/0.5*2.25)*$Q$2</f>
        <v>10275.189</v>
      </c>
      <c r="R5" s="11">
        <v>0</v>
      </c>
      <c r="S5" s="11">
        <v>0</v>
      </c>
      <c r="T5" s="25">
        <f t="shared" ref="T5:T6" si="14">2500*(K5-1)</f>
        <v>0</v>
      </c>
      <c r="U5" s="11">
        <v>0</v>
      </c>
      <c r="V5" s="11">
        <f>(IF(VLOOKUP(VLOOKUP(AP5,MAPPING!$B$12:$D$17,2,1),MAPPING!$C$12:$E$17,2,0)=7000,0,VLOOKUP(VLOOKUP(AP5,MAPPING!$B$12:$D$17,2,1),MAPPING!$C$12:$E$17,2,0)))</f>
        <v>0</v>
      </c>
      <c r="W5" s="11">
        <f>(K5*VLOOKUP(N5/K5,MAPPING!$B$19:$C$26,2,10))</f>
        <v>0</v>
      </c>
      <c r="X5" s="11">
        <f>IF(_xlfn.CEILING.MATH(O5-30,1)&lt;0,0,_xlfn.CEILING.MATH(O5-30,1))*400</f>
        <v>0</v>
      </c>
      <c r="Y5" s="11">
        <f t="shared" ref="Y5:Y6" si="15">IF(LEFT(AI5,2)="63",3000,0)</f>
        <v>0</v>
      </c>
      <c r="Z5" s="85">
        <f t="shared" ref="Z5:Z6" si="16">ROUND(SUM(Q5:Y5),1)</f>
        <v>10275.200000000001</v>
      </c>
      <c r="AA5" s="11">
        <f t="shared" ref="AA5:AA6" si="17">CEILING(Z5,1)</f>
        <v>10276</v>
      </c>
      <c r="AC5" s="1" t="s">
        <v>118</v>
      </c>
      <c r="AD5" s="1" t="s">
        <v>84</v>
      </c>
      <c r="AE5" s="1" t="s">
        <v>119</v>
      </c>
      <c r="AF5" s="1" t="s">
        <v>120</v>
      </c>
      <c r="AG5" s="1" t="s">
        <v>121</v>
      </c>
      <c r="AH5" s="1" t="s">
        <v>122</v>
      </c>
      <c r="AI5" s="1" t="s">
        <v>123</v>
      </c>
      <c r="AJ5" s="1" t="s">
        <v>124</v>
      </c>
      <c r="AK5" s="6">
        <v>1</v>
      </c>
      <c r="AL5" s="7">
        <v>0.5</v>
      </c>
      <c r="AM5" s="7">
        <v>0.8</v>
      </c>
      <c r="AN5" s="7">
        <v>0.8</v>
      </c>
      <c r="AO5" s="1" t="s">
        <v>58</v>
      </c>
      <c r="AP5" s="7">
        <v>28.3</v>
      </c>
      <c r="AQ5" s="1" t="s">
        <v>54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85</v>
      </c>
      <c r="AW5" s="1" t="s">
        <v>86</v>
      </c>
      <c r="AX5" s="1" t="s">
        <v>98</v>
      </c>
      <c r="AY5" s="1" t="s">
        <v>52</v>
      </c>
      <c r="AZ5" s="1" t="s">
        <v>55</v>
      </c>
      <c r="BA5" s="1" t="s">
        <v>125</v>
      </c>
      <c r="BB5" s="1" t="s">
        <v>126</v>
      </c>
      <c r="BC5" s="1" t="s">
        <v>127</v>
      </c>
      <c r="BD5" s="1" t="s">
        <v>128</v>
      </c>
      <c r="BE5" s="1" t="s">
        <v>104</v>
      </c>
      <c r="BF5" s="1" t="s">
        <v>87</v>
      </c>
      <c r="BG5" s="1" t="s">
        <v>56</v>
      </c>
      <c r="BH5" s="1" t="s">
        <v>57</v>
      </c>
      <c r="BI5" s="1" t="s">
        <v>52</v>
      </c>
      <c r="BJ5" s="1" t="s">
        <v>97</v>
      </c>
    </row>
    <row r="6" spans="2:62" x14ac:dyDescent="0.3">
      <c r="B6" s="9">
        <f t="shared" ref="B6:B19" si="18">B5+1</f>
        <v>2</v>
      </c>
      <c r="C6" s="9" t="str">
        <f t="shared" si="0"/>
        <v>FRA</v>
      </c>
      <c r="D6" s="9" t="str">
        <f t="shared" si="1"/>
        <v>2025-09-11</v>
      </c>
      <c r="E6" s="9" t="str">
        <f t="shared" si="2"/>
        <v>18050238333</v>
      </c>
      <c r="F6" s="9" t="str">
        <f t="shared" si="3"/>
        <v>PDE250055862</v>
      </c>
      <c r="G6" s="2" t="str">
        <f t="shared" si="4"/>
        <v>프라네테스</v>
      </c>
      <c r="H6" s="2" t="str">
        <f>AO6</f>
        <v>일반(목록배제,Normal-Manifest Exception)</v>
      </c>
      <c r="I6" s="9">
        <f t="shared" si="5"/>
        <v>20</v>
      </c>
      <c r="J6" s="2" t="str">
        <f t="shared" si="6"/>
        <v>KOONECT_TOSSTOSS</v>
      </c>
      <c r="K6" s="2">
        <f t="shared" si="7"/>
        <v>1</v>
      </c>
      <c r="L6" s="22">
        <f t="shared" si="8"/>
        <v>3</v>
      </c>
      <c r="M6" s="22">
        <f t="shared" si="9"/>
        <v>7.3</v>
      </c>
      <c r="N6" s="22">
        <f t="shared" si="10"/>
        <v>7.5</v>
      </c>
      <c r="O6" s="22">
        <f t="shared" si="11"/>
        <v>7.5</v>
      </c>
      <c r="P6" s="9" t="str">
        <f t="shared" si="12"/>
        <v>PDE250055862</v>
      </c>
      <c r="Q6" s="23">
        <f t="shared" si="13"/>
        <v>50617.374000000003</v>
      </c>
      <c r="R6" s="11">
        <v>0</v>
      </c>
      <c r="S6" s="11">
        <v>0</v>
      </c>
      <c r="T6" s="25">
        <f t="shared" si="14"/>
        <v>0</v>
      </c>
      <c r="U6" s="11">
        <v>0</v>
      </c>
      <c r="V6" s="11">
        <f>(IF(VLOOKUP(VLOOKUP(AP6,MAPPING!$B$12:$D$17,2,1),MAPPING!$C$12:$E$17,2,0)=7000,0,VLOOKUP(VLOOKUP(AP6,MAPPING!$B$12:$D$17,2,1),MAPPING!$C$12:$E$17,2,0)))</f>
        <v>0</v>
      </c>
      <c r="W6" s="11">
        <f>(K6*VLOOKUP(N6/K6,MAPPING!$B$19:$C$26,2,10))</f>
        <v>1000</v>
      </c>
      <c r="X6" s="11">
        <f t="shared" ref="X6" si="19">IF(_xlfn.CEILING.MATH(O6-30,1)&lt;0,0,_xlfn.CEILING.MATH(O6-30,1))*400</f>
        <v>0</v>
      </c>
      <c r="Y6" s="11">
        <f t="shared" si="15"/>
        <v>0</v>
      </c>
      <c r="Z6" s="85">
        <f t="shared" si="16"/>
        <v>51617.4</v>
      </c>
      <c r="AA6" s="11">
        <f t="shared" si="17"/>
        <v>51618</v>
      </c>
      <c r="AC6" s="1" t="s">
        <v>129</v>
      </c>
      <c r="AD6" s="1" t="s">
        <v>84</v>
      </c>
      <c r="AE6" s="1" t="s">
        <v>130</v>
      </c>
      <c r="AF6" s="1" t="s">
        <v>131</v>
      </c>
      <c r="AG6" s="1" t="s">
        <v>112</v>
      </c>
      <c r="AH6" s="1" t="s">
        <v>113</v>
      </c>
      <c r="AI6" s="1" t="s">
        <v>114</v>
      </c>
      <c r="AJ6" s="1" t="s">
        <v>94</v>
      </c>
      <c r="AK6" s="6">
        <v>1</v>
      </c>
      <c r="AL6" s="7">
        <v>3</v>
      </c>
      <c r="AM6" s="7">
        <v>7.3</v>
      </c>
      <c r="AN6" s="7">
        <v>7.5</v>
      </c>
      <c r="AO6" s="1" t="s">
        <v>58</v>
      </c>
      <c r="AP6" s="7">
        <v>20</v>
      </c>
      <c r="AQ6" s="1" t="s">
        <v>54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85</v>
      </c>
      <c r="AW6" s="1" t="s">
        <v>86</v>
      </c>
      <c r="AX6" s="1" t="s">
        <v>98</v>
      </c>
      <c r="AY6" s="1" t="s">
        <v>52</v>
      </c>
      <c r="AZ6" s="1" t="s">
        <v>55</v>
      </c>
      <c r="BA6" s="1" t="s">
        <v>132</v>
      </c>
      <c r="BB6" s="1" t="s">
        <v>95</v>
      </c>
      <c r="BC6" s="1" t="s">
        <v>133</v>
      </c>
      <c r="BD6" s="1" t="s">
        <v>134</v>
      </c>
      <c r="BE6" s="1" t="s">
        <v>104</v>
      </c>
      <c r="BF6" s="1" t="s">
        <v>87</v>
      </c>
      <c r="BG6" s="1" t="s">
        <v>56</v>
      </c>
      <c r="BH6" s="1" t="s">
        <v>57</v>
      </c>
      <c r="BI6" s="1" t="s">
        <v>52</v>
      </c>
      <c r="BJ6" s="1" t="s">
        <v>97</v>
      </c>
    </row>
    <row r="7" spans="2:62" ht="15" thickTop="1" x14ac:dyDescent="0.3">
      <c r="B7" s="9">
        <f>B6+1</f>
        <v>3</v>
      </c>
      <c r="C7" s="9" t="str">
        <f t="shared" ref="C7:C19" si="20">AD7</f>
        <v>FRA</v>
      </c>
      <c r="D7" s="9" t="str">
        <f t="shared" ref="D7:D19" si="21">AC7</f>
        <v>2025-09-24</v>
      </c>
      <c r="E7" s="9" t="str">
        <f t="shared" ref="E7:E19" si="22">AE7</f>
        <v>72220339222</v>
      </c>
      <c r="F7" s="9" t="str">
        <f t="shared" ref="F7:F19" si="23">AF7</f>
        <v>PDE250058758</v>
      </c>
      <c r="G7" s="2" t="str">
        <f t="shared" ref="G7:G19" si="24">AG7</f>
        <v>박여진</v>
      </c>
      <c r="H7" s="2" t="str">
        <f t="shared" ref="H7:H19" si="25">AO7</f>
        <v>목록(Manifest)</v>
      </c>
      <c r="I7" s="9">
        <f t="shared" ref="I7:I19" si="26">AP7</f>
        <v>21</v>
      </c>
      <c r="J7" s="2" t="str">
        <f t="shared" ref="J7:J19" si="27">AW7</f>
        <v>KOONECT_TOSSTOSS</v>
      </c>
      <c r="K7" s="2">
        <f t="shared" ref="K7:K19" si="28">AK7</f>
        <v>1</v>
      </c>
      <c r="L7" s="22">
        <f t="shared" ref="L7:L19" si="29">AL7</f>
        <v>0.5</v>
      </c>
      <c r="M7" s="22">
        <f t="shared" ref="M7:M19" si="30">AM7</f>
        <v>0.5</v>
      </c>
      <c r="N7" s="22">
        <f t="shared" ref="N7:N19" si="31">AN7</f>
        <v>0.5</v>
      </c>
      <c r="O7" s="22">
        <f t="shared" ref="O7:O19" si="32">CEILING(N7,0.5)</f>
        <v>0.5</v>
      </c>
      <c r="P7" s="9" t="str">
        <f t="shared" ref="P7:P19" si="33">AF7</f>
        <v>PDE250058758</v>
      </c>
      <c r="Q7" s="23">
        <f t="shared" si="13"/>
        <v>7171.9440000000004</v>
      </c>
      <c r="R7" s="11">
        <v>0</v>
      </c>
      <c r="S7" s="11">
        <v>0</v>
      </c>
      <c r="T7" s="25">
        <f t="shared" ref="T7:T19" si="34">2500*(K7-1)</f>
        <v>0</v>
      </c>
      <c r="U7" s="11">
        <v>0</v>
      </c>
      <c r="V7" s="11">
        <f>(IF(VLOOKUP(VLOOKUP(AP7,MAPPING!$B$12:$D$17,2,1),MAPPING!$C$12:$E$17,2,0)=7000,0,VLOOKUP(VLOOKUP(AP7,MAPPING!$B$12:$D$17,2,1),MAPPING!$C$12:$E$17,2,0)))</f>
        <v>0</v>
      </c>
      <c r="W7" s="11">
        <f>(K7*VLOOKUP(N7/K7,MAPPING!$B$19:$C$26,2,10))</f>
        <v>0</v>
      </c>
      <c r="X7" s="11">
        <f t="shared" ref="X7:X19" si="35">IF(_xlfn.CEILING.MATH(O7-30,1)&lt;0,0,_xlfn.CEILING.MATH(O7-30,1))*400</f>
        <v>0</v>
      </c>
      <c r="Y7" s="11">
        <f t="shared" ref="Y7:Y19" si="36">IF(LEFT(AI7,2)="63",3000,0)</f>
        <v>0</v>
      </c>
      <c r="Z7" s="85">
        <f t="shared" ref="Z7:Z19" si="37">ROUND(SUM(Q7:Y7),1)</f>
        <v>7171.9</v>
      </c>
      <c r="AA7" s="11">
        <f t="shared" ref="AA7:AA19" si="38">CEILING(Z7,1)</f>
        <v>7172</v>
      </c>
      <c r="AC7" s="1" t="s">
        <v>135</v>
      </c>
      <c r="AD7" s="1" t="s">
        <v>84</v>
      </c>
      <c r="AE7" s="1" t="s">
        <v>136</v>
      </c>
      <c r="AF7" s="1" t="s">
        <v>137</v>
      </c>
      <c r="AG7" s="1" t="s">
        <v>138</v>
      </c>
      <c r="AH7" s="1" t="s">
        <v>139</v>
      </c>
      <c r="AI7" s="1" t="s">
        <v>140</v>
      </c>
      <c r="AJ7" s="1" t="s">
        <v>52</v>
      </c>
      <c r="AK7" s="6">
        <v>1</v>
      </c>
      <c r="AL7" s="7">
        <v>0.5</v>
      </c>
      <c r="AM7" s="7">
        <v>0.5</v>
      </c>
      <c r="AN7" s="7">
        <v>0.5</v>
      </c>
      <c r="AO7" s="1" t="s">
        <v>53</v>
      </c>
      <c r="AP7" s="7">
        <v>21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85</v>
      </c>
      <c r="AW7" s="1" t="s">
        <v>86</v>
      </c>
      <c r="AX7" s="1" t="s">
        <v>141</v>
      </c>
      <c r="AY7" s="1" t="s">
        <v>52</v>
      </c>
      <c r="AZ7" s="1" t="s">
        <v>55</v>
      </c>
      <c r="BA7" s="1" t="s">
        <v>142</v>
      </c>
      <c r="BB7" s="1" t="s">
        <v>143</v>
      </c>
      <c r="BC7" s="1" t="s">
        <v>144</v>
      </c>
      <c r="BD7" s="1" t="s">
        <v>116</v>
      </c>
      <c r="BE7" s="1" t="s">
        <v>117</v>
      </c>
      <c r="BF7" s="1" t="s">
        <v>87</v>
      </c>
      <c r="BG7" s="1" t="s">
        <v>56</v>
      </c>
      <c r="BH7" s="1" t="s">
        <v>57</v>
      </c>
      <c r="BI7" s="1" t="s">
        <v>52</v>
      </c>
      <c r="BJ7" s="1" t="s">
        <v>97</v>
      </c>
    </row>
    <row r="8" spans="2:62" x14ac:dyDescent="0.3">
      <c r="B8" s="9"/>
      <c r="C8" s="9"/>
      <c r="D8" s="9"/>
      <c r="E8" s="9"/>
      <c r="F8" s="9"/>
      <c r="G8" s="2"/>
      <c r="H8" s="2"/>
      <c r="I8" s="9"/>
      <c r="J8" s="2"/>
      <c r="K8" s="2"/>
      <c r="L8" s="22"/>
      <c r="M8" s="22"/>
      <c r="N8" s="22"/>
      <c r="O8" s="22"/>
      <c r="P8" s="9"/>
      <c r="Q8" s="23"/>
      <c r="R8" s="11"/>
      <c r="S8" s="11"/>
      <c r="T8" s="25"/>
      <c r="U8" s="11"/>
      <c r="V8" s="11"/>
      <c r="W8" s="11"/>
      <c r="X8" s="11"/>
      <c r="Y8" s="11"/>
      <c r="Z8" s="85"/>
      <c r="AA8" s="11"/>
      <c r="AC8" s="1"/>
      <c r="AD8" s="1"/>
      <c r="AE8" s="1"/>
      <c r="AF8" s="1"/>
      <c r="AG8" s="1"/>
      <c r="AH8" s="1"/>
      <c r="AI8" s="1"/>
      <c r="AJ8" s="1"/>
      <c r="AK8" s="6"/>
      <c r="AL8" s="7"/>
      <c r="AM8" s="7"/>
      <c r="AN8" s="7"/>
      <c r="AO8" s="1"/>
      <c r="AP8" s="7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2:62" x14ac:dyDescent="0.3">
      <c r="B9" s="9"/>
      <c r="C9" s="9"/>
      <c r="D9" s="9"/>
      <c r="E9" s="9"/>
      <c r="F9" s="9"/>
      <c r="G9" s="2"/>
      <c r="H9" s="2"/>
      <c r="I9" s="9"/>
      <c r="J9" s="2"/>
      <c r="K9" s="2"/>
      <c r="L9" s="22"/>
      <c r="M9" s="22"/>
      <c r="N9" s="22"/>
      <c r="O9" s="22"/>
      <c r="P9" s="9"/>
      <c r="Q9" s="23"/>
      <c r="R9" s="11"/>
      <c r="S9" s="11"/>
      <c r="T9" s="25"/>
      <c r="U9" s="11"/>
      <c r="V9" s="11"/>
      <c r="W9" s="11"/>
      <c r="X9" s="11"/>
      <c r="Y9" s="11"/>
      <c r="Z9" s="85"/>
      <c r="AA9" s="11"/>
      <c r="AC9" s="1"/>
      <c r="AD9" s="1"/>
      <c r="AE9" s="1"/>
      <c r="AF9" s="1"/>
      <c r="AG9" s="1"/>
      <c r="AH9" s="1"/>
      <c r="AI9" s="1"/>
      <c r="AJ9" s="1"/>
      <c r="AK9" s="6"/>
      <c r="AL9" s="7"/>
      <c r="AM9" s="7"/>
      <c r="AN9" s="7"/>
      <c r="AO9" s="1"/>
      <c r="AP9" s="7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2:62" x14ac:dyDescent="0.3">
      <c r="B10" s="9"/>
      <c r="C10" s="9"/>
      <c r="D10" s="9"/>
      <c r="E10" s="9"/>
      <c r="F10" s="9"/>
      <c r="G10" s="2"/>
      <c r="H10" s="2"/>
      <c r="I10" s="9"/>
      <c r="J10" s="2"/>
      <c r="K10" s="2"/>
      <c r="L10" s="22"/>
      <c r="M10" s="22"/>
      <c r="N10" s="22"/>
      <c r="O10" s="22"/>
      <c r="P10" s="9"/>
      <c r="Q10" s="23"/>
      <c r="R10" s="11"/>
      <c r="S10" s="11"/>
      <c r="T10" s="25"/>
      <c r="U10" s="11"/>
      <c r="V10" s="11"/>
      <c r="W10" s="11"/>
      <c r="X10" s="11"/>
      <c r="Y10" s="11"/>
      <c r="Z10" s="85"/>
      <c r="AA10" s="11"/>
      <c r="AC10" s="1"/>
      <c r="AD10" s="1"/>
      <c r="AE10" s="1"/>
      <c r="AF10" s="1"/>
      <c r="AG10" s="1"/>
      <c r="AH10" s="1"/>
      <c r="AI10" s="1"/>
      <c r="AJ10" s="1"/>
      <c r="AK10" s="6"/>
      <c r="AL10" s="7"/>
      <c r="AM10" s="7"/>
      <c r="AN10" s="7"/>
      <c r="AO10" s="1"/>
      <c r="AP10" s="7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2:62" x14ac:dyDescent="0.3">
      <c r="B11" s="9"/>
      <c r="C11" s="9"/>
      <c r="D11" s="9"/>
      <c r="E11" s="9"/>
      <c r="F11" s="9"/>
      <c r="G11" s="2"/>
      <c r="H11" s="2"/>
      <c r="I11" s="9"/>
      <c r="J11" s="2"/>
      <c r="K11" s="2"/>
      <c r="L11" s="22"/>
      <c r="M11" s="22"/>
      <c r="N11" s="22"/>
      <c r="O11" s="22"/>
      <c r="P11" s="9"/>
      <c r="Q11" s="23"/>
      <c r="R11" s="11"/>
      <c r="S11" s="11"/>
      <c r="T11" s="25"/>
      <c r="U11" s="11"/>
      <c r="V11" s="11"/>
      <c r="W11" s="11"/>
      <c r="X11" s="11"/>
      <c r="Y11" s="11"/>
      <c r="Z11" s="85"/>
      <c r="AA11" s="11"/>
      <c r="AC11" s="1"/>
      <c r="AD11" s="1"/>
      <c r="AE11" s="1"/>
      <c r="AF11" s="1"/>
      <c r="AG11" s="1"/>
      <c r="AH11" s="1"/>
      <c r="AI11" s="1"/>
      <c r="AJ11" s="1"/>
      <c r="AK11" s="6"/>
      <c r="AL11" s="7"/>
      <c r="AM11" s="7"/>
      <c r="AN11" s="7"/>
      <c r="AO11" s="1"/>
      <c r="AP11" s="7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2:62" x14ac:dyDescent="0.3">
      <c r="B12" s="9"/>
      <c r="C12" s="9"/>
      <c r="D12" s="9"/>
      <c r="E12" s="9"/>
      <c r="F12" s="9"/>
      <c r="G12" s="2"/>
      <c r="H12" s="2"/>
      <c r="I12" s="9"/>
      <c r="J12" s="2"/>
      <c r="K12" s="2"/>
      <c r="L12" s="22"/>
      <c r="M12" s="22"/>
      <c r="N12" s="22"/>
      <c r="O12" s="22"/>
      <c r="P12" s="9"/>
      <c r="Q12" s="23"/>
      <c r="R12" s="11"/>
      <c r="S12" s="11"/>
      <c r="T12" s="25"/>
      <c r="U12" s="11"/>
      <c r="V12" s="11"/>
      <c r="W12" s="11"/>
      <c r="X12" s="11"/>
      <c r="Y12" s="11"/>
      <c r="Z12" s="85"/>
      <c r="AA12" s="11"/>
      <c r="AB12" s="8"/>
      <c r="AC12" s="1"/>
      <c r="AD12" s="1"/>
      <c r="AE12" s="1"/>
      <c r="AF12" s="1"/>
      <c r="AG12" s="1"/>
      <c r="AH12" s="1"/>
      <c r="AI12" s="1"/>
      <c r="AJ12" s="1"/>
      <c r="AK12" s="6"/>
      <c r="AL12" s="7"/>
      <c r="AM12" s="7"/>
      <c r="AN12" s="7"/>
      <c r="AO12" s="1"/>
      <c r="AP12" s="7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2:62" x14ac:dyDescent="0.3">
      <c r="B13" s="9"/>
      <c r="C13" s="9"/>
      <c r="D13" s="9"/>
      <c r="E13" s="9"/>
      <c r="F13" s="9"/>
      <c r="G13" s="2"/>
      <c r="H13" s="2"/>
      <c r="I13" s="9"/>
      <c r="J13" s="2"/>
      <c r="K13" s="2"/>
      <c r="L13" s="22"/>
      <c r="M13" s="22"/>
      <c r="N13" s="22"/>
      <c r="O13" s="22"/>
      <c r="P13" s="9"/>
      <c r="Q13" s="23"/>
      <c r="R13" s="11"/>
      <c r="S13" s="11"/>
      <c r="T13" s="25"/>
      <c r="U13" s="11"/>
      <c r="V13" s="11"/>
      <c r="W13" s="11"/>
      <c r="X13" s="11"/>
      <c r="Y13" s="11"/>
      <c r="Z13" s="85"/>
      <c r="AA13" s="11"/>
      <c r="AC13" s="1"/>
      <c r="AD13" s="1"/>
      <c r="AE13" s="1"/>
      <c r="AF13" s="1"/>
      <c r="AG13" s="1"/>
      <c r="AH13" s="1"/>
      <c r="AI13" s="1"/>
      <c r="AJ13" s="1"/>
      <c r="AK13" s="6"/>
      <c r="AL13" s="7"/>
      <c r="AM13" s="7"/>
      <c r="AN13" s="7"/>
      <c r="AO13" s="1"/>
      <c r="AP13" s="7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2:62" x14ac:dyDescent="0.3">
      <c r="B14" s="9"/>
      <c r="C14" s="9"/>
      <c r="D14" s="9"/>
      <c r="E14" s="9"/>
      <c r="F14" s="9"/>
      <c r="G14" s="2"/>
      <c r="H14" s="2"/>
      <c r="I14" s="9"/>
      <c r="J14" s="2"/>
      <c r="K14" s="2"/>
      <c r="L14" s="22"/>
      <c r="M14" s="22"/>
      <c r="N14" s="22"/>
      <c r="O14" s="22"/>
      <c r="P14" s="9"/>
      <c r="Q14" s="23"/>
      <c r="R14" s="11"/>
      <c r="S14" s="11"/>
      <c r="T14" s="25"/>
      <c r="U14" s="11"/>
      <c r="V14" s="11"/>
      <c r="W14" s="11"/>
      <c r="X14" s="11"/>
      <c r="Y14" s="11"/>
      <c r="Z14" s="85"/>
      <c r="AA14" s="11"/>
      <c r="AC14" s="1"/>
      <c r="AD14" s="1"/>
      <c r="AE14" s="1"/>
      <c r="AF14" s="1"/>
      <c r="AG14" s="1"/>
      <c r="AH14" s="1"/>
      <c r="AI14" s="1"/>
      <c r="AJ14" s="1"/>
      <c r="AK14" s="6"/>
      <c r="AL14" s="7"/>
      <c r="AM14" s="7"/>
      <c r="AN14" s="7"/>
      <c r="AO14" s="1"/>
      <c r="AP14" s="7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2:62" x14ac:dyDescent="0.3">
      <c r="B15" s="9"/>
      <c r="C15" s="9"/>
      <c r="D15" s="9"/>
      <c r="E15" s="9"/>
      <c r="F15" s="9"/>
      <c r="G15" s="2"/>
      <c r="H15" s="2"/>
      <c r="I15" s="9"/>
      <c r="J15" s="2"/>
      <c r="K15" s="2"/>
      <c r="L15" s="22"/>
      <c r="M15" s="22"/>
      <c r="N15" s="22"/>
      <c r="O15" s="22"/>
      <c r="P15" s="9"/>
      <c r="Q15" s="23"/>
      <c r="R15" s="11"/>
      <c r="S15" s="11"/>
      <c r="T15" s="25"/>
      <c r="U15" s="11"/>
      <c r="V15" s="11"/>
      <c r="W15" s="11"/>
      <c r="X15" s="11"/>
      <c r="Y15" s="11"/>
      <c r="Z15" s="85"/>
      <c r="AA15" s="11"/>
      <c r="AC15" s="1"/>
      <c r="AD15" s="1"/>
      <c r="AE15" s="1"/>
      <c r="AF15" s="1"/>
      <c r="AG15" s="1"/>
      <c r="AH15" s="1"/>
      <c r="AI15" s="1"/>
      <c r="AJ15" s="1"/>
      <c r="AK15" s="6"/>
      <c r="AL15" s="7"/>
      <c r="AM15" s="7"/>
      <c r="AN15" s="7"/>
      <c r="AO15" s="1"/>
      <c r="AP15" s="7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2:62" x14ac:dyDescent="0.3">
      <c r="B16" s="9"/>
      <c r="C16" s="9"/>
      <c r="D16" s="9"/>
      <c r="E16" s="9"/>
      <c r="F16" s="9"/>
      <c r="G16" s="2"/>
      <c r="H16" s="2"/>
      <c r="I16" s="9"/>
      <c r="J16" s="2"/>
      <c r="K16" s="2"/>
      <c r="L16" s="22"/>
      <c r="M16" s="22"/>
      <c r="N16" s="22"/>
      <c r="O16" s="22"/>
      <c r="P16" s="9"/>
      <c r="Q16" s="23"/>
      <c r="R16" s="11"/>
      <c r="S16" s="11"/>
      <c r="T16" s="25"/>
      <c r="U16" s="11"/>
      <c r="V16" s="11"/>
      <c r="W16" s="11"/>
      <c r="X16" s="11"/>
      <c r="Y16" s="11"/>
      <c r="Z16" s="85"/>
      <c r="AA16" s="11"/>
      <c r="AC16" s="1"/>
      <c r="AD16" s="1"/>
      <c r="AE16" s="1"/>
      <c r="AF16" s="1"/>
      <c r="AG16" s="1"/>
      <c r="AH16" s="1"/>
      <c r="AI16" s="1"/>
      <c r="AJ16" s="1"/>
      <c r="AK16" s="6"/>
      <c r="AL16" s="7"/>
      <c r="AM16" s="7"/>
      <c r="AN16" s="7"/>
      <c r="AO16" s="1"/>
      <c r="AP16" s="7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2:62" x14ac:dyDescent="0.3">
      <c r="B17" s="9"/>
      <c r="C17" s="9"/>
      <c r="D17" s="9"/>
      <c r="E17" s="9"/>
      <c r="F17" s="9"/>
      <c r="G17" s="2"/>
      <c r="H17" s="2"/>
      <c r="I17" s="9"/>
      <c r="J17" s="2"/>
      <c r="K17" s="2"/>
      <c r="L17" s="22"/>
      <c r="M17" s="22"/>
      <c r="N17" s="22"/>
      <c r="O17" s="22"/>
      <c r="P17" s="9"/>
      <c r="Q17" s="23"/>
      <c r="R17" s="11"/>
      <c r="S17" s="11"/>
      <c r="T17" s="25"/>
      <c r="U17" s="11"/>
      <c r="V17" s="11"/>
      <c r="W17" s="11"/>
      <c r="X17" s="11"/>
      <c r="Y17" s="11"/>
      <c r="Z17" s="85"/>
      <c r="AA17" s="11"/>
      <c r="AC17" s="1"/>
      <c r="AD17" s="1"/>
      <c r="AE17" s="1"/>
      <c r="AF17" s="1"/>
      <c r="AG17" s="1"/>
      <c r="AH17" s="1"/>
      <c r="AI17" s="1"/>
      <c r="AJ17" s="1"/>
      <c r="AK17" s="6"/>
      <c r="AL17" s="7"/>
      <c r="AM17" s="7"/>
      <c r="AN17" s="7"/>
      <c r="AO17" s="1"/>
      <c r="AP17" s="7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2:62" x14ac:dyDescent="0.3">
      <c r="B18" s="9"/>
      <c r="C18" s="9"/>
      <c r="D18" s="9"/>
      <c r="E18" s="9"/>
      <c r="F18" s="9"/>
      <c r="G18" s="2"/>
      <c r="H18" s="2"/>
      <c r="I18" s="9"/>
      <c r="J18" s="2"/>
      <c r="K18" s="2"/>
      <c r="L18" s="22"/>
      <c r="M18" s="22"/>
      <c r="N18" s="22"/>
      <c r="O18" s="22"/>
      <c r="P18" s="9"/>
      <c r="Q18" s="23"/>
      <c r="R18" s="11"/>
      <c r="S18" s="11"/>
      <c r="T18" s="25"/>
      <c r="U18" s="11"/>
      <c r="V18" s="11"/>
      <c r="W18" s="11"/>
      <c r="X18" s="11"/>
      <c r="Y18" s="11"/>
      <c r="Z18" s="85"/>
      <c r="AA18" s="11"/>
      <c r="AC18" s="1"/>
      <c r="AD18" s="1"/>
      <c r="AE18" s="1"/>
      <c r="AF18" s="1"/>
      <c r="AG18" s="1"/>
      <c r="AH18" s="1"/>
      <c r="AI18" s="1"/>
      <c r="AJ18" s="1"/>
      <c r="AK18" s="6"/>
      <c r="AL18" s="7"/>
      <c r="AM18" s="7"/>
      <c r="AN18" s="7"/>
      <c r="AO18" s="1"/>
      <c r="AP18" s="7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2:62" x14ac:dyDescent="0.3">
      <c r="B19" s="9"/>
      <c r="C19" s="9"/>
      <c r="D19" s="9"/>
      <c r="E19" s="9"/>
      <c r="F19" s="9"/>
      <c r="G19" s="2"/>
      <c r="H19" s="2"/>
      <c r="I19" s="9"/>
      <c r="J19" s="2"/>
      <c r="K19" s="2"/>
      <c r="L19" s="22"/>
      <c r="M19" s="22"/>
      <c r="N19" s="22"/>
      <c r="O19" s="22"/>
      <c r="P19" s="9"/>
      <c r="Q19" s="23"/>
      <c r="R19" s="11"/>
      <c r="S19" s="11"/>
      <c r="T19" s="25"/>
      <c r="U19" s="11"/>
      <c r="V19" s="11"/>
      <c r="W19" s="11"/>
      <c r="X19" s="11"/>
      <c r="Y19" s="11"/>
      <c r="Z19" s="85"/>
      <c r="AA19" s="11"/>
      <c r="AC19" s="1"/>
      <c r="AD19" s="1"/>
      <c r="AE19" s="1"/>
      <c r="AF19" s="1"/>
      <c r="AG19" s="1"/>
      <c r="AH19" s="1"/>
      <c r="AI19" s="1"/>
      <c r="AJ19" s="1"/>
      <c r="AK19" s="6"/>
      <c r="AL19" s="7"/>
      <c r="AM19" s="7"/>
      <c r="AN19" s="7"/>
      <c r="AO19" s="1"/>
      <c r="AP19" s="7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2:62" x14ac:dyDescent="0.3">
      <c r="B20" s="9"/>
      <c r="C20" s="9"/>
      <c r="D20" s="9"/>
      <c r="E20" s="9"/>
      <c r="F20" s="9"/>
      <c r="G20" s="2"/>
      <c r="H20" s="2"/>
      <c r="I20" s="9"/>
      <c r="J20" s="2"/>
      <c r="K20" s="2"/>
      <c r="L20" s="22"/>
      <c r="M20" s="22"/>
      <c r="N20" s="22"/>
      <c r="O20" s="22"/>
      <c r="P20" s="9"/>
      <c r="Q20" s="23"/>
      <c r="R20" s="11"/>
      <c r="S20" s="11"/>
      <c r="T20" s="25"/>
      <c r="U20" s="11"/>
      <c r="V20" s="11"/>
      <c r="W20" s="11"/>
      <c r="X20" s="11"/>
      <c r="Y20" s="11"/>
      <c r="Z20" s="85"/>
      <c r="AA20" s="11"/>
      <c r="AC20" s="1"/>
      <c r="AD20" s="1"/>
      <c r="AE20" s="1"/>
      <c r="AF20" s="1"/>
      <c r="AG20" s="1"/>
      <c r="AH20" s="1"/>
      <c r="AI20" s="1"/>
      <c r="AJ20" s="1"/>
      <c r="AK20" s="6"/>
      <c r="AL20" s="7"/>
      <c r="AM20" s="7"/>
      <c r="AN20" s="7"/>
      <c r="AO20" s="1"/>
      <c r="AP20" s="7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2:62" x14ac:dyDescent="0.3">
      <c r="B21" s="9"/>
      <c r="C21" s="9"/>
      <c r="D21" s="9"/>
      <c r="E21" s="9"/>
      <c r="F21" s="9"/>
      <c r="G21" s="2"/>
      <c r="H21" s="2"/>
      <c r="I21" s="9"/>
      <c r="J21" s="2"/>
      <c r="K21" s="2"/>
      <c r="L21" s="22"/>
      <c r="M21" s="22"/>
      <c r="N21" s="22"/>
      <c r="O21" s="22"/>
      <c r="P21" s="9"/>
      <c r="Q21" s="23"/>
      <c r="R21" s="11"/>
      <c r="S21" s="11"/>
      <c r="T21" s="25"/>
      <c r="U21" s="11"/>
      <c r="V21" s="11"/>
      <c r="W21" s="11"/>
      <c r="X21" s="11"/>
      <c r="Y21" s="11"/>
      <c r="Z21" s="85"/>
      <c r="AA21" s="11"/>
      <c r="AC21" s="1"/>
      <c r="AD21" s="1"/>
      <c r="AE21" s="1"/>
      <c r="AF21" s="1"/>
      <c r="AG21" s="1"/>
      <c r="AH21" s="1"/>
      <c r="AI21" s="1"/>
      <c r="AJ21" s="1"/>
      <c r="AK21" s="6"/>
      <c r="AL21" s="7"/>
      <c r="AM21" s="7"/>
      <c r="AN21" s="7"/>
      <c r="AO21" s="1"/>
      <c r="AP21" s="7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2:62" x14ac:dyDescent="0.3">
      <c r="B22" s="9"/>
      <c r="C22" s="9"/>
      <c r="D22" s="9"/>
      <c r="E22" s="9"/>
      <c r="F22" s="9"/>
      <c r="G22" s="2"/>
      <c r="H22" s="2"/>
      <c r="I22" s="9"/>
      <c r="J22" s="2"/>
      <c r="K22" s="2"/>
      <c r="L22" s="22"/>
      <c r="M22" s="22"/>
      <c r="N22" s="22"/>
      <c r="O22" s="22"/>
      <c r="P22" s="9"/>
      <c r="Q22" s="23"/>
      <c r="R22" s="11"/>
      <c r="S22" s="11"/>
      <c r="T22" s="25"/>
      <c r="U22" s="11"/>
      <c r="V22" s="11"/>
      <c r="W22" s="11"/>
      <c r="X22" s="11"/>
      <c r="Y22" s="11"/>
      <c r="Z22" s="85"/>
      <c r="AA22" s="11"/>
      <c r="AC22" s="1"/>
      <c r="AD22" s="1"/>
      <c r="AE22" s="1"/>
      <c r="AF22" s="1"/>
      <c r="AG22" s="1"/>
      <c r="AH22" s="1"/>
      <c r="AI22" s="1"/>
      <c r="AJ22" s="1"/>
      <c r="AK22" s="6"/>
      <c r="AL22" s="7"/>
      <c r="AM22" s="7"/>
      <c r="AN22" s="7"/>
      <c r="AO22" s="1"/>
      <c r="AP22" s="7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x14ac:dyDescent="0.3">
      <c r="B23" s="9"/>
      <c r="C23" s="9"/>
      <c r="D23" s="9"/>
      <c r="E23" s="9"/>
      <c r="F23" s="9"/>
      <c r="G23" s="2"/>
      <c r="H23" s="2"/>
      <c r="I23" s="9"/>
      <c r="J23" s="2"/>
      <c r="K23" s="2"/>
      <c r="L23" s="22"/>
      <c r="M23" s="22"/>
      <c r="N23" s="22"/>
      <c r="O23" s="22"/>
      <c r="P23" s="9"/>
      <c r="Q23" s="23"/>
      <c r="R23" s="11"/>
      <c r="S23" s="11"/>
      <c r="T23" s="25"/>
      <c r="U23" s="11"/>
      <c r="V23" s="11"/>
      <c r="W23" s="11"/>
      <c r="X23" s="11"/>
      <c r="Y23" s="11"/>
      <c r="Z23" s="85"/>
      <c r="AA23" s="11"/>
      <c r="AC23" s="1"/>
      <c r="AD23" s="1"/>
      <c r="AE23" s="1"/>
      <c r="AF23" s="1"/>
      <c r="AG23" s="1"/>
      <c r="AH23" s="1"/>
      <c r="AI23" s="1"/>
      <c r="AJ23" s="1"/>
      <c r="AK23" s="6"/>
      <c r="AL23" s="7"/>
      <c r="AM23" s="7"/>
      <c r="AN23" s="7"/>
      <c r="AO23" s="1"/>
      <c r="AP23" s="7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</sheetData>
  <mergeCells count="1">
    <mergeCell ref="B3:P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5E0-3042-4575-A012-731C21BB86D8}">
  <sheetPr>
    <tabColor theme="1"/>
  </sheetPr>
  <dimension ref="A2:G31"/>
  <sheetViews>
    <sheetView topLeftCell="A6" zoomScaleNormal="100" workbookViewId="0">
      <selection activeCell="C29" sqref="C29"/>
    </sheetView>
  </sheetViews>
  <sheetFormatPr defaultColWidth="9" defaultRowHeight="17.399999999999999" x14ac:dyDescent="0.4"/>
  <cols>
    <col min="1" max="1" width="3" style="41" customWidth="1"/>
    <col min="2" max="2" width="40.59765625" style="41" bestFit="1" customWidth="1"/>
    <col min="3" max="3" width="28.19921875" style="41" customWidth="1"/>
    <col min="4" max="5" width="24.69921875" style="41" bestFit="1" customWidth="1"/>
    <col min="6" max="6" width="29.5" style="41" customWidth="1"/>
    <col min="7" max="7" width="10" style="41" bestFit="1" customWidth="1"/>
    <col min="8" max="8" width="24.69921875" style="41" bestFit="1" customWidth="1"/>
    <col min="9" max="16384" width="9" style="41"/>
  </cols>
  <sheetData>
    <row r="2" spans="2:5" ht="18" thickBot="1" x14ac:dyDescent="0.45">
      <c r="B2" s="74" t="s">
        <v>32</v>
      </c>
      <c r="C2" s="75" t="s">
        <v>62</v>
      </c>
      <c r="D2" s="76" t="s">
        <v>63</v>
      </c>
    </row>
    <row r="3" spans="2:5" ht="18" thickTop="1" x14ac:dyDescent="0.4">
      <c r="B3" s="42" t="s">
        <v>101</v>
      </c>
      <c r="C3" s="43" t="s">
        <v>64</v>
      </c>
      <c r="D3" s="44">
        <v>0</v>
      </c>
    </row>
    <row r="4" spans="2:5" x14ac:dyDescent="0.4">
      <c r="B4" s="45" t="s">
        <v>61</v>
      </c>
      <c r="C4" s="46" t="s">
        <v>65</v>
      </c>
      <c r="D4" s="47">
        <v>1000</v>
      </c>
    </row>
    <row r="5" spans="2:5" x14ac:dyDescent="0.4">
      <c r="B5" s="45" t="s">
        <v>53</v>
      </c>
      <c r="C5" s="46" t="s">
        <v>65</v>
      </c>
      <c r="D5" s="47">
        <v>0</v>
      </c>
    </row>
    <row r="6" spans="2:5" x14ac:dyDescent="0.4">
      <c r="B6" s="45" t="s">
        <v>59</v>
      </c>
      <c r="C6" s="46" t="s">
        <v>65</v>
      </c>
      <c r="D6" s="47">
        <v>0</v>
      </c>
    </row>
    <row r="7" spans="2:5" x14ac:dyDescent="0.4">
      <c r="B7" s="45" t="s">
        <v>66</v>
      </c>
      <c r="C7" s="46" t="s">
        <v>64</v>
      </c>
      <c r="D7" s="47">
        <v>1000</v>
      </c>
    </row>
    <row r="8" spans="2:5" x14ac:dyDescent="0.4">
      <c r="B8" s="45" t="s">
        <v>60</v>
      </c>
      <c r="C8" s="46" t="s">
        <v>64</v>
      </c>
      <c r="D8" s="47">
        <v>1000</v>
      </c>
    </row>
    <row r="9" spans="2:5" x14ac:dyDescent="0.4">
      <c r="B9" s="48" t="s">
        <v>58</v>
      </c>
      <c r="C9" s="49" t="s">
        <v>64</v>
      </c>
      <c r="D9" s="50">
        <v>1000</v>
      </c>
    </row>
    <row r="10" spans="2:5" x14ac:dyDescent="0.4">
      <c r="B10" s="51" t="s">
        <v>67</v>
      </c>
      <c r="C10" s="52" t="s">
        <v>103</v>
      </c>
      <c r="D10" s="53">
        <v>0</v>
      </c>
    </row>
    <row r="11" spans="2:5" x14ac:dyDescent="0.4">
      <c r="B11" s="54"/>
      <c r="C11" s="55"/>
      <c r="D11" s="56" t="s">
        <v>68</v>
      </c>
    </row>
    <row r="12" spans="2:5" ht="18" thickBot="1" x14ac:dyDescent="0.45">
      <c r="B12" s="57" t="s">
        <v>69</v>
      </c>
      <c r="C12" s="58" t="s">
        <v>70</v>
      </c>
      <c r="D12" s="59" t="s">
        <v>71</v>
      </c>
      <c r="E12" s="59" t="s">
        <v>71</v>
      </c>
    </row>
    <row r="13" spans="2:5" ht="18" thickTop="1" x14ac:dyDescent="0.4">
      <c r="B13" s="60">
        <v>0</v>
      </c>
      <c r="C13" s="61">
        <v>0</v>
      </c>
      <c r="D13" s="61">
        <v>7000</v>
      </c>
      <c r="E13" s="62" t="s">
        <v>72</v>
      </c>
    </row>
    <row r="14" spans="2:5" x14ac:dyDescent="0.4">
      <c r="B14" s="63">
        <v>2000</v>
      </c>
      <c r="C14" s="64">
        <v>1</v>
      </c>
      <c r="D14" s="64">
        <v>10000</v>
      </c>
      <c r="E14" s="65" t="s">
        <v>73</v>
      </c>
    </row>
    <row r="15" spans="2:5" x14ac:dyDescent="0.4">
      <c r="B15" s="63">
        <v>3000</v>
      </c>
      <c r="C15" s="64">
        <v>2</v>
      </c>
      <c r="D15" s="64">
        <v>15000</v>
      </c>
      <c r="E15" s="65" t="s">
        <v>73</v>
      </c>
    </row>
    <row r="16" spans="2:5" x14ac:dyDescent="0.4">
      <c r="B16" s="63">
        <v>4000</v>
      </c>
      <c r="C16" s="64">
        <v>3</v>
      </c>
      <c r="D16" s="64">
        <v>20000</v>
      </c>
      <c r="E16" s="65" t="s">
        <v>73</v>
      </c>
    </row>
    <row r="17" spans="1:7" x14ac:dyDescent="0.4">
      <c r="B17" s="66">
        <v>5000</v>
      </c>
      <c r="C17" s="67">
        <v>4</v>
      </c>
      <c r="D17" s="67">
        <v>25000</v>
      </c>
      <c r="E17" s="68" t="s">
        <v>73</v>
      </c>
    </row>
    <row r="19" spans="1:7" ht="18" thickBot="1" x14ac:dyDescent="0.45">
      <c r="B19" s="57" t="s">
        <v>74</v>
      </c>
      <c r="C19" s="59" t="s">
        <v>75</v>
      </c>
    </row>
    <row r="20" spans="1:7" ht="18" thickTop="1" x14ac:dyDescent="0.4">
      <c r="B20" s="60">
        <v>0</v>
      </c>
      <c r="C20" s="69">
        <v>0</v>
      </c>
    </row>
    <row r="21" spans="1:7" x14ac:dyDescent="0.4">
      <c r="B21" s="83">
        <v>2.0099999999999998</v>
      </c>
      <c r="C21" s="69">
        <v>500</v>
      </c>
    </row>
    <row r="22" spans="1:7" x14ac:dyDescent="0.4">
      <c r="B22" s="83">
        <v>5.01</v>
      </c>
      <c r="C22" s="69">
        <v>1000</v>
      </c>
    </row>
    <row r="23" spans="1:7" x14ac:dyDescent="0.4">
      <c r="B23" s="83">
        <v>10.01</v>
      </c>
      <c r="C23" s="69">
        <v>3000</v>
      </c>
    </row>
    <row r="24" spans="1:7" x14ac:dyDescent="0.4">
      <c r="B24" s="83">
        <v>20.010000000000002</v>
      </c>
      <c r="C24" s="69">
        <v>11000</v>
      </c>
    </row>
    <row r="25" spans="1:7" x14ac:dyDescent="0.4">
      <c r="B25" s="83">
        <v>25.01</v>
      </c>
      <c r="C25" s="69">
        <v>15000</v>
      </c>
    </row>
    <row r="26" spans="1:7" x14ac:dyDescent="0.4">
      <c r="B26" s="84">
        <v>30</v>
      </c>
      <c r="C26" s="70">
        <v>15000</v>
      </c>
    </row>
    <row r="28" spans="1:7" ht="18" thickBot="1" x14ac:dyDescent="0.45">
      <c r="A28" s="71"/>
      <c r="B28" s="81" t="s">
        <v>76</v>
      </c>
      <c r="C28" s="81" t="s">
        <v>77</v>
      </c>
      <c r="D28" s="81" t="s">
        <v>78</v>
      </c>
      <c r="E28" s="81" t="s">
        <v>79</v>
      </c>
      <c r="F28" s="81" t="s">
        <v>16</v>
      </c>
      <c r="G28" s="81" t="s">
        <v>80</v>
      </c>
    </row>
    <row r="29" spans="1:7" ht="18" thickTop="1" x14ac:dyDescent="0.4">
      <c r="B29" s="77" t="s">
        <v>92</v>
      </c>
      <c r="C29" s="78" t="s">
        <v>106</v>
      </c>
      <c r="D29" s="79">
        <v>0.5</v>
      </c>
      <c r="E29" s="78" t="s">
        <v>91</v>
      </c>
      <c r="F29" s="77" t="s">
        <v>108</v>
      </c>
      <c r="G29" s="80">
        <v>0</v>
      </c>
    </row>
    <row r="30" spans="1:7" x14ac:dyDescent="0.4">
      <c r="B30" s="24" t="s">
        <v>81</v>
      </c>
      <c r="C30" s="26" t="s">
        <v>107</v>
      </c>
      <c r="D30" s="73">
        <v>0.5</v>
      </c>
      <c r="E30" s="26" t="s">
        <v>93</v>
      </c>
      <c r="F30" s="24" t="s">
        <v>109</v>
      </c>
      <c r="G30" s="37">
        <v>0</v>
      </c>
    </row>
    <row r="31" spans="1:7" x14ac:dyDescent="0.4">
      <c r="F31" s="7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C040-DAEE-4C6F-BE5D-955DF4D694E2}">
  <sheetPr>
    <tabColor rgb="FF00B0F0"/>
  </sheetPr>
  <dimension ref="A1:B13"/>
  <sheetViews>
    <sheetView workbookViewId="0">
      <selection activeCell="C3" sqref="C3"/>
    </sheetView>
  </sheetViews>
  <sheetFormatPr defaultColWidth="9" defaultRowHeight="13.2" x14ac:dyDescent="0.4"/>
  <cols>
    <col min="1" max="1" width="16" style="36" bestFit="1" customWidth="1"/>
    <col min="2" max="2" width="66" style="28" customWidth="1"/>
    <col min="3" max="16384" width="9" style="28"/>
  </cols>
  <sheetData>
    <row r="1" spans="1:2" x14ac:dyDescent="0.4">
      <c r="A1" s="27" t="s">
        <v>82</v>
      </c>
      <c r="B1" s="27" t="s">
        <v>83</v>
      </c>
    </row>
    <row r="2" spans="1:2" ht="26.4" x14ac:dyDescent="0.4">
      <c r="A2" s="88" t="s">
        <v>105</v>
      </c>
      <c r="B2" s="40" t="s">
        <v>110</v>
      </c>
    </row>
    <row r="3" spans="1:2" x14ac:dyDescent="0.4">
      <c r="A3" s="29"/>
      <c r="B3" s="30"/>
    </row>
    <row r="4" spans="1:2" x14ac:dyDescent="0.4">
      <c r="A4" s="31"/>
      <c r="B4" s="32"/>
    </row>
    <row r="5" spans="1:2" x14ac:dyDescent="0.4">
      <c r="A5" s="31"/>
      <c r="B5" s="32"/>
    </row>
    <row r="6" spans="1:2" x14ac:dyDescent="0.4">
      <c r="A6" s="31"/>
      <c r="B6" s="32"/>
    </row>
    <row r="7" spans="1:2" x14ac:dyDescent="0.4">
      <c r="A7" s="31"/>
      <c r="B7" s="32"/>
    </row>
    <row r="8" spans="1:2" x14ac:dyDescent="0.4">
      <c r="A8" s="31"/>
      <c r="B8" s="32"/>
    </row>
    <row r="9" spans="1:2" x14ac:dyDescent="0.4">
      <c r="A9" s="33"/>
      <c r="B9" s="34"/>
    </row>
    <row r="10" spans="1:2" x14ac:dyDescent="0.4">
      <c r="A10" s="33"/>
      <c r="B10" s="34"/>
    </row>
    <row r="11" spans="1:2" x14ac:dyDescent="0.4">
      <c r="A11" s="31"/>
      <c r="B11" s="32"/>
    </row>
    <row r="12" spans="1:2" x14ac:dyDescent="0.4">
      <c r="A12" s="31"/>
      <c r="B12" s="32"/>
    </row>
    <row r="13" spans="1:2" x14ac:dyDescent="0.4">
      <c r="A13" s="35"/>
      <c r="B13" s="30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C9E77DD3AC0E44EADC1D842D8934D10" ma:contentTypeVersion="12" ma:contentTypeDescription="새 문서를 만듭니다." ma:contentTypeScope="" ma:versionID="9895438146a9ad92018b3e124c11b0be">
  <xsd:schema xmlns:xsd="http://www.w3.org/2001/XMLSchema" xmlns:xs="http://www.w3.org/2001/XMLSchema" xmlns:p="http://schemas.microsoft.com/office/2006/metadata/properties" xmlns:ns2="26399622-5776-4402-ac12-77f403cf666e" xmlns:ns3="5d6fb54b-fdde-4ac8-86ee-ec000ba5d0ff" targetNamespace="http://schemas.microsoft.com/office/2006/metadata/properties" ma:root="true" ma:fieldsID="80b13c66bb49b057b30b90c0fc8441c8" ns2:_="" ns3:_="">
    <xsd:import namespace="26399622-5776-4402-ac12-77f403cf666e"/>
    <xsd:import namespace="5d6fb54b-fdde-4ac8-86ee-ec000ba5d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99622-5776-4402-ac12-77f403cf6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84bd57f3-c9df-43be-a8ef-0472419f0f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fb54b-fdde-4ac8-86ee-ec000ba5d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97502a-3085-4c41-8df9-a1cc57ae9e7e}" ma:internalName="TaxCatchAll" ma:showField="CatchAllData" ma:web="5d6fb54b-fdde-4ac8-86ee-ec000ba5d0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E7C449-ED37-44E7-BB02-A357B62252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896303-1B88-4B2F-BEB7-B4B16E83F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399622-5776-4402-ac12-77f403cf666e"/>
    <ds:schemaRef ds:uri="5d6fb54b-fdde-4ac8-86ee-ec000ba5d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Total</vt:lpstr>
      <vt:lpstr>MAPPING</vt:lpstr>
      <vt:lpstr>특이사항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이종하(JONGHA LEE)/항공EC사업팀</cp:lastModifiedBy>
  <cp:revision/>
  <dcterms:created xsi:type="dcterms:W3CDTF">2023-10-28T17:33:37Z</dcterms:created>
  <dcterms:modified xsi:type="dcterms:W3CDTF">2025-09-30T11:10:31Z</dcterms:modified>
  <cp:category/>
  <cp:contentStatus/>
</cp:coreProperties>
</file>